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4"/>
  <workbookPr defaultThemeVersion="166925"/>
  <xr:revisionPtr revIDLastSave="0" documentId="11_F3E3912A94246D071BAF7474E21A2B148768B300" xr6:coauthVersionLast="47" xr6:coauthVersionMax="47" xr10:uidLastSave="{00000000-0000-0000-0000-000000000000}"/>
  <bookViews>
    <workbookView xWindow="0" yWindow="0" windowWidth="0" windowHeight="0" xr2:uid="{00000000-000D-0000-FFFF-FFFF00000000}"/>
  </bookViews>
  <sheets>
    <sheet name="House" sheetId="1" r:id="rId1"/>
    <sheet name="Senate" sheetId="2" r:id="rId2"/>
    <sheet name="House Vacancies" sheetId="3" r:id="rId3"/>
    <sheet name="Senate Vacancies" sheetId="4" r:id="rId4"/>
    <sheet name="Notes and Sources" sheetId="5" r:id="rId5"/>
  </sheets>
  <calcPr calcId="0" fullCalcOnLoad="1"/>
</workbook>
</file>

<file path=xl/calcChain.xml><?xml version="1.0" encoding="utf-8"?>
<calcChain xmlns="http://schemas.openxmlformats.org/spreadsheetml/2006/main">
  <c r="AW8" i="4" l="1"/>
  <c r="AQ8" i="4"/>
  <c r="AO8" i="4"/>
  <c r="AM8" i="4"/>
  <c r="AL8" i="4"/>
  <c r="AK8" i="4"/>
  <c r="AJ8" i="4"/>
  <c r="AI8" i="4"/>
  <c r="AH8" i="4"/>
  <c r="AG8" i="4"/>
  <c r="AF8" i="4"/>
  <c r="AE8" i="4"/>
  <c r="AD8" i="4"/>
  <c r="AC8" i="4"/>
  <c r="AB8" i="4"/>
  <c r="AA8" i="4"/>
  <c r="Z8" i="4"/>
  <c r="Y8" i="4"/>
  <c r="X8" i="4"/>
  <c r="W8" i="4"/>
  <c r="V8" i="4"/>
  <c r="U8" i="4"/>
  <c r="T8" i="4"/>
  <c r="S8" i="4"/>
  <c r="R8" i="4"/>
  <c r="Q8" i="4"/>
  <c r="AW7" i="4"/>
  <c r="AQ7" i="4"/>
  <c r="AO7" i="4"/>
  <c r="AM7" i="4"/>
  <c r="AL7" i="4"/>
  <c r="AK7" i="4"/>
  <c r="AJ7" i="4"/>
  <c r="AI7" i="4"/>
  <c r="AH7" i="4"/>
  <c r="AG7" i="4"/>
  <c r="AF7" i="4"/>
  <c r="AE7" i="4"/>
  <c r="AD7" i="4"/>
  <c r="AC7" i="4"/>
  <c r="AB7" i="4"/>
  <c r="AA7" i="4"/>
  <c r="Z7" i="4"/>
  <c r="Y7" i="4"/>
  <c r="X7" i="4"/>
  <c r="W7" i="4"/>
  <c r="V7" i="4"/>
  <c r="U7" i="4"/>
  <c r="T7" i="4"/>
  <c r="S7" i="4"/>
  <c r="R7" i="4"/>
  <c r="Q7" i="4"/>
  <c r="AW6" i="4"/>
  <c r="AQ6" i="4"/>
  <c r="AO6" i="4"/>
  <c r="AM6" i="4"/>
  <c r="AL6" i="4"/>
  <c r="AK6" i="4"/>
  <c r="AJ6" i="4"/>
  <c r="AI6" i="4"/>
  <c r="AH6" i="4"/>
  <c r="AG6" i="4"/>
  <c r="AF6" i="4"/>
  <c r="AE6" i="4"/>
  <c r="AD6" i="4"/>
  <c r="AC6" i="4"/>
  <c r="AB6" i="4"/>
  <c r="AA6" i="4"/>
  <c r="X6" i="4"/>
  <c r="W6" i="4"/>
  <c r="V6" i="4"/>
  <c r="U6" i="4"/>
  <c r="T6" i="4"/>
  <c r="S6" i="4"/>
  <c r="R6" i="4"/>
  <c r="Q6" i="4"/>
  <c r="AW5" i="4"/>
  <c r="AQ5" i="4"/>
  <c r="AO5" i="4"/>
  <c r="AM5" i="4"/>
  <c r="AL5" i="4"/>
  <c r="AK5" i="4"/>
  <c r="AJ5" i="4"/>
  <c r="AI5" i="4"/>
  <c r="AH5" i="4"/>
  <c r="AG5" i="4"/>
  <c r="AF5" i="4"/>
  <c r="AE5" i="4"/>
  <c r="AD5" i="4"/>
  <c r="AC5" i="4"/>
  <c r="AB5" i="4"/>
  <c r="AA5" i="4"/>
  <c r="Z5" i="4"/>
  <c r="Y5" i="4"/>
  <c r="X5" i="4"/>
  <c r="W5" i="4"/>
  <c r="V5" i="4"/>
  <c r="U5" i="4"/>
  <c r="T5" i="4"/>
  <c r="S5" i="4"/>
  <c r="R5" i="4"/>
  <c r="Q5" i="4"/>
  <c r="AW4" i="4"/>
  <c r="AQ4" i="4"/>
  <c r="AO4" i="4"/>
  <c r="AM4" i="4"/>
  <c r="AL4" i="4"/>
  <c r="AK4" i="4"/>
  <c r="AJ4" i="4"/>
  <c r="AI4" i="4"/>
  <c r="AH4" i="4"/>
  <c r="AG4" i="4"/>
  <c r="AF4" i="4"/>
  <c r="AE4" i="4"/>
  <c r="AD4" i="4"/>
  <c r="AC4" i="4"/>
  <c r="AB4" i="4"/>
  <c r="AA4" i="4"/>
  <c r="Z4" i="4"/>
  <c r="Y4" i="4"/>
  <c r="X4" i="4"/>
  <c r="W4" i="4"/>
  <c r="V4" i="4"/>
  <c r="U4" i="4"/>
  <c r="T4" i="4"/>
  <c r="S4" i="4"/>
  <c r="R4" i="4"/>
  <c r="Q4" i="4"/>
  <c r="AW3" i="4"/>
  <c r="AQ3" i="4"/>
  <c r="AO3" i="4"/>
  <c r="AM3" i="4"/>
  <c r="AL3" i="4"/>
  <c r="AK3" i="4"/>
  <c r="AJ3" i="4"/>
  <c r="AI3" i="4"/>
  <c r="AH3" i="4"/>
  <c r="AG3" i="4"/>
  <c r="AF3" i="4"/>
  <c r="AE3" i="4"/>
  <c r="AD3" i="4"/>
  <c r="AC3" i="4"/>
  <c r="AB3" i="4"/>
  <c r="AA3" i="4"/>
  <c r="Z3" i="4"/>
  <c r="Y3" i="4"/>
  <c r="X3" i="4"/>
  <c r="W3" i="4"/>
  <c r="V3" i="4"/>
  <c r="U3" i="4"/>
  <c r="T3" i="4"/>
  <c r="S3" i="4"/>
  <c r="R3" i="4"/>
  <c r="Q3" i="4"/>
  <c r="DU49" i="3"/>
  <c r="DT49" i="3"/>
  <c r="DS49"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G49" i="3"/>
  <c r="F49" i="3"/>
  <c r="E49" i="3"/>
  <c r="D49" i="3"/>
  <c r="C49" i="3"/>
  <c r="B49" i="3"/>
  <c r="DU48" i="3"/>
  <c r="DT48" i="3"/>
  <c r="DS48"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G48" i="3"/>
  <c r="F48" i="3"/>
  <c r="E48" i="3"/>
  <c r="D48" i="3"/>
  <c r="C48" i="3"/>
  <c r="B48" i="3"/>
  <c r="DU47" i="3"/>
  <c r="DT47" i="3"/>
  <c r="DS47" i="3"/>
  <c r="DR47" i="3"/>
  <c r="DQ47" i="3"/>
  <c r="DP47" i="3"/>
  <c r="DO47" i="3"/>
  <c r="DN47" i="3"/>
  <c r="DM47" i="3"/>
  <c r="DL47" i="3"/>
  <c r="DK47" i="3"/>
  <c r="DJ47" i="3"/>
  <c r="DI47" i="3"/>
  <c r="DH47" i="3"/>
  <c r="DG47" i="3"/>
  <c r="DF47" i="3"/>
  <c r="DE47" i="3"/>
  <c r="DD47" i="3"/>
  <c r="DC47" i="3"/>
  <c r="DB47" i="3"/>
  <c r="DA47" i="3"/>
  <c r="CZ47" i="3"/>
  <c r="CY47" i="3"/>
  <c r="CX47" i="3"/>
  <c r="CW47" i="3"/>
  <c r="CV47" i="3"/>
  <c r="CU47" i="3"/>
  <c r="CT47" i="3"/>
  <c r="CS47" i="3"/>
  <c r="CR47" i="3"/>
  <c r="CQ47" i="3"/>
  <c r="CP47"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G47" i="3"/>
  <c r="F47" i="3"/>
  <c r="E47" i="3"/>
  <c r="D47" i="3"/>
  <c r="C47" i="3"/>
  <c r="B47" i="3"/>
  <c r="DU46" i="3"/>
  <c r="DT46" i="3"/>
  <c r="DS46"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G46" i="3"/>
  <c r="F46" i="3"/>
  <c r="E46" i="3"/>
  <c r="D46" i="3"/>
  <c r="C46" i="3"/>
  <c r="B46" i="3"/>
  <c r="DU45" i="3"/>
  <c r="DT45" i="3"/>
  <c r="DS45" i="3"/>
  <c r="DR45" i="3"/>
  <c r="DQ45" i="3"/>
  <c r="DP45" i="3"/>
  <c r="DO45" i="3"/>
  <c r="DN45" i="3"/>
  <c r="DM45" i="3"/>
  <c r="DL45" i="3"/>
  <c r="DK45" i="3"/>
  <c r="DJ45" i="3"/>
  <c r="DI45" i="3"/>
  <c r="DH45" i="3"/>
  <c r="DG45" i="3"/>
  <c r="DF45" i="3"/>
  <c r="DE45" i="3"/>
  <c r="DD45" i="3"/>
  <c r="DC45" i="3"/>
  <c r="DB45" i="3"/>
  <c r="DA45" i="3"/>
  <c r="CZ45" i="3"/>
  <c r="CY45" i="3"/>
  <c r="CX45" i="3"/>
  <c r="CW45" i="3"/>
  <c r="CV45" i="3"/>
  <c r="CU45" i="3"/>
  <c r="CT45" i="3"/>
  <c r="CS45" i="3"/>
  <c r="CR45" i="3"/>
  <c r="CQ45" i="3"/>
  <c r="CP45"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G45" i="3"/>
  <c r="F45" i="3"/>
  <c r="E45" i="3"/>
  <c r="D45" i="3"/>
  <c r="C45" i="3"/>
  <c r="B45" i="3"/>
  <c r="DU44" i="3"/>
  <c r="DT44" i="3"/>
  <c r="DS44" i="3"/>
  <c r="DR44" i="3"/>
  <c r="DQ44" i="3"/>
  <c r="DP44" i="3"/>
  <c r="DO44" i="3"/>
  <c r="DN44" i="3"/>
  <c r="DM44" i="3"/>
  <c r="DL44" i="3"/>
  <c r="DK44" i="3"/>
  <c r="DJ44" i="3"/>
  <c r="DI44" i="3"/>
  <c r="DH44" i="3"/>
  <c r="DG44" i="3"/>
  <c r="DF44" i="3"/>
  <c r="DE44" i="3"/>
  <c r="DD44" i="3"/>
  <c r="DC44" i="3"/>
  <c r="DB44" i="3"/>
  <c r="DA44" i="3"/>
  <c r="CZ44" i="3"/>
  <c r="CY44" i="3"/>
  <c r="CX44" i="3"/>
  <c r="CW44" i="3"/>
  <c r="CV44" i="3"/>
  <c r="CU44" i="3"/>
  <c r="CT44" i="3"/>
  <c r="CS44" i="3"/>
  <c r="CR44" i="3"/>
  <c r="CQ44" i="3"/>
  <c r="CP44"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G44" i="3"/>
  <c r="F44" i="3"/>
  <c r="E44" i="3"/>
  <c r="D44" i="3"/>
  <c r="C44" i="3"/>
  <c r="B44" i="3"/>
  <c r="DU43" i="3"/>
  <c r="DT43" i="3"/>
  <c r="DS43" i="3"/>
  <c r="DR43" i="3"/>
  <c r="DQ43" i="3"/>
  <c r="DP43" i="3"/>
  <c r="DO43" i="3"/>
  <c r="DN43" i="3"/>
  <c r="DM43" i="3"/>
  <c r="DL43" i="3"/>
  <c r="DK43" i="3"/>
  <c r="DJ43" i="3"/>
  <c r="DI43" i="3"/>
  <c r="DH43" i="3"/>
  <c r="DG43" i="3"/>
  <c r="DF43" i="3"/>
  <c r="DE43" i="3"/>
  <c r="DD43" i="3"/>
  <c r="DC43" i="3"/>
  <c r="DB43" i="3"/>
  <c r="DA43" i="3"/>
  <c r="CZ43" i="3"/>
  <c r="CY43" i="3"/>
  <c r="CX43" i="3"/>
  <c r="CW43" i="3"/>
  <c r="CV43" i="3"/>
  <c r="CU43" i="3"/>
  <c r="CT43" i="3"/>
  <c r="CS43" i="3"/>
  <c r="CR43" i="3"/>
  <c r="CQ43" i="3"/>
  <c r="CP43"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G43" i="3"/>
  <c r="F43" i="3"/>
  <c r="E43" i="3"/>
  <c r="D43" i="3"/>
  <c r="C43" i="3"/>
  <c r="B43" i="3"/>
  <c r="DU42" i="3"/>
  <c r="DT42" i="3"/>
  <c r="DS42" i="3"/>
  <c r="DR42" i="3"/>
  <c r="DQ42" i="3"/>
  <c r="DP42" i="3"/>
  <c r="DO42" i="3"/>
  <c r="DN42" i="3"/>
  <c r="DM42" i="3"/>
  <c r="DL42" i="3"/>
  <c r="DK42" i="3"/>
  <c r="DJ42" i="3"/>
  <c r="DI42" i="3"/>
  <c r="DH42" i="3"/>
  <c r="DG42" i="3"/>
  <c r="DF42" i="3"/>
  <c r="DE42" i="3"/>
  <c r="DD42" i="3"/>
  <c r="DC42" i="3"/>
  <c r="DB42" i="3"/>
  <c r="DA42" i="3"/>
  <c r="CZ42" i="3"/>
  <c r="CY42" i="3"/>
  <c r="CX42" i="3"/>
  <c r="CW42" i="3"/>
  <c r="CV42" i="3"/>
  <c r="CU42" i="3"/>
  <c r="CT42" i="3"/>
  <c r="CS42" i="3"/>
  <c r="CR42" i="3"/>
  <c r="CQ42" i="3"/>
  <c r="CP42"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G42" i="3"/>
  <c r="F42" i="3"/>
  <c r="E42" i="3"/>
  <c r="D42" i="3"/>
  <c r="C42" i="3"/>
  <c r="B42" i="3"/>
  <c r="DU41" i="3"/>
  <c r="DT41" i="3"/>
  <c r="DS41" i="3"/>
  <c r="DR41" i="3"/>
  <c r="DQ41" i="3"/>
  <c r="DP41" i="3"/>
  <c r="DO41" i="3"/>
  <c r="DN41" i="3"/>
  <c r="DM41" i="3"/>
  <c r="DL41" i="3"/>
  <c r="DK41" i="3"/>
  <c r="DJ41" i="3"/>
  <c r="DI41" i="3"/>
  <c r="DH41" i="3"/>
  <c r="DG41" i="3"/>
  <c r="DF41" i="3"/>
  <c r="DE41" i="3"/>
  <c r="DD41" i="3"/>
  <c r="DC41" i="3"/>
  <c r="DB41" i="3"/>
  <c r="DA41" i="3"/>
  <c r="CZ41" i="3"/>
  <c r="CY41" i="3"/>
  <c r="CX41" i="3"/>
  <c r="CW41" i="3"/>
  <c r="CV41" i="3"/>
  <c r="CU41" i="3"/>
  <c r="CT41" i="3"/>
  <c r="CS41" i="3"/>
  <c r="CR41" i="3"/>
  <c r="CQ41" i="3"/>
  <c r="CP41"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M41" i="3"/>
  <c r="L41" i="3"/>
  <c r="K41" i="3"/>
  <c r="J41" i="3"/>
  <c r="G41" i="3"/>
  <c r="F41" i="3"/>
  <c r="E41" i="3"/>
  <c r="D41" i="3"/>
  <c r="C41" i="3"/>
  <c r="B41" i="3"/>
  <c r="DU40" i="3"/>
  <c r="DT40" i="3"/>
  <c r="DS40"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G40" i="3"/>
  <c r="F40" i="3"/>
  <c r="E40" i="3"/>
  <c r="D40" i="3"/>
  <c r="C40" i="3"/>
  <c r="B40" i="3"/>
  <c r="DU39" i="3"/>
  <c r="DT39" i="3"/>
  <c r="DS39" i="3"/>
  <c r="DR39" i="3"/>
  <c r="DQ39" i="3"/>
  <c r="DP39" i="3"/>
  <c r="DO39" i="3"/>
  <c r="DN39" i="3"/>
  <c r="DM39" i="3"/>
  <c r="DL39" i="3"/>
  <c r="DK39" i="3"/>
  <c r="DJ39" i="3"/>
  <c r="DI39" i="3"/>
  <c r="DH39" i="3"/>
  <c r="DG39" i="3"/>
  <c r="DF39" i="3"/>
  <c r="DE39" i="3"/>
  <c r="DD39" i="3"/>
  <c r="DC39" i="3"/>
  <c r="DB39" i="3"/>
  <c r="DA39" i="3"/>
  <c r="CZ39" i="3"/>
  <c r="CY39" i="3"/>
  <c r="CX39" i="3"/>
  <c r="CW39" i="3"/>
  <c r="CV39" i="3"/>
  <c r="CU39" i="3"/>
  <c r="CT39" i="3"/>
  <c r="CS39" i="3"/>
  <c r="CR39" i="3"/>
  <c r="CQ39" i="3"/>
  <c r="CP39"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G39" i="3"/>
  <c r="F39" i="3"/>
  <c r="E39" i="3"/>
  <c r="D39" i="3"/>
  <c r="C39" i="3"/>
  <c r="B39" i="3"/>
  <c r="DU38" i="3"/>
  <c r="DT38" i="3"/>
  <c r="DS38" i="3"/>
  <c r="DR38" i="3"/>
  <c r="DQ38" i="3"/>
  <c r="DP38" i="3"/>
  <c r="DO38" i="3"/>
  <c r="DN38" i="3"/>
  <c r="DM38" i="3"/>
  <c r="DL38" i="3"/>
  <c r="DK38" i="3"/>
  <c r="DJ38" i="3"/>
  <c r="DI38" i="3"/>
  <c r="DH38" i="3"/>
  <c r="DG38" i="3"/>
  <c r="DF38" i="3"/>
  <c r="DE38" i="3"/>
  <c r="DD38" i="3"/>
  <c r="DC38" i="3"/>
  <c r="DB38" i="3"/>
  <c r="DA38" i="3"/>
  <c r="CZ38" i="3"/>
  <c r="CY38" i="3"/>
  <c r="CX38" i="3"/>
  <c r="CW38" i="3"/>
  <c r="CV38" i="3"/>
  <c r="CU38" i="3"/>
  <c r="CT38" i="3"/>
  <c r="CS38" i="3"/>
  <c r="CR38" i="3"/>
  <c r="CQ38" i="3"/>
  <c r="CP38"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O38" i="3"/>
  <c r="N38" i="3"/>
  <c r="M38" i="3"/>
  <c r="L38" i="3"/>
  <c r="K38" i="3"/>
  <c r="J38" i="3"/>
  <c r="G38" i="3"/>
  <c r="F38" i="3"/>
  <c r="E38" i="3"/>
  <c r="D38" i="3"/>
  <c r="C38" i="3"/>
  <c r="B38" i="3"/>
  <c r="DU37" i="3"/>
  <c r="DT37" i="3"/>
  <c r="DS37" i="3"/>
  <c r="DR37" i="3"/>
  <c r="DQ37" i="3"/>
  <c r="DP37" i="3"/>
  <c r="DO37" i="3"/>
  <c r="DN37" i="3"/>
  <c r="DM37" i="3"/>
  <c r="DL37" i="3"/>
  <c r="DK37" i="3"/>
  <c r="DJ37" i="3"/>
  <c r="DI37" i="3"/>
  <c r="DH37" i="3"/>
  <c r="DG37" i="3"/>
  <c r="DF37" i="3"/>
  <c r="DE37" i="3"/>
  <c r="DD37" i="3"/>
  <c r="DC37" i="3"/>
  <c r="DB37" i="3"/>
  <c r="DA37" i="3"/>
  <c r="CZ37" i="3"/>
  <c r="CY37" i="3"/>
  <c r="CX37" i="3"/>
  <c r="CW37" i="3"/>
  <c r="CV37" i="3"/>
  <c r="CU37" i="3"/>
  <c r="CT37" i="3"/>
  <c r="CS37" i="3"/>
  <c r="CR37" i="3"/>
  <c r="CQ37" i="3"/>
  <c r="CP37"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G37" i="3"/>
  <c r="F37" i="3"/>
  <c r="E37" i="3"/>
  <c r="D37" i="3"/>
  <c r="C37" i="3"/>
  <c r="B37" i="3"/>
  <c r="DU36" i="3"/>
  <c r="DT36" i="3"/>
  <c r="DS36"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G36" i="3"/>
  <c r="F36" i="3"/>
  <c r="E36" i="3"/>
  <c r="D36" i="3"/>
  <c r="C36" i="3"/>
  <c r="B36" i="3"/>
  <c r="DU35" i="3"/>
  <c r="DT35" i="3"/>
  <c r="DS35" i="3"/>
  <c r="DR35" i="3"/>
  <c r="DQ35" i="3"/>
  <c r="DP35" i="3"/>
  <c r="DO35" i="3"/>
  <c r="DN35" i="3"/>
  <c r="DM35" i="3"/>
  <c r="DL35" i="3"/>
  <c r="DK35" i="3"/>
  <c r="DJ35" i="3"/>
  <c r="DI35" i="3"/>
  <c r="DH35" i="3"/>
  <c r="DG35" i="3"/>
  <c r="DF35" i="3"/>
  <c r="DE35" i="3"/>
  <c r="DD35" i="3"/>
  <c r="DC35" i="3"/>
  <c r="DB35" i="3"/>
  <c r="DA35" i="3"/>
  <c r="CZ35" i="3"/>
  <c r="CY35" i="3"/>
  <c r="CX35" i="3"/>
  <c r="CW35" i="3"/>
  <c r="CV35" i="3"/>
  <c r="CU35" i="3"/>
  <c r="CT35" i="3"/>
  <c r="CS35" i="3"/>
  <c r="CR35" i="3"/>
  <c r="CQ35" i="3"/>
  <c r="CP35"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G35" i="3"/>
  <c r="F35" i="3"/>
  <c r="E35" i="3"/>
  <c r="D35" i="3"/>
  <c r="C35" i="3"/>
  <c r="B35" i="3"/>
  <c r="DU34" i="3"/>
  <c r="DT34" i="3"/>
  <c r="DS34" i="3"/>
  <c r="DR34" i="3"/>
  <c r="DQ34" i="3"/>
  <c r="DP34" i="3"/>
  <c r="DO34" i="3"/>
  <c r="DN34" i="3"/>
  <c r="DM34" i="3"/>
  <c r="DL34" i="3"/>
  <c r="DK34" i="3"/>
  <c r="DJ34" i="3"/>
  <c r="DI34" i="3"/>
  <c r="DH34" i="3"/>
  <c r="DG34" i="3"/>
  <c r="DF34" i="3"/>
  <c r="DE34" i="3"/>
  <c r="DD34" i="3"/>
  <c r="DC34" i="3"/>
  <c r="DB34" i="3"/>
  <c r="DA34" i="3"/>
  <c r="CZ34" i="3"/>
  <c r="CY34" i="3"/>
  <c r="CX34" i="3"/>
  <c r="CW34" i="3"/>
  <c r="CV34" i="3"/>
  <c r="CU34" i="3"/>
  <c r="CT34" i="3"/>
  <c r="CS34" i="3"/>
  <c r="CR34" i="3"/>
  <c r="CQ34" i="3"/>
  <c r="CP34"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G34" i="3"/>
  <c r="F34" i="3"/>
  <c r="E34" i="3"/>
  <c r="D34" i="3"/>
  <c r="C34" i="3"/>
  <c r="B34" i="3"/>
  <c r="DU33" i="3"/>
  <c r="DT33" i="3"/>
  <c r="DS33" i="3"/>
  <c r="DR33" i="3"/>
  <c r="DQ33" i="3"/>
  <c r="DP33" i="3"/>
  <c r="DO33" i="3"/>
  <c r="DN33" i="3"/>
  <c r="DM33" i="3"/>
  <c r="DL33" i="3"/>
  <c r="DK33" i="3"/>
  <c r="DJ33" i="3"/>
  <c r="DI33" i="3"/>
  <c r="DH33" i="3"/>
  <c r="DG33" i="3"/>
  <c r="DF33" i="3"/>
  <c r="DE33" i="3"/>
  <c r="DD33" i="3"/>
  <c r="DC33" i="3"/>
  <c r="DB33" i="3"/>
  <c r="DA33" i="3"/>
  <c r="CZ33" i="3"/>
  <c r="CY33" i="3"/>
  <c r="CX33" i="3"/>
  <c r="CW33" i="3"/>
  <c r="CV33" i="3"/>
  <c r="CU33" i="3"/>
  <c r="CT33" i="3"/>
  <c r="CS33" i="3"/>
  <c r="CR33" i="3"/>
  <c r="CQ33" i="3"/>
  <c r="CP33"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G33" i="3"/>
  <c r="F33" i="3"/>
  <c r="E33" i="3"/>
  <c r="D33" i="3"/>
  <c r="C33" i="3"/>
  <c r="B33" i="3"/>
  <c r="DU32" i="3"/>
  <c r="DT32" i="3"/>
  <c r="DS32"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G32" i="3"/>
  <c r="F32" i="3"/>
  <c r="E32" i="3"/>
  <c r="D32" i="3"/>
  <c r="C32" i="3"/>
  <c r="B32" i="3"/>
  <c r="DU31" i="3"/>
  <c r="DT31" i="3"/>
  <c r="DS31" i="3"/>
  <c r="DR31" i="3"/>
  <c r="DQ31" i="3"/>
  <c r="DP31" i="3"/>
  <c r="DO31" i="3"/>
  <c r="DN31" i="3"/>
  <c r="DM31" i="3"/>
  <c r="DL31" i="3"/>
  <c r="DK31" i="3"/>
  <c r="DJ31" i="3"/>
  <c r="DI31" i="3"/>
  <c r="DH31" i="3"/>
  <c r="DG31" i="3"/>
  <c r="DF31" i="3"/>
  <c r="DE31" i="3"/>
  <c r="DD31" i="3"/>
  <c r="DC31" i="3"/>
  <c r="DB31"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G31" i="3"/>
  <c r="F31" i="3"/>
  <c r="E31" i="3"/>
  <c r="D31" i="3"/>
  <c r="C31" i="3"/>
  <c r="B31" i="3"/>
  <c r="DU30" i="3"/>
  <c r="DT30" i="3"/>
  <c r="DS30" i="3"/>
  <c r="DR30" i="3"/>
  <c r="DQ30" i="3"/>
  <c r="DP30" i="3"/>
  <c r="DO30" i="3"/>
  <c r="DN30" i="3"/>
  <c r="DM30" i="3"/>
  <c r="DL30" i="3"/>
  <c r="DK30" i="3"/>
  <c r="DJ30" i="3"/>
  <c r="DI30" i="3"/>
  <c r="DH30" i="3"/>
  <c r="DG30" i="3"/>
  <c r="DF30" i="3"/>
  <c r="DE30" i="3"/>
  <c r="DD30" i="3"/>
  <c r="DC30" i="3"/>
  <c r="DB30" i="3"/>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G30" i="3"/>
  <c r="F30" i="3"/>
  <c r="E30" i="3"/>
  <c r="D30" i="3"/>
  <c r="C30" i="3"/>
  <c r="B30" i="3"/>
  <c r="DU29" i="3"/>
  <c r="DT29" i="3"/>
  <c r="DS29" i="3"/>
  <c r="DR29" i="3"/>
  <c r="DQ29" i="3"/>
  <c r="DP29" i="3"/>
  <c r="DO29" i="3"/>
  <c r="DN29" i="3"/>
  <c r="DM29" i="3"/>
  <c r="DL29" i="3"/>
  <c r="DK29" i="3"/>
  <c r="DJ29" i="3"/>
  <c r="DI29" i="3"/>
  <c r="DH29" i="3"/>
  <c r="DG29" i="3"/>
  <c r="DF29" i="3"/>
  <c r="DE29" i="3"/>
  <c r="DD29" i="3"/>
  <c r="DC29" i="3"/>
  <c r="DB29"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G29" i="3"/>
  <c r="F29" i="3"/>
  <c r="E29" i="3"/>
  <c r="D29" i="3"/>
  <c r="C29" i="3"/>
  <c r="B29" i="3"/>
  <c r="DU28" i="3"/>
  <c r="DT28" i="3"/>
  <c r="DS28"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G28" i="3"/>
  <c r="F28" i="3"/>
  <c r="E28" i="3"/>
  <c r="D28" i="3"/>
  <c r="C28" i="3"/>
  <c r="B28" i="3"/>
  <c r="DU27" i="3"/>
  <c r="DT27" i="3"/>
  <c r="DS27" i="3"/>
  <c r="DR27" i="3"/>
  <c r="DQ27" i="3"/>
  <c r="DP27" i="3"/>
  <c r="DO27" i="3"/>
  <c r="DN27" i="3"/>
  <c r="DM27" i="3"/>
  <c r="DL27" i="3"/>
  <c r="DK27" i="3"/>
  <c r="DJ27" i="3"/>
  <c r="DI27" i="3"/>
  <c r="DH27" i="3"/>
  <c r="DG27" i="3"/>
  <c r="DF27" i="3"/>
  <c r="DE27" i="3"/>
  <c r="DD27" i="3"/>
  <c r="DC27" i="3"/>
  <c r="DB27" i="3"/>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G27" i="3"/>
  <c r="F27" i="3"/>
  <c r="E27" i="3"/>
  <c r="D27" i="3"/>
  <c r="C27" i="3"/>
  <c r="B27" i="3"/>
  <c r="DU26" i="3"/>
  <c r="DT26" i="3"/>
  <c r="DS26" i="3"/>
  <c r="DR26" i="3"/>
  <c r="DQ26" i="3"/>
  <c r="DP26" i="3"/>
  <c r="DO26" i="3"/>
  <c r="DN26" i="3"/>
  <c r="DM26" i="3"/>
  <c r="DL26" i="3"/>
  <c r="DK26" i="3"/>
  <c r="DJ26" i="3"/>
  <c r="DI26" i="3"/>
  <c r="DH26" i="3"/>
  <c r="DG26" i="3"/>
  <c r="DF26" i="3"/>
  <c r="DE26" i="3"/>
  <c r="DD26" i="3"/>
  <c r="DC26" i="3"/>
  <c r="DB26" i="3"/>
  <c r="DA26" i="3"/>
  <c r="CZ26" i="3"/>
  <c r="CY26" i="3"/>
  <c r="CX26" i="3"/>
  <c r="CW26" i="3"/>
  <c r="CV26" i="3"/>
  <c r="CU26" i="3"/>
  <c r="CT26" i="3"/>
  <c r="CS26" i="3"/>
  <c r="CR26" i="3"/>
  <c r="CQ26" i="3"/>
  <c r="CP26"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S26" i="3"/>
  <c r="R26" i="3"/>
  <c r="Q26" i="3"/>
  <c r="P26" i="3"/>
  <c r="O26" i="3"/>
  <c r="N26" i="3"/>
  <c r="M26" i="3"/>
  <c r="L26" i="3"/>
  <c r="K26" i="3"/>
  <c r="J26" i="3"/>
  <c r="G26" i="3"/>
  <c r="F26" i="3"/>
  <c r="E26" i="3"/>
  <c r="D26" i="3"/>
  <c r="C26" i="3"/>
  <c r="B26" i="3"/>
  <c r="DU25" i="3"/>
  <c r="DT25" i="3"/>
  <c r="DS25" i="3"/>
  <c r="DR25" i="3"/>
  <c r="DQ25" i="3"/>
  <c r="DP25" i="3"/>
  <c r="DO25" i="3"/>
  <c r="DN25" i="3"/>
  <c r="DM25" i="3"/>
  <c r="DL25" i="3"/>
  <c r="DK25" i="3"/>
  <c r="DJ25" i="3"/>
  <c r="DI25" i="3"/>
  <c r="DH25" i="3"/>
  <c r="DG25" i="3"/>
  <c r="DF25" i="3"/>
  <c r="DE25" i="3"/>
  <c r="DD25" i="3"/>
  <c r="DC25" i="3"/>
  <c r="DB25" i="3"/>
  <c r="DA25" i="3"/>
  <c r="CZ25" i="3"/>
  <c r="CY25" i="3"/>
  <c r="CX25" i="3"/>
  <c r="CW25" i="3"/>
  <c r="CV25" i="3"/>
  <c r="CU25" i="3"/>
  <c r="CT25" i="3"/>
  <c r="CS25" i="3"/>
  <c r="CR25" i="3"/>
  <c r="CQ25" i="3"/>
  <c r="CP25"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G25" i="3"/>
  <c r="F25" i="3"/>
  <c r="E25" i="3"/>
  <c r="D25" i="3"/>
  <c r="C25" i="3"/>
  <c r="B25" i="3"/>
  <c r="DU24" i="3"/>
  <c r="DT24" i="3"/>
  <c r="DS24"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G24" i="3"/>
  <c r="F24" i="3"/>
  <c r="E24" i="3"/>
  <c r="D24" i="3"/>
  <c r="C24" i="3"/>
  <c r="B24" i="3"/>
  <c r="DU23" i="3"/>
  <c r="DT23" i="3"/>
  <c r="DS23" i="3"/>
  <c r="DR23" i="3"/>
  <c r="DQ23" i="3"/>
  <c r="DP23" i="3"/>
  <c r="DO23" i="3"/>
  <c r="DN23" i="3"/>
  <c r="DM23" i="3"/>
  <c r="DL23" i="3"/>
  <c r="DK23" i="3"/>
  <c r="DJ23" i="3"/>
  <c r="DI23" i="3"/>
  <c r="DH23" i="3"/>
  <c r="DG23" i="3"/>
  <c r="DF23" i="3"/>
  <c r="DE23" i="3"/>
  <c r="DD23" i="3"/>
  <c r="DC23" i="3"/>
  <c r="DB23"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G23" i="3"/>
  <c r="F23" i="3"/>
  <c r="E23" i="3"/>
  <c r="D23" i="3"/>
  <c r="C23" i="3"/>
  <c r="B23" i="3"/>
  <c r="DU22" i="3"/>
  <c r="DT22" i="3"/>
  <c r="DS22"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G22" i="3"/>
  <c r="F22" i="3"/>
  <c r="E22" i="3"/>
  <c r="D22" i="3"/>
  <c r="C22" i="3"/>
  <c r="B22" i="3"/>
  <c r="DU21" i="3"/>
  <c r="DT21" i="3"/>
  <c r="DS21" i="3"/>
  <c r="DR21" i="3"/>
  <c r="DQ21" i="3"/>
  <c r="DP21" i="3"/>
  <c r="DO21" i="3"/>
  <c r="DN21" i="3"/>
  <c r="DM21" i="3"/>
  <c r="DL21" i="3"/>
  <c r="DK21" i="3"/>
  <c r="DJ21" i="3"/>
  <c r="DI21" i="3"/>
  <c r="DH21" i="3"/>
  <c r="DG21" i="3"/>
  <c r="DF21" i="3"/>
  <c r="DE21" i="3"/>
  <c r="DD21" i="3"/>
  <c r="DC21" i="3"/>
  <c r="DB21"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G21" i="3"/>
  <c r="F21" i="3"/>
  <c r="E21" i="3"/>
  <c r="D21" i="3"/>
  <c r="C21" i="3"/>
  <c r="B21" i="3"/>
  <c r="DU20" i="3"/>
  <c r="DT20" i="3"/>
  <c r="DS20"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B20" i="3"/>
  <c r="DU19" i="3"/>
  <c r="DT19" i="3"/>
  <c r="DS19" i="3"/>
  <c r="DR19" i="3"/>
  <c r="DQ19" i="3"/>
  <c r="DP19" i="3"/>
  <c r="DO19" i="3"/>
  <c r="DN19" i="3"/>
  <c r="DM19" i="3"/>
  <c r="DL19" i="3"/>
  <c r="DK19" i="3"/>
  <c r="DJ19" i="3"/>
  <c r="DI19" i="3"/>
  <c r="DH19" i="3"/>
  <c r="DG19" i="3"/>
  <c r="DF19" i="3"/>
  <c r="DE19" i="3"/>
  <c r="DD19" i="3"/>
  <c r="DC19" i="3"/>
  <c r="DB19" i="3"/>
  <c r="DA19" i="3"/>
  <c r="CZ19" i="3"/>
  <c r="CY19" i="3"/>
  <c r="CX19" i="3"/>
  <c r="CW19" i="3"/>
  <c r="CV19" i="3"/>
  <c r="CU19" i="3"/>
  <c r="CT19" i="3"/>
  <c r="CS19" i="3"/>
  <c r="CR19" i="3"/>
  <c r="CQ19" i="3"/>
  <c r="CP19"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B19" i="3"/>
  <c r="DU18" i="3"/>
  <c r="DT18" i="3"/>
  <c r="DS18" i="3"/>
  <c r="DR18" i="3"/>
  <c r="DQ18" i="3"/>
  <c r="DP18" i="3"/>
  <c r="DO18" i="3"/>
  <c r="DN18" i="3"/>
  <c r="DM18" i="3"/>
  <c r="DL18" i="3"/>
  <c r="DK18" i="3"/>
  <c r="DJ18" i="3"/>
  <c r="DI18" i="3"/>
  <c r="DH18" i="3"/>
  <c r="DG18" i="3"/>
  <c r="DF18" i="3"/>
  <c r="DE18" i="3"/>
  <c r="DD18" i="3"/>
  <c r="DC18" i="3"/>
  <c r="DB18" i="3"/>
  <c r="DA18" i="3"/>
  <c r="CZ18" i="3"/>
  <c r="CY18" i="3"/>
  <c r="CX18" i="3"/>
  <c r="CW18" i="3"/>
  <c r="CV18" i="3"/>
  <c r="CU18" i="3"/>
  <c r="CT18" i="3"/>
  <c r="CS18" i="3"/>
  <c r="CR18" i="3"/>
  <c r="CQ18" i="3"/>
  <c r="CP18"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B18" i="3"/>
  <c r="DU17" i="3"/>
  <c r="DT17" i="3"/>
  <c r="DS17" i="3"/>
  <c r="DR17" i="3"/>
  <c r="DQ17"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B17" i="3"/>
  <c r="DU16" i="3"/>
  <c r="DT16" i="3"/>
  <c r="DS16"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DU15" i="3"/>
  <c r="DT15" i="3"/>
  <c r="DS15" i="3"/>
  <c r="DR15" i="3"/>
  <c r="DQ15" i="3"/>
  <c r="DP15" i="3"/>
  <c r="DO15" i="3"/>
  <c r="DN15" i="3"/>
  <c r="DM15" i="3"/>
  <c r="DL15" i="3"/>
  <c r="DK15" i="3"/>
  <c r="DJ15" i="3"/>
  <c r="DI15" i="3"/>
  <c r="DH15" i="3"/>
  <c r="DG15" i="3"/>
  <c r="DF15" i="3"/>
  <c r="DE15" i="3"/>
  <c r="DD15" i="3"/>
  <c r="DC15" i="3"/>
  <c r="DB15"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B15" i="3"/>
  <c r="DU14" i="3"/>
  <c r="DT14" i="3"/>
  <c r="DS14" i="3"/>
  <c r="DR14" i="3"/>
  <c r="DQ14" i="3"/>
  <c r="DP14" i="3"/>
  <c r="DO14" i="3"/>
  <c r="DN14" i="3"/>
  <c r="DM14" i="3"/>
  <c r="DL14" i="3"/>
  <c r="DK14" i="3"/>
  <c r="DJ14" i="3"/>
  <c r="DI14" i="3"/>
  <c r="DH14" i="3"/>
  <c r="DG14" i="3"/>
  <c r="DF14" i="3"/>
  <c r="DE14" i="3"/>
  <c r="DD14" i="3"/>
  <c r="DC14" i="3"/>
  <c r="DB14" i="3"/>
  <c r="DA14" i="3"/>
  <c r="CZ14" i="3"/>
  <c r="CY14" i="3"/>
  <c r="CX14" i="3"/>
  <c r="CW14" i="3"/>
  <c r="CV14" i="3"/>
  <c r="CU14" i="3"/>
  <c r="CT14" i="3"/>
  <c r="CS14" i="3"/>
  <c r="CR14" i="3"/>
  <c r="CQ14" i="3"/>
  <c r="CP14"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R14" i="3"/>
  <c r="Q14" i="3"/>
  <c r="P14" i="3"/>
  <c r="B14" i="3"/>
  <c r="DU13" i="3"/>
  <c r="DT13" i="3"/>
  <c r="DS13" i="3"/>
  <c r="DR13" i="3"/>
  <c r="DQ13" i="3"/>
  <c r="DP13" i="3"/>
  <c r="DO13" i="3"/>
  <c r="DN13" i="3"/>
  <c r="DM13" i="3"/>
  <c r="DL13" i="3"/>
  <c r="DK13" i="3"/>
  <c r="DJ13" i="3"/>
  <c r="DI13" i="3"/>
  <c r="DH13" i="3"/>
  <c r="DG13" i="3"/>
  <c r="DF13" i="3"/>
  <c r="DE13" i="3"/>
  <c r="DD13" i="3"/>
  <c r="DC13" i="3"/>
  <c r="DB13" i="3"/>
  <c r="DA13" i="3"/>
  <c r="CZ13" i="3"/>
  <c r="CY13" i="3"/>
  <c r="CX13" i="3"/>
  <c r="CW13" i="3"/>
  <c r="CV13" i="3"/>
  <c r="CU13" i="3"/>
  <c r="CT13" i="3"/>
  <c r="CS13" i="3"/>
  <c r="CR13" i="3"/>
  <c r="CQ13" i="3"/>
  <c r="CP13"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S13" i="3"/>
  <c r="R13" i="3"/>
  <c r="Q13" i="3"/>
  <c r="P13" i="3"/>
  <c r="B13" i="3"/>
  <c r="DU12" i="3"/>
  <c r="DT12" i="3"/>
  <c r="DS12"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R12" i="3"/>
  <c r="Q12" i="3"/>
  <c r="P12" i="3"/>
  <c r="B12" i="3"/>
  <c r="DU11" i="3"/>
  <c r="DT11" i="3"/>
  <c r="DS11" i="3"/>
  <c r="DR11" i="3"/>
  <c r="DQ11" i="3"/>
  <c r="DP11" i="3"/>
  <c r="DO11" i="3"/>
  <c r="DN11" i="3"/>
  <c r="DM11" i="3"/>
  <c r="DL11" i="3"/>
  <c r="DK11" i="3"/>
  <c r="DJ11" i="3"/>
  <c r="DI11" i="3"/>
  <c r="DH11" i="3"/>
  <c r="DG11" i="3"/>
  <c r="DF11" i="3"/>
  <c r="DE11" i="3"/>
  <c r="DD11" i="3"/>
  <c r="DC11" i="3"/>
  <c r="DB11" i="3"/>
  <c r="DA11" i="3"/>
  <c r="CZ11" i="3"/>
  <c r="CY11" i="3"/>
  <c r="CX11" i="3"/>
  <c r="CW11" i="3"/>
  <c r="CV11" i="3"/>
  <c r="CU11" i="3"/>
  <c r="CT11" i="3"/>
  <c r="CS11" i="3"/>
  <c r="CR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B11" i="3"/>
  <c r="DU10" i="3"/>
  <c r="DT10" i="3"/>
  <c r="DS10" i="3"/>
  <c r="DR10" i="3"/>
  <c r="DQ10" i="3"/>
  <c r="DP10" i="3"/>
  <c r="DO10" i="3"/>
  <c r="DN10" i="3"/>
  <c r="DM10" i="3"/>
  <c r="DL10" i="3"/>
  <c r="DK10" i="3"/>
  <c r="DJ10" i="3"/>
  <c r="DI10" i="3"/>
  <c r="DH10" i="3"/>
  <c r="DG10" i="3"/>
  <c r="DF10" i="3"/>
  <c r="DE10" i="3"/>
  <c r="DD10" i="3"/>
  <c r="DC10" i="3"/>
  <c r="DB10" i="3"/>
  <c r="DA10" i="3"/>
  <c r="CZ10" i="3"/>
  <c r="CY10" i="3"/>
  <c r="CX10" i="3"/>
  <c r="CW10" i="3"/>
  <c r="CV10" i="3"/>
  <c r="CU10" i="3"/>
  <c r="CT10" i="3"/>
  <c r="CS10" i="3"/>
  <c r="CR10"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B10" i="3"/>
  <c r="DU9" i="3"/>
  <c r="DT9" i="3"/>
  <c r="DS9"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D9" i="3"/>
  <c r="AC9" i="3"/>
  <c r="AB9" i="3"/>
  <c r="AA9" i="3"/>
  <c r="Z9" i="3"/>
  <c r="Y9" i="3"/>
  <c r="X9" i="3"/>
  <c r="W9" i="3"/>
  <c r="V9" i="3"/>
  <c r="U9" i="3"/>
  <c r="T9" i="3"/>
  <c r="S9" i="3"/>
  <c r="R9" i="3"/>
  <c r="Q9" i="3"/>
  <c r="P9" i="3"/>
  <c r="B9" i="3"/>
  <c r="DU8" i="3"/>
  <c r="DT8" i="3"/>
  <c r="DS8"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B8" i="3"/>
  <c r="DU7" i="3"/>
  <c r="DT7" i="3"/>
  <c r="DS7"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B7" i="3"/>
  <c r="DU6" i="3"/>
  <c r="DT6" i="3"/>
  <c r="DS6" i="3"/>
  <c r="DR6" i="3"/>
  <c r="DQ6" i="3"/>
  <c r="DP6" i="3"/>
  <c r="DO6" i="3"/>
  <c r="DN6" i="3"/>
  <c r="DM6" i="3"/>
  <c r="DL6" i="3"/>
  <c r="DK6" i="3"/>
  <c r="DJ6" i="3"/>
  <c r="DI6" i="3"/>
  <c r="DH6" i="3"/>
  <c r="DG6" i="3"/>
  <c r="DF6" i="3"/>
  <c r="DE6" i="3"/>
  <c r="DD6" i="3"/>
  <c r="DC6" i="3"/>
  <c r="DB6" i="3"/>
  <c r="DA6" i="3"/>
  <c r="CZ6" i="3"/>
  <c r="CY6" i="3"/>
  <c r="CX6" i="3"/>
  <c r="CW6" i="3"/>
  <c r="CV6" i="3"/>
  <c r="CU6" i="3"/>
  <c r="CT6" i="3"/>
  <c r="CS6" i="3"/>
  <c r="CR6"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B6"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B5" i="3"/>
  <c r="DU4" i="3"/>
  <c r="DT4" i="3"/>
  <c r="DS4"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B4" i="3"/>
  <c r="DU3" i="3"/>
  <c r="DT3" i="3"/>
  <c r="DS3"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B3" i="3"/>
  <c r="AV103" i="2"/>
  <c r="AP103" i="2"/>
  <c r="AN103" i="2"/>
  <c r="AL103" i="2"/>
  <c r="AK103" i="2"/>
  <c r="AJ103" i="2"/>
  <c r="AI103" i="2"/>
  <c r="AH103" i="2"/>
  <c r="AG103" i="2"/>
  <c r="AF103" i="2"/>
  <c r="AE103" i="2"/>
  <c r="AD103" i="2"/>
  <c r="AC103" i="2"/>
  <c r="AB103" i="2"/>
  <c r="AA103" i="2"/>
  <c r="Z103" i="2"/>
  <c r="Y103" i="2"/>
  <c r="X103" i="2"/>
  <c r="W103" i="2"/>
  <c r="V103" i="2"/>
  <c r="U103" i="2"/>
  <c r="T103" i="2"/>
  <c r="S103" i="2"/>
  <c r="R103" i="2"/>
  <c r="Q103" i="2"/>
  <c r="P103" i="2"/>
  <c r="AV102" i="2"/>
  <c r="AP102" i="2"/>
  <c r="AN102" i="2"/>
  <c r="AL102" i="2"/>
  <c r="AK102" i="2"/>
  <c r="AJ102" i="2"/>
  <c r="AI102" i="2"/>
  <c r="AH102" i="2"/>
  <c r="AG102" i="2"/>
  <c r="AF102" i="2"/>
  <c r="AE102" i="2"/>
  <c r="AD102" i="2"/>
  <c r="AC102" i="2"/>
  <c r="AB102" i="2"/>
  <c r="AA102" i="2"/>
  <c r="Z102" i="2"/>
  <c r="Y102" i="2"/>
  <c r="X102" i="2"/>
  <c r="W102" i="2"/>
  <c r="V102" i="2"/>
  <c r="U102" i="2"/>
  <c r="T102" i="2"/>
  <c r="S102" i="2"/>
  <c r="R102" i="2"/>
  <c r="Q102" i="2"/>
  <c r="P102" i="2"/>
  <c r="AV101" i="2"/>
  <c r="AP101" i="2"/>
  <c r="AN101" i="2"/>
  <c r="AL101" i="2"/>
  <c r="AK101" i="2"/>
  <c r="AJ101" i="2"/>
  <c r="AI101" i="2"/>
  <c r="AH101" i="2"/>
  <c r="AG101" i="2"/>
  <c r="AF101" i="2"/>
  <c r="AE101" i="2"/>
  <c r="AD101" i="2"/>
  <c r="AC101" i="2"/>
  <c r="AB101" i="2"/>
  <c r="AA101" i="2"/>
  <c r="Z101" i="2"/>
  <c r="Y101" i="2"/>
  <c r="X101" i="2"/>
  <c r="W101" i="2"/>
  <c r="V101" i="2"/>
  <c r="U101" i="2"/>
  <c r="T101" i="2"/>
  <c r="S101" i="2"/>
  <c r="R101" i="2"/>
  <c r="Q101" i="2"/>
  <c r="P101" i="2"/>
  <c r="AV100" i="2"/>
  <c r="AP100" i="2"/>
  <c r="AN100" i="2"/>
  <c r="AL100" i="2"/>
  <c r="AK100" i="2"/>
  <c r="AJ100" i="2"/>
  <c r="AI100" i="2"/>
  <c r="AH100" i="2"/>
  <c r="AG100" i="2"/>
  <c r="AF100" i="2"/>
  <c r="AE100" i="2"/>
  <c r="AD100" i="2"/>
  <c r="AC100" i="2"/>
  <c r="AB100" i="2"/>
  <c r="AA100" i="2"/>
  <c r="Z100" i="2"/>
  <c r="Y100" i="2"/>
  <c r="X100" i="2"/>
  <c r="W100" i="2"/>
  <c r="V100" i="2"/>
  <c r="U100" i="2"/>
  <c r="T100" i="2"/>
  <c r="S100" i="2"/>
  <c r="R100" i="2"/>
  <c r="Q100" i="2"/>
  <c r="P100" i="2"/>
  <c r="AV99" i="2"/>
  <c r="AP99" i="2"/>
  <c r="AN99" i="2"/>
  <c r="AL99" i="2"/>
  <c r="AK99" i="2"/>
  <c r="AJ99" i="2"/>
  <c r="AI99" i="2"/>
  <c r="AH99" i="2"/>
  <c r="AG99" i="2"/>
  <c r="AF99" i="2"/>
  <c r="AE99" i="2"/>
  <c r="AD99" i="2"/>
  <c r="AC99" i="2"/>
  <c r="AB99" i="2"/>
  <c r="AA99" i="2"/>
  <c r="Z99" i="2"/>
  <c r="Y99" i="2"/>
  <c r="X99" i="2"/>
  <c r="W99" i="2"/>
  <c r="V99" i="2"/>
  <c r="U99" i="2"/>
  <c r="T99" i="2"/>
  <c r="S99" i="2"/>
  <c r="R99" i="2"/>
  <c r="Q99" i="2"/>
  <c r="P99" i="2"/>
  <c r="AV98" i="2"/>
  <c r="AP98" i="2"/>
  <c r="AN98" i="2"/>
  <c r="AL98" i="2"/>
  <c r="AK98" i="2"/>
  <c r="AJ98" i="2"/>
  <c r="AI98" i="2"/>
  <c r="AH98" i="2"/>
  <c r="AG98" i="2"/>
  <c r="AF98" i="2"/>
  <c r="AE98" i="2"/>
  <c r="AD98" i="2"/>
  <c r="AC98" i="2"/>
  <c r="AB98" i="2"/>
  <c r="AA98" i="2"/>
  <c r="Z98" i="2"/>
  <c r="Y98" i="2"/>
  <c r="X98" i="2"/>
  <c r="W98" i="2"/>
  <c r="V98" i="2"/>
  <c r="U98" i="2"/>
  <c r="T98" i="2"/>
  <c r="S98" i="2"/>
  <c r="R98" i="2"/>
  <c r="Q98" i="2"/>
  <c r="P98" i="2"/>
  <c r="AV97" i="2"/>
  <c r="AP97" i="2"/>
  <c r="AN97" i="2"/>
  <c r="AL97" i="2"/>
  <c r="AK97" i="2"/>
  <c r="AJ97" i="2"/>
  <c r="AI97" i="2"/>
  <c r="AH97" i="2"/>
  <c r="AG97" i="2"/>
  <c r="AF97" i="2"/>
  <c r="AE97" i="2"/>
  <c r="AD97" i="2"/>
  <c r="AC97" i="2"/>
  <c r="AB97" i="2"/>
  <c r="AA97" i="2"/>
  <c r="Z97" i="2"/>
  <c r="Y97" i="2"/>
  <c r="X97" i="2"/>
  <c r="W97" i="2"/>
  <c r="V97" i="2"/>
  <c r="U97" i="2"/>
  <c r="T97" i="2"/>
  <c r="S97" i="2"/>
  <c r="R97" i="2"/>
  <c r="Q97" i="2"/>
  <c r="P97" i="2"/>
  <c r="AV96" i="2"/>
  <c r="AP96" i="2"/>
  <c r="AN96" i="2"/>
  <c r="AL96" i="2"/>
  <c r="AK96" i="2"/>
  <c r="AJ96" i="2"/>
  <c r="AI96" i="2"/>
  <c r="AH96" i="2"/>
  <c r="AG96" i="2"/>
  <c r="AF96" i="2"/>
  <c r="AE96" i="2"/>
  <c r="AD96" i="2"/>
  <c r="AC96" i="2"/>
  <c r="AB96" i="2"/>
  <c r="AA96" i="2"/>
  <c r="Z96" i="2"/>
  <c r="Y96" i="2"/>
  <c r="X96" i="2"/>
  <c r="W96" i="2"/>
  <c r="V96" i="2"/>
  <c r="U96" i="2"/>
  <c r="T96" i="2"/>
  <c r="S96" i="2"/>
  <c r="R96" i="2"/>
  <c r="Q96" i="2"/>
  <c r="P96" i="2"/>
  <c r="AV95" i="2"/>
  <c r="AP95" i="2"/>
  <c r="AN95" i="2"/>
  <c r="AL95" i="2"/>
  <c r="AK95" i="2"/>
  <c r="AJ95" i="2"/>
  <c r="AI95" i="2"/>
  <c r="AH95" i="2"/>
  <c r="AG95" i="2"/>
  <c r="AF95" i="2"/>
  <c r="AE95" i="2"/>
  <c r="AD95" i="2"/>
  <c r="AC95" i="2"/>
  <c r="AB95" i="2"/>
  <c r="AA95" i="2"/>
  <c r="Z95" i="2"/>
  <c r="Y95" i="2"/>
  <c r="X95" i="2"/>
  <c r="W95" i="2"/>
  <c r="V95" i="2"/>
  <c r="U95" i="2"/>
  <c r="T95" i="2"/>
  <c r="S95" i="2"/>
  <c r="R95" i="2"/>
  <c r="Q95" i="2"/>
  <c r="P95" i="2"/>
  <c r="AV94" i="2"/>
  <c r="AP94" i="2"/>
  <c r="AN94" i="2"/>
  <c r="AL94" i="2"/>
  <c r="AK94" i="2"/>
  <c r="AJ94" i="2"/>
  <c r="AI94" i="2"/>
  <c r="AH94" i="2"/>
  <c r="AG94" i="2"/>
  <c r="AF94" i="2"/>
  <c r="AE94" i="2"/>
  <c r="AD94" i="2"/>
  <c r="AC94" i="2"/>
  <c r="AB94" i="2"/>
  <c r="AA94" i="2"/>
  <c r="Z94" i="2"/>
  <c r="Y94" i="2"/>
  <c r="X94" i="2"/>
  <c r="W94" i="2"/>
  <c r="V94" i="2"/>
  <c r="U94" i="2"/>
  <c r="T94" i="2"/>
  <c r="S94" i="2"/>
  <c r="R94" i="2"/>
  <c r="Q94" i="2"/>
  <c r="P94" i="2"/>
  <c r="AV93" i="2"/>
  <c r="AP93" i="2"/>
  <c r="AN93" i="2"/>
  <c r="AL93" i="2"/>
  <c r="AK93" i="2"/>
  <c r="AJ93" i="2"/>
  <c r="AI93" i="2"/>
  <c r="AH93" i="2"/>
  <c r="AG93" i="2"/>
  <c r="AF93" i="2"/>
  <c r="AE93" i="2"/>
  <c r="AD93" i="2"/>
  <c r="AC93" i="2"/>
  <c r="AB93" i="2"/>
  <c r="AA93" i="2"/>
  <c r="Z93" i="2"/>
  <c r="Y93" i="2"/>
  <c r="X93" i="2"/>
  <c r="W93" i="2"/>
  <c r="V93" i="2"/>
  <c r="U93" i="2"/>
  <c r="T93" i="2"/>
  <c r="S93" i="2"/>
  <c r="R93" i="2"/>
  <c r="Q93" i="2"/>
  <c r="P93" i="2"/>
  <c r="AV92" i="2"/>
  <c r="AP92" i="2"/>
  <c r="AN92" i="2"/>
  <c r="AL92" i="2"/>
  <c r="AK92" i="2"/>
  <c r="AJ92" i="2"/>
  <c r="AI92" i="2"/>
  <c r="AH92" i="2"/>
  <c r="AG92" i="2"/>
  <c r="AF92" i="2"/>
  <c r="AE92" i="2"/>
  <c r="AD92" i="2"/>
  <c r="AC92" i="2"/>
  <c r="AB92" i="2"/>
  <c r="AA92" i="2"/>
  <c r="Z92" i="2"/>
  <c r="Y92" i="2"/>
  <c r="X92" i="2"/>
  <c r="W92" i="2"/>
  <c r="V92" i="2"/>
  <c r="U92" i="2"/>
  <c r="T92" i="2"/>
  <c r="S92" i="2"/>
  <c r="R92" i="2"/>
  <c r="Q92" i="2"/>
  <c r="P92" i="2"/>
  <c r="AV91" i="2"/>
  <c r="AP91" i="2"/>
  <c r="AN91" i="2"/>
  <c r="AL91" i="2"/>
  <c r="AK91" i="2"/>
  <c r="AJ91" i="2"/>
  <c r="AI91" i="2"/>
  <c r="AH91" i="2"/>
  <c r="AG91" i="2"/>
  <c r="AF91" i="2"/>
  <c r="AE91" i="2"/>
  <c r="AD91" i="2"/>
  <c r="AC91" i="2"/>
  <c r="AB91" i="2"/>
  <c r="AA91" i="2"/>
  <c r="Z91" i="2"/>
  <c r="Y91" i="2"/>
  <c r="X91" i="2"/>
  <c r="W91" i="2"/>
  <c r="V91" i="2"/>
  <c r="U91" i="2"/>
  <c r="T91" i="2"/>
  <c r="S91" i="2"/>
  <c r="R91" i="2"/>
  <c r="Q91" i="2"/>
  <c r="P91" i="2"/>
  <c r="AV90" i="2"/>
  <c r="AP90" i="2"/>
  <c r="AN90" i="2"/>
  <c r="AL90" i="2"/>
  <c r="AK90" i="2"/>
  <c r="AJ90" i="2"/>
  <c r="AI90" i="2"/>
  <c r="AH90" i="2"/>
  <c r="AG90" i="2"/>
  <c r="AF90" i="2"/>
  <c r="AE90" i="2"/>
  <c r="AD90" i="2"/>
  <c r="AC90" i="2"/>
  <c r="AB90" i="2"/>
  <c r="AA90" i="2"/>
  <c r="Z90" i="2"/>
  <c r="Y90" i="2"/>
  <c r="X90" i="2"/>
  <c r="W90" i="2"/>
  <c r="V90" i="2"/>
  <c r="U90" i="2"/>
  <c r="T90" i="2"/>
  <c r="S90" i="2"/>
  <c r="R90" i="2"/>
  <c r="Q90" i="2"/>
  <c r="P90" i="2"/>
  <c r="AV89" i="2"/>
  <c r="AP89" i="2"/>
  <c r="AN89" i="2"/>
  <c r="AL89" i="2"/>
  <c r="AK89" i="2"/>
  <c r="AJ89" i="2"/>
  <c r="AI89" i="2"/>
  <c r="AH89" i="2"/>
  <c r="AG89" i="2"/>
  <c r="AF89" i="2"/>
  <c r="AE89" i="2"/>
  <c r="AD89" i="2"/>
  <c r="AC89" i="2"/>
  <c r="AB89" i="2"/>
  <c r="AA89" i="2"/>
  <c r="Z89" i="2"/>
  <c r="Y89" i="2"/>
  <c r="X89" i="2"/>
  <c r="W89" i="2"/>
  <c r="V89" i="2"/>
  <c r="U89" i="2"/>
  <c r="T89" i="2"/>
  <c r="S89" i="2"/>
  <c r="R89" i="2"/>
  <c r="Q89" i="2"/>
  <c r="P89" i="2"/>
  <c r="AV88" i="2"/>
  <c r="AP88" i="2"/>
  <c r="AN88" i="2"/>
  <c r="AL88" i="2"/>
  <c r="AK88" i="2"/>
  <c r="AJ88" i="2"/>
  <c r="AI88" i="2"/>
  <c r="AH88" i="2"/>
  <c r="AG88" i="2"/>
  <c r="AF88" i="2"/>
  <c r="AE88" i="2"/>
  <c r="AD88" i="2"/>
  <c r="AC88" i="2"/>
  <c r="AB88" i="2"/>
  <c r="AA88" i="2"/>
  <c r="Z88" i="2"/>
  <c r="Y88" i="2"/>
  <c r="X88" i="2"/>
  <c r="W88" i="2"/>
  <c r="V88" i="2"/>
  <c r="U88" i="2"/>
  <c r="T88" i="2"/>
  <c r="S88" i="2"/>
  <c r="R88" i="2"/>
  <c r="Q88" i="2"/>
  <c r="P88" i="2"/>
  <c r="AV87" i="2"/>
  <c r="AP87" i="2"/>
  <c r="AN87" i="2"/>
  <c r="AL87" i="2"/>
  <c r="AK87" i="2"/>
  <c r="AJ87" i="2"/>
  <c r="AI87" i="2"/>
  <c r="AH87" i="2"/>
  <c r="AG87" i="2"/>
  <c r="AF87" i="2"/>
  <c r="AE87" i="2"/>
  <c r="AD87" i="2"/>
  <c r="AC87" i="2"/>
  <c r="AB87" i="2"/>
  <c r="AA87" i="2"/>
  <c r="Z87" i="2"/>
  <c r="Y87" i="2"/>
  <c r="X87" i="2"/>
  <c r="W87" i="2"/>
  <c r="V87" i="2"/>
  <c r="U87" i="2"/>
  <c r="T87" i="2"/>
  <c r="S87" i="2"/>
  <c r="R87" i="2"/>
  <c r="Q87" i="2"/>
  <c r="P87" i="2"/>
  <c r="AV86" i="2"/>
  <c r="AP86" i="2"/>
  <c r="AN86" i="2"/>
  <c r="AL86" i="2"/>
  <c r="AK86" i="2"/>
  <c r="AJ86" i="2"/>
  <c r="AI86" i="2"/>
  <c r="AH86" i="2"/>
  <c r="AG86" i="2"/>
  <c r="AF86" i="2"/>
  <c r="AE86" i="2"/>
  <c r="AD86" i="2"/>
  <c r="AC86" i="2"/>
  <c r="AB86" i="2"/>
  <c r="AA86" i="2"/>
  <c r="Z86" i="2"/>
  <c r="Y86" i="2"/>
  <c r="X86" i="2"/>
  <c r="W86" i="2"/>
  <c r="V86" i="2"/>
  <c r="U86" i="2"/>
  <c r="T86" i="2"/>
  <c r="S86" i="2"/>
  <c r="R86" i="2"/>
  <c r="Q86" i="2"/>
  <c r="P86" i="2"/>
  <c r="AV85" i="2"/>
  <c r="AP85" i="2"/>
  <c r="AN85" i="2"/>
  <c r="AL85" i="2"/>
  <c r="AK85" i="2"/>
  <c r="AJ85" i="2"/>
  <c r="AI85" i="2"/>
  <c r="AH85" i="2"/>
  <c r="AG85" i="2"/>
  <c r="AF85" i="2"/>
  <c r="AE85" i="2"/>
  <c r="AD85" i="2"/>
  <c r="AC85" i="2"/>
  <c r="AB85" i="2"/>
  <c r="AA85" i="2"/>
  <c r="Z85" i="2"/>
  <c r="Y85" i="2"/>
  <c r="X85" i="2"/>
  <c r="W85" i="2"/>
  <c r="V85" i="2"/>
  <c r="U85" i="2"/>
  <c r="T85" i="2"/>
  <c r="S85" i="2"/>
  <c r="R85" i="2"/>
  <c r="Q85" i="2"/>
  <c r="P85" i="2"/>
  <c r="AV84" i="2"/>
  <c r="AP84" i="2"/>
  <c r="AN84" i="2"/>
  <c r="AL84" i="2"/>
  <c r="AK84" i="2"/>
  <c r="AJ84" i="2"/>
  <c r="AI84" i="2"/>
  <c r="AH84" i="2"/>
  <c r="AG84" i="2"/>
  <c r="AF84" i="2"/>
  <c r="AE84" i="2"/>
  <c r="AD84" i="2"/>
  <c r="AC84" i="2"/>
  <c r="AB84" i="2"/>
  <c r="AA84" i="2"/>
  <c r="Z84" i="2"/>
  <c r="Y84" i="2"/>
  <c r="X84" i="2"/>
  <c r="W84" i="2"/>
  <c r="V84" i="2"/>
  <c r="U84" i="2"/>
  <c r="T84" i="2"/>
  <c r="S84" i="2"/>
  <c r="R84" i="2"/>
  <c r="Q84" i="2"/>
  <c r="P84" i="2"/>
  <c r="AV83" i="2"/>
  <c r="AP83" i="2"/>
  <c r="AN83" i="2"/>
  <c r="AL83" i="2"/>
  <c r="AK83" i="2"/>
  <c r="AJ83" i="2"/>
  <c r="AI83" i="2"/>
  <c r="AH83" i="2"/>
  <c r="AG83" i="2"/>
  <c r="AF83" i="2"/>
  <c r="AE83" i="2"/>
  <c r="AD83" i="2"/>
  <c r="AC83" i="2"/>
  <c r="AB83" i="2"/>
  <c r="AA83" i="2"/>
  <c r="Z83" i="2"/>
  <c r="Y83" i="2"/>
  <c r="X83" i="2"/>
  <c r="W83" i="2"/>
  <c r="V83" i="2"/>
  <c r="U83" i="2"/>
  <c r="T83" i="2"/>
  <c r="S83" i="2"/>
  <c r="R83" i="2"/>
  <c r="Q83" i="2"/>
  <c r="P83" i="2"/>
  <c r="AV82" i="2"/>
  <c r="AP82" i="2"/>
  <c r="AN82" i="2"/>
  <c r="AL82" i="2"/>
  <c r="AK82" i="2"/>
  <c r="AJ82" i="2"/>
  <c r="AI82" i="2"/>
  <c r="AH82" i="2"/>
  <c r="AG82" i="2"/>
  <c r="AF82" i="2"/>
  <c r="AE82" i="2"/>
  <c r="AD82" i="2"/>
  <c r="AC82" i="2"/>
  <c r="AB82" i="2"/>
  <c r="AA82" i="2"/>
  <c r="Z82" i="2"/>
  <c r="Y82" i="2"/>
  <c r="X82" i="2"/>
  <c r="W82" i="2"/>
  <c r="V82" i="2"/>
  <c r="U82" i="2"/>
  <c r="T82" i="2"/>
  <c r="S82" i="2"/>
  <c r="R82" i="2"/>
  <c r="Q82" i="2"/>
  <c r="P82" i="2"/>
  <c r="AV81" i="2"/>
  <c r="AP81" i="2"/>
  <c r="AN81" i="2"/>
  <c r="AL81" i="2"/>
  <c r="AK81" i="2"/>
  <c r="AJ81" i="2"/>
  <c r="AI81" i="2"/>
  <c r="AH81" i="2"/>
  <c r="AG81" i="2"/>
  <c r="AF81" i="2"/>
  <c r="AE81" i="2"/>
  <c r="AD81" i="2"/>
  <c r="AC81" i="2"/>
  <c r="AB81" i="2"/>
  <c r="AA81" i="2"/>
  <c r="Z81" i="2"/>
  <c r="Y81" i="2"/>
  <c r="X81" i="2"/>
  <c r="W81" i="2"/>
  <c r="V81" i="2"/>
  <c r="U81" i="2"/>
  <c r="T81" i="2"/>
  <c r="S81" i="2"/>
  <c r="R81" i="2"/>
  <c r="Q81" i="2"/>
  <c r="P81" i="2"/>
  <c r="AV80" i="2"/>
  <c r="AP80" i="2"/>
  <c r="AN80" i="2"/>
  <c r="AL80" i="2"/>
  <c r="AK80" i="2"/>
  <c r="AJ80" i="2"/>
  <c r="AI80" i="2"/>
  <c r="AH80" i="2"/>
  <c r="AG80" i="2"/>
  <c r="AF80" i="2"/>
  <c r="AE80" i="2"/>
  <c r="AD80" i="2"/>
  <c r="AC80" i="2"/>
  <c r="AB80" i="2"/>
  <c r="AA80" i="2"/>
  <c r="Z80" i="2"/>
  <c r="Y80" i="2"/>
  <c r="X80" i="2"/>
  <c r="W80" i="2"/>
  <c r="V80" i="2"/>
  <c r="U80" i="2"/>
  <c r="T80" i="2"/>
  <c r="S80" i="2"/>
  <c r="R80" i="2"/>
  <c r="Q80" i="2"/>
  <c r="P80" i="2"/>
  <c r="AV79" i="2"/>
  <c r="AP79" i="2"/>
  <c r="AN79" i="2"/>
  <c r="AL79" i="2"/>
  <c r="AK79" i="2"/>
  <c r="AJ79" i="2"/>
  <c r="AI79" i="2"/>
  <c r="AH79" i="2"/>
  <c r="AG79" i="2"/>
  <c r="AF79" i="2"/>
  <c r="AE79" i="2"/>
  <c r="AD79" i="2"/>
  <c r="AC79" i="2"/>
  <c r="AB79" i="2"/>
  <c r="AA79" i="2"/>
  <c r="Z79" i="2"/>
  <c r="Y79" i="2"/>
  <c r="X79" i="2"/>
  <c r="W79" i="2"/>
  <c r="V79" i="2"/>
  <c r="U79" i="2"/>
  <c r="T79" i="2"/>
  <c r="S79" i="2"/>
  <c r="R79" i="2"/>
  <c r="Q79" i="2"/>
  <c r="P79" i="2"/>
  <c r="AV78" i="2"/>
  <c r="AP78" i="2"/>
  <c r="AN78" i="2"/>
  <c r="AL78" i="2"/>
  <c r="AK78" i="2"/>
  <c r="AJ78" i="2"/>
  <c r="AI78" i="2"/>
  <c r="AH78" i="2"/>
  <c r="AG78" i="2"/>
  <c r="AF78" i="2"/>
  <c r="AE78" i="2"/>
  <c r="AD78" i="2"/>
  <c r="AC78" i="2"/>
  <c r="AB78" i="2"/>
  <c r="AA78" i="2"/>
  <c r="Z78" i="2"/>
  <c r="Y78" i="2"/>
  <c r="X78" i="2"/>
  <c r="W78" i="2"/>
  <c r="V78" i="2"/>
  <c r="U78" i="2"/>
  <c r="T78" i="2"/>
  <c r="S78" i="2"/>
  <c r="R78" i="2"/>
  <c r="Q78" i="2"/>
  <c r="P78" i="2"/>
  <c r="AV77" i="2"/>
  <c r="AP77" i="2"/>
  <c r="AN77" i="2"/>
  <c r="AL77" i="2"/>
  <c r="AK77" i="2"/>
  <c r="AJ77" i="2"/>
  <c r="AI77" i="2"/>
  <c r="AH77" i="2"/>
  <c r="AG77" i="2"/>
  <c r="AF77" i="2"/>
  <c r="AE77" i="2"/>
  <c r="AD77" i="2"/>
  <c r="AC77" i="2"/>
  <c r="AB77" i="2"/>
  <c r="AA77" i="2"/>
  <c r="Z77" i="2"/>
  <c r="Y77" i="2"/>
  <c r="X77" i="2"/>
  <c r="W77" i="2"/>
  <c r="V77" i="2"/>
  <c r="U77" i="2"/>
  <c r="T77" i="2"/>
  <c r="S77" i="2"/>
  <c r="R77" i="2"/>
  <c r="Q77" i="2"/>
  <c r="P77" i="2"/>
  <c r="AV76" i="2"/>
  <c r="AP76" i="2"/>
  <c r="AN76" i="2"/>
  <c r="AL76" i="2"/>
  <c r="AK76" i="2"/>
  <c r="AJ76" i="2"/>
  <c r="AI76" i="2"/>
  <c r="AH76" i="2"/>
  <c r="AG76" i="2"/>
  <c r="AF76" i="2"/>
  <c r="AE76" i="2"/>
  <c r="AD76" i="2"/>
  <c r="AC76" i="2"/>
  <c r="AB76" i="2"/>
  <c r="AA76" i="2"/>
  <c r="Z76" i="2"/>
  <c r="Y76" i="2"/>
  <c r="X76" i="2"/>
  <c r="W76" i="2"/>
  <c r="V76" i="2"/>
  <c r="U76" i="2"/>
  <c r="T76" i="2"/>
  <c r="S76" i="2"/>
  <c r="R76" i="2"/>
  <c r="Q76" i="2"/>
  <c r="P76" i="2"/>
  <c r="AV75" i="2"/>
  <c r="AP75" i="2"/>
  <c r="AN75" i="2"/>
  <c r="AL75" i="2"/>
  <c r="AK75" i="2"/>
  <c r="AJ75" i="2"/>
  <c r="AI75" i="2"/>
  <c r="AH75" i="2"/>
  <c r="AG75" i="2"/>
  <c r="AF75" i="2"/>
  <c r="AE75" i="2"/>
  <c r="AD75" i="2"/>
  <c r="AC75" i="2"/>
  <c r="AB75" i="2"/>
  <c r="AA75" i="2"/>
  <c r="Z75" i="2"/>
  <c r="Y75" i="2"/>
  <c r="X75" i="2"/>
  <c r="W75" i="2"/>
  <c r="V75" i="2"/>
  <c r="U75" i="2"/>
  <c r="T75" i="2"/>
  <c r="S75" i="2"/>
  <c r="R75" i="2"/>
  <c r="Q75" i="2"/>
  <c r="P75" i="2"/>
  <c r="AV74" i="2"/>
  <c r="AP74" i="2"/>
  <c r="AN74" i="2"/>
  <c r="AL74" i="2"/>
  <c r="AK74" i="2"/>
  <c r="AJ74" i="2"/>
  <c r="AI74" i="2"/>
  <c r="AH74" i="2"/>
  <c r="AG74" i="2"/>
  <c r="AF74" i="2"/>
  <c r="AE74" i="2"/>
  <c r="AD74" i="2"/>
  <c r="AC74" i="2"/>
  <c r="AB74" i="2"/>
  <c r="AA74" i="2"/>
  <c r="Z74" i="2"/>
  <c r="Y74" i="2"/>
  <c r="X74" i="2"/>
  <c r="W74" i="2"/>
  <c r="V74" i="2"/>
  <c r="U74" i="2"/>
  <c r="T74" i="2"/>
  <c r="S74" i="2"/>
  <c r="R74" i="2"/>
  <c r="Q74" i="2"/>
  <c r="P74" i="2"/>
  <c r="AV73" i="2"/>
  <c r="AP73" i="2"/>
  <c r="AN73" i="2"/>
  <c r="AL73" i="2"/>
  <c r="AK73" i="2"/>
  <c r="AJ73" i="2"/>
  <c r="AI73" i="2"/>
  <c r="AH73" i="2"/>
  <c r="AG73" i="2"/>
  <c r="AF73" i="2"/>
  <c r="AE73" i="2"/>
  <c r="AD73" i="2"/>
  <c r="AC73" i="2"/>
  <c r="AB73" i="2"/>
  <c r="AA73" i="2"/>
  <c r="Z73" i="2"/>
  <c r="Y73" i="2"/>
  <c r="X73" i="2"/>
  <c r="W73" i="2"/>
  <c r="V73" i="2"/>
  <c r="U73" i="2"/>
  <c r="T73" i="2"/>
  <c r="S73" i="2"/>
  <c r="R73" i="2"/>
  <c r="Q73" i="2"/>
  <c r="P73" i="2"/>
  <c r="AV72" i="2"/>
  <c r="AP72" i="2"/>
  <c r="AN72" i="2"/>
  <c r="AL72" i="2"/>
  <c r="AK72" i="2"/>
  <c r="AJ72" i="2"/>
  <c r="AI72" i="2"/>
  <c r="AH72" i="2"/>
  <c r="AG72" i="2"/>
  <c r="AF72" i="2"/>
  <c r="AE72" i="2"/>
  <c r="AD72" i="2"/>
  <c r="AC72" i="2"/>
  <c r="AB72" i="2"/>
  <c r="AA72" i="2"/>
  <c r="Z72" i="2"/>
  <c r="Y72" i="2"/>
  <c r="X72" i="2"/>
  <c r="W72" i="2"/>
  <c r="V72" i="2"/>
  <c r="U72" i="2"/>
  <c r="T72" i="2"/>
  <c r="S72" i="2"/>
  <c r="R72" i="2"/>
  <c r="Q72" i="2"/>
  <c r="P72" i="2"/>
  <c r="AV71" i="2"/>
  <c r="AP71" i="2"/>
  <c r="AN71" i="2"/>
  <c r="AL71" i="2"/>
  <c r="AK71" i="2"/>
  <c r="AJ71" i="2"/>
  <c r="AI71" i="2"/>
  <c r="AH71" i="2"/>
  <c r="AG71" i="2"/>
  <c r="AF71" i="2"/>
  <c r="AE71" i="2"/>
  <c r="AD71" i="2"/>
  <c r="AC71" i="2"/>
  <c r="AB71" i="2"/>
  <c r="AA71" i="2"/>
  <c r="Z71" i="2"/>
  <c r="Y71" i="2"/>
  <c r="X71" i="2"/>
  <c r="W71" i="2"/>
  <c r="V71" i="2"/>
  <c r="U71" i="2"/>
  <c r="T71" i="2"/>
  <c r="S71" i="2"/>
  <c r="R71" i="2"/>
  <c r="Q71" i="2"/>
  <c r="P71" i="2"/>
  <c r="AV70" i="2"/>
  <c r="AP70" i="2"/>
  <c r="AN70" i="2"/>
  <c r="AL70" i="2"/>
  <c r="AK70" i="2"/>
  <c r="AJ70" i="2"/>
  <c r="AI70" i="2"/>
  <c r="AH70" i="2"/>
  <c r="AG70" i="2"/>
  <c r="AF70" i="2"/>
  <c r="AE70" i="2"/>
  <c r="AD70" i="2"/>
  <c r="AC70" i="2"/>
  <c r="AB70" i="2"/>
  <c r="AA70" i="2"/>
  <c r="Z70" i="2"/>
  <c r="Y70" i="2"/>
  <c r="X70" i="2"/>
  <c r="W70" i="2"/>
  <c r="V70" i="2"/>
  <c r="U70" i="2"/>
  <c r="T70" i="2"/>
  <c r="S70" i="2"/>
  <c r="R70" i="2"/>
  <c r="Q70" i="2"/>
  <c r="P70" i="2"/>
  <c r="AV69" i="2"/>
  <c r="AP69" i="2"/>
  <c r="AN69" i="2"/>
  <c r="AL69" i="2"/>
  <c r="AK69" i="2"/>
  <c r="AJ69" i="2"/>
  <c r="AI69" i="2"/>
  <c r="AH69" i="2"/>
  <c r="AG69" i="2"/>
  <c r="AF69" i="2"/>
  <c r="AE69" i="2"/>
  <c r="AD69" i="2"/>
  <c r="AC69" i="2"/>
  <c r="AB69" i="2"/>
  <c r="AA69" i="2"/>
  <c r="Z69" i="2"/>
  <c r="Y69" i="2"/>
  <c r="X69" i="2"/>
  <c r="W69" i="2"/>
  <c r="V69" i="2"/>
  <c r="U69" i="2"/>
  <c r="T69" i="2"/>
  <c r="S69" i="2"/>
  <c r="R69" i="2"/>
  <c r="Q69" i="2"/>
  <c r="P69" i="2"/>
  <c r="AV68" i="2"/>
  <c r="AP68" i="2"/>
  <c r="AN68" i="2"/>
  <c r="AL68" i="2"/>
  <c r="AK68" i="2"/>
  <c r="AJ68" i="2"/>
  <c r="AI68" i="2"/>
  <c r="AH68" i="2"/>
  <c r="AG68" i="2"/>
  <c r="AF68" i="2"/>
  <c r="AE68" i="2"/>
  <c r="AD68" i="2"/>
  <c r="AC68" i="2"/>
  <c r="AB68" i="2"/>
  <c r="AA68" i="2"/>
  <c r="Z68" i="2"/>
  <c r="Y68" i="2"/>
  <c r="X68" i="2"/>
  <c r="W68" i="2"/>
  <c r="V68" i="2"/>
  <c r="U68" i="2"/>
  <c r="T68" i="2"/>
  <c r="S68" i="2"/>
  <c r="R68" i="2"/>
  <c r="Q68" i="2"/>
  <c r="P68" i="2"/>
  <c r="AV67" i="2"/>
  <c r="AP67" i="2"/>
  <c r="AN67" i="2"/>
  <c r="AL67" i="2"/>
  <c r="AK67" i="2"/>
  <c r="AJ67" i="2"/>
  <c r="AI67" i="2"/>
  <c r="AH67" i="2"/>
  <c r="AG67" i="2"/>
  <c r="AF67" i="2"/>
  <c r="AE67" i="2"/>
  <c r="AD67" i="2"/>
  <c r="AC67" i="2"/>
  <c r="AB67" i="2"/>
  <c r="AA67" i="2"/>
  <c r="Z67" i="2"/>
  <c r="Y67" i="2"/>
  <c r="X67" i="2"/>
  <c r="W67" i="2"/>
  <c r="V67" i="2"/>
  <c r="U67" i="2"/>
  <c r="T67" i="2"/>
  <c r="S67" i="2"/>
  <c r="R67" i="2"/>
  <c r="Q67" i="2"/>
  <c r="P67" i="2"/>
  <c r="AV66" i="2"/>
  <c r="AP66" i="2"/>
  <c r="AN66" i="2"/>
  <c r="AL66" i="2"/>
  <c r="AK66" i="2"/>
  <c r="AJ66" i="2"/>
  <c r="AI66" i="2"/>
  <c r="AH66" i="2"/>
  <c r="AG66" i="2"/>
  <c r="AF66" i="2"/>
  <c r="AE66" i="2"/>
  <c r="AD66" i="2"/>
  <c r="AC66" i="2"/>
  <c r="AB66" i="2"/>
  <c r="AA66" i="2"/>
  <c r="Z66" i="2"/>
  <c r="Y66" i="2"/>
  <c r="X66" i="2"/>
  <c r="W66" i="2"/>
  <c r="V66" i="2"/>
  <c r="U66" i="2"/>
  <c r="T66" i="2"/>
  <c r="S66" i="2"/>
  <c r="R66" i="2"/>
  <c r="Q66" i="2"/>
  <c r="P66" i="2"/>
  <c r="AV65" i="2"/>
  <c r="AP65" i="2"/>
  <c r="AN65" i="2"/>
  <c r="AL65" i="2"/>
  <c r="AK65" i="2"/>
  <c r="AJ65" i="2"/>
  <c r="AI65" i="2"/>
  <c r="AH65" i="2"/>
  <c r="AG65" i="2"/>
  <c r="AF65" i="2"/>
  <c r="AE65" i="2"/>
  <c r="AD65" i="2"/>
  <c r="AC65" i="2"/>
  <c r="AB65" i="2"/>
  <c r="AA65" i="2"/>
  <c r="Z65" i="2"/>
  <c r="Y65" i="2"/>
  <c r="X65" i="2"/>
  <c r="W65" i="2"/>
  <c r="V65" i="2"/>
  <c r="U65" i="2"/>
  <c r="T65" i="2"/>
  <c r="S65" i="2"/>
  <c r="R65" i="2"/>
  <c r="Q65" i="2"/>
  <c r="P65" i="2"/>
  <c r="AV64" i="2"/>
  <c r="AP64" i="2"/>
  <c r="AN64" i="2"/>
  <c r="AL64" i="2"/>
  <c r="AK64" i="2"/>
  <c r="AJ64" i="2"/>
  <c r="AI64" i="2"/>
  <c r="AH64" i="2"/>
  <c r="AG64" i="2"/>
  <c r="AF64" i="2"/>
  <c r="AE64" i="2"/>
  <c r="AD64" i="2"/>
  <c r="AC64" i="2"/>
  <c r="AB64" i="2"/>
  <c r="AA64" i="2"/>
  <c r="Z64" i="2"/>
  <c r="Y64" i="2"/>
  <c r="X64" i="2"/>
  <c r="W64" i="2"/>
  <c r="V64" i="2"/>
  <c r="U64" i="2"/>
  <c r="T64" i="2"/>
  <c r="S64" i="2"/>
  <c r="R64" i="2"/>
  <c r="Q64" i="2"/>
  <c r="P64" i="2"/>
  <c r="AV63" i="2"/>
  <c r="AP63" i="2"/>
  <c r="AN63" i="2"/>
  <c r="AL63" i="2"/>
  <c r="AK63" i="2"/>
  <c r="AJ63" i="2"/>
  <c r="AI63" i="2"/>
  <c r="AH63" i="2"/>
  <c r="AG63" i="2"/>
  <c r="AF63" i="2"/>
  <c r="AE63" i="2"/>
  <c r="AD63" i="2"/>
  <c r="AC63" i="2"/>
  <c r="AB63" i="2"/>
  <c r="AA63" i="2"/>
  <c r="Z63" i="2"/>
  <c r="Y63" i="2"/>
  <c r="X63" i="2"/>
  <c r="W63" i="2"/>
  <c r="V63" i="2"/>
  <c r="U63" i="2"/>
  <c r="T63" i="2"/>
  <c r="S63" i="2"/>
  <c r="R63" i="2"/>
  <c r="Q63" i="2"/>
  <c r="P63" i="2"/>
  <c r="AV62" i="2"/>
  <c r="AP62" i="2"/>
  <c r="AN62" i="2"/>
  <c r="AL62" i="2"/>
  <c r="AK62" i="2"/>
  <c r="AJ62" i="2"/>
  <c r="AI62" i="2"/>
  <c r="AH62" i="2"/>
  <c r="AG62" i="2"/>
  <c r="AF62" i="2"/>
  <c r="AE62" i="2"/>
  <c r="AD62" i="2"/>
  <c r="AC62" i="2"/>
  <c r="AB62" i="2"/>
  <c r="AA62" i="2"/>
  <c r="Z62" i="2"/>
  <c r="Y62" i="2"/>
  <c r="X62" i="2"/>
  <c r="W62" i="2"/>
  <c r="V62" i="2"/>
  <c r="U62" i="2"/>
  <c r="T62" i="2"/>
  <c r="S62" i="2"/>
  <c r="R62" i="2"/>
  <c r="Q62" i="2"/>
  <c r="P62" i="2"/>
  <c r="AV61" i="2"/>
  <c r="AP61" i="2"/>
  <c r="AN61" i="2"/>
  <c r="AL61" i="2"/>
  <c r="AK61" i="2"/>
  <c r="AJ61" i="2"/>
  <c r="AI61" i="2"/>
  <c r="AH61" i="2"/>
  <c r="AG61" i="2"/>
  <c r="AF61" i="2"/>
  <c r="AE61" i="2"/>
  <c r="AD61" i="2"/>
  <c r="AC61" i="2"/>
  <c r="AB61" i="2"/>
  <c r="AA61" i="2"/>
  <c r="Z61" i="2"/>
  <c r="Y61" i="2"/>
  <c r="X61" i="2"/>
  <c r="W61" i="2"/>
  <c r="V61" i="2"/>
  <c r="U61" i="2"/>
  <c r="T61" i="2"/>
  <c r="S61" i="2"/>
  <c r="R61" i="2"/>
  <c r="Q61" i="2"/>
  <c r="P61" i="2"/>
  <c r="AV60" i="2"/>
  <c r="AP60" i="2"/>
  <c r="AN60" i="2"/>
  <c r="AL60" i="2"/>
  <c r="AK60" i="2"/>
  <c r="AJ60" i="2"/>
  <c r="AI60" i="2"/>
  <c r="AH60" i="2"/>
  <c r="AG60" i="2"/>
  <c r="AF60" i="2"/>
  <c r="AE60" i="2"/>
  <c r="AD60" i="2"/>
  <c r="AC60" i="2"/>
  <c r="AB60" i="2"/>
  <c r="AA60" i="2"/>
  <c r="Z60" i="2"/>
  <c r="Y60" i="2"/>
  <c r="X60" i="2"/>
  <c r="W60" i="2"/>
  <c r="V60" i="2"/>
  <c r="U60" i="2"/>
  <c r="T60" i="2"/>
  <c r="S60" i="2"/>
  <c r="R60" i="2"/>
  <c r="Q60" i="2"/>
  <c r="P60" i="2"/>
  <c r="AV59" i="2"/>
  <c r="AP59" i="2"/>
  <c r="AN59" i="2"/>
  <c r="AL59" i="2"/>
  <c r="AK59" i="2"/>
  <c r="AJ59" i="2"/>
  <c r="AI59" i="2"/>
  <c r="AH59" i="2"/>
  <c r="AG59" i="2"/>
  <c r="AF59" i="2"/>
  <c r="AE59" i="2"/>
  <c r="AD59" i="2"/>
  <c r="AC59" i="2"/>
  <c r="AB59" i="2"/>
  <c r="AA59" i="2"/>
  <c r="Z59" i="2"/>
  <c r="Y59" i="2"/>
  <c r="X59" i="2"/>
  <c r="W59" i="2"/>
  <c r="V59" i="2"/>
  <c r="U59" i="2"/>
  <c r="T59" i="2"/>
  <c r="S59" i="2"/>
  <c r="R59" i="2"/>
  <c r="Q59" i="2"/>
  <c r="P59" i="2"/>
  <c r="AV58" i="2"/>
  <c r="AP58" i="2"/>
  <c r="AN58" i="2"/>
  <c r="AL58" i="2"/>
  <c r="AK58" i="2"/>
  <c r="AJ58" i="2"/>
  <c r="AI58" i="2"/>
  <c r="AH58" i="2"/>
  <c r="AG58" i="2"/>
  <c r="AF58" i="2"/>
  <c r="AE58" i="2"/>
  <c r="AD58" i="2"/>
  <c r="AC58" i="2"/>
  <c r="AB58" i="2"/>
  <c r="AA58" i="2"/>
  <c r="Z58" i="2"/>
  <c r="Y58" i="2"/>
  <c r="X58" i="2"/>
  <c r="W58" i="2"/>
  <c r="V58" i="2"/>
  <c r="U58" i="2"/>
  <c r="T58" i="2"/>
  <c r="S58" i="2"/>
  <c r="R58" i="2"/>
  <c r="Q58" i="2"/>
  <c r="P58" i="2"/>
  <c r="AV57" i="2"/>
  <c r="AP57" i="2"/>
  <c r="AN57" i="2"/>
  <c r="AL57" i="2"/>
  <c r="AK57" i="2"/>
  <c r="AJ57" i="2"/>
  <c r="AI57" i="2"/>
  <c r="AH57" i="2"/>
  <c r="AG57" i="2"/>
  <c r="AF57" i="2"/>
  <c r="AE57" i="2"/>
  <c r="AD57" i="2"/>
  <c r="AC57" i="2"/>
  <c r="AB57" i="2"/>
  <c r="AA57" i="2"/>
  <c r="Z57" i="2"/>
  <c r="Y57" i="2"/>
  <c r="X57" i="2"/>
  <c r="W57" i="2"/>
  <c r="V57" i="2"/>
  <c r="U57" i="2"/>
  <c r="T57" i="2"/>
  <c r="S57" i="2"/>
  <c r="R57" i="2"/>
  <c r="Q57" i="2"/>
  <c r="P57" i="2"/>
  <c r="AV56" i="2"/>
  <c r="AP56" i="2"/>
  <c r="AN56" i="2"/>
  <c r="AL56" i="2"/>
  <c r="AK56" i="2"/>
  <c r="AJ56" i="2"/>
  <c r="AI56" i="2"/>
  <c r="AH56" i="2"/>
  <c r="AG56" i="2"/>
  <c r="AF56" i="2"/>
  <c r="AE56" i="2"/>
  <c r="AD56" i="2"/>
  <c r="AC56" i="2"/>
  <c r="AB56" i="2"/>
  <c r="AA56" i="2"/>
  <c r="Z56" i="2"/>
  <c r="Y56" i="2"/>
  <c r="X56" i="2"/>
  <c r="W56" i="2"/>
  <c r="V56" i="2"/>
  <c r="U56" i="2"/>
  <c r="T56" i="2"/>
  <c r="S56" i="2"/>
  <c r="R56" i="2"/>
  <c r="Q56" i="2"/>
  <c r="P56" i="2"/>
  <c r="AV55" i="2"/>
  <c r="AP55" i="2"/>
  <c r="AN55" i="2"/>
  <c r="AL55" i="2"/>
  <c r="AK55" i="2"/>
  <c r="AJ55" i="2"/>
  <c r="AI55" i="2"/>
  <c r="AH55" i="2"/>
  <c r="AG55" i="2"/>
  <c r="AF55" i="2"/>
  <c r="AE55" i="2"/>
  <c r="AD55" i="2"/>
  <c r="AC55" i="2"/>
  <c r="AB55" i="2"/>
  <c r="AA55" i="2"/>
  <c r="Z55" i="2"/>
  <c r="Y55" i="2"/>
  <c r="X55" i="2"/>
  <c r="W55" i="2"/>
  <c r="V55" i="2"/>
  <c r="U55" i="2"/>
  <c r="T55" i="2"/>
  <c r="S55" i="2"/>
  <c r="R55" i="2"/>
  <c r="Q55" i="2"/>
  <c r="P55" i="2"/>
  <c r="AV54" i="2"/>
  <c r="AP54" i="2"/>
  <c r="AN54" i="2"/>
  <c r="AL54" i="2"/>
  <c r="AK54" i="2"/>
  <c r="AJ54" i="2"/>
  <c r="AI54" i="2"/>
  <c r="AH54" i="2"/>
  <c r="AG54" i="2"/>
  <c r="AF54" i="2"/>
  <c r="AE54" i="2"/>
  <c r="AD54" i="2"/>
  <c r="AC54" i="2"/>
  <c r="AB54" i="2"/>
  <c r="AA54" i="2"/>
  <c r="Z54" i="2"/>
  <c r="Y54" i="2"/>
  <c r="X54" i="2"/>
  <c r="W54" i="2"/>
  <c r="V54" i="2"/>
  <c r="U54" i="2"/>
  <c r="T54" i="2"/>
  <c r="S54" i="2"/>
  <c r="R54" i="2"/>
  <c r="Q54" i="2"/>
  <c r="P54" i="2"/>
  <c r="AV53" i="2"/>
  <c r="AP53" i="2"/>
  <c r="AN53" i="2"/>
  <c r="AL53" i="2"/>
  <c r="AK53" i="2"/>
  <c r="AJ53" i="2"/>
  <c r="AI53" i="2"/>
  <c r="AH53" i="2"/>
  <c r="AG53" i="2"/>
  <c r="AF53" i="2"/>
  <c r="AE53" i="2"/>
  <c r="AD53" i="2"/>
  <c r="AC53" i="2"/>
  <c r="AB53" i="2"/>
  <c r="AA53" i="2"/>
  <c r="Z53" i="2"/>
  <c r="Y53" i="2"/>
  <c r="X53" i="2"/>
  <c r="W53" i="2"/>
  <c r="V53" i="2"/>
  <c r="U53" i="2"/>
  <c r="T53" i="2"/>
  <c r="S53" i="2"/>
  <c r="R53" i="2"/>
  <c r="Q53" i="2"/>
  <c r="P53" i="2"/>
  <c r="AV52" i="2"/>
  <c r="AP52" i="2"/>
  <c r="AN52" i="2"/>
  <c r="AL52" i="2"/>
  <c r="AK52" i="2"/>
  <c r="AJ52" i="2"/>
  <c r="AI52" i="2"/>
  <c r="AH52" i="2"/>
  <c r="AG52" i="2"/>
  <c r="AF52" i="2"/>
  <c r="AE52" i="2"/>
  <c r="AD52" i="2"/>
  <c r="AC52" i="2"/>
  <c r="AB52" i="2"/>
  <c r="AA52" i="2"/>
  <c r="Z52" i="2"/>
  <c r="Y52" i="2"/>
  <c r="X52" i="2"/>
  <c r="W52" i="2"/>
  <c r="V52" i="2"/>
  <c r="U52" i="2"/>
  <c r="T52" i="2"/>
  <c r="S52" i="2"/>
  <c r="R52" i="2"/>
  <c r="Q52" i="2"/>
  <c r="P52" i="2"/>
  <c r="AV51" i="2"/>
  <c r="AP51" i="2"/>
  <c r="AN51" i="2"/>
  <c r="AL51" i="2"/>
  <c r="AK51" i="2"/>
  <c r="AJ51" i="2"/>
  <c r="AI51" i="2"/>
  <c r="AH51" i="2"/>
  <c r="AG51" i="2"/>
  <c r="AF51" i="2"/>
  <c r="AE51" i="2"/>
  <c r="AD51" i="2"/>
  <c r="AC51" i="2"/>
  <c r="AB51" i="2"/>
  <c r="AA51" i="2"/>
  <c r="Z51" i="2"/>
  <c r="Y51" i="2"/>
  <c r="X51" i="2"/>
  <c r="W51" i="2"/>
  <c r="V51" i="2"/>
  <c r="U51" i="2"/>
  <c r="T51" i="2"/>
  <c r="S51" i="2"/>
  <c r="R51" i="2"/>
  <c r="Q51" i="2"/>
  <c r="P51" i="2"/>
  <c r="AV50" i="2"/>
  <c r="AP50" i="2"/>
  <c r="AN50" i="2"/>
  <c r="AL50" i="2"/>
  <c r="AK50" i="2"/>
  <c r="AJ50" i="2"/>
  <c r="AI50" i="2"/>
  <c r="AH50" i="2"/>
  <c r="AG50" i="2"/>
  <c r="AF50" i="2"/>
  <c r="AE50" i="2"/>
  <c r="AD50" i="2"/>
  <c r="AC50" i="2"/>
  <c r="AB50" i="2"/>
  <c r="AA50" i="2"/>
  <c r="Z50" i="2"/>
  <c r="Y50" i="2"/>
  <c r="X50" i="2"/>
  <c r="W50" i="2"/>
  <c r="V50" i="2"/>
  <c r="U50" i="2"/>
  <c r="T50" i="2"/>
  <c r="S50" i="2"/>
  <c r="R50" i="2"/>
  <c r="Q50" i="2"/>
  <c r="P50" i="2"/>
  <c r="AV49" i="2"/>
  <c r="AP49" i="2"/>
  <c r="AN49" i="2"/>
  <c r="AL49" i="2"/>
  <c r="AK49" i="2"/>
  <c r="AJ49" i="2"/>
  <c r="AI49" i="2"/>
  <c r="AH49" i="2"/>
  <c r="AG49" i="2"/>
  <c r="AF49" i="2"/>
  <c r="AE49" i="2"/>
  <c r="AD49" i="2"/>
  <c r="AC49" i="2"/>
  <c r="AB49" i="2"/>
  <c r="AA49" i="2"/>
  <c r="Z49" i="2"/>
  <c r="Y49" i="2"/>
  <c r="X49" i="2"/>
  <c r="W49" i="2"/>
  <c r="V49" i="2"/>
  <c r="U49" i="2"/>
  <c r="T49" i="2"/>
  <c r="S49" i="2"/>
  <c r="R49" i="2"/>
  <c r="Q49" i="2"/>
  <c r="P49" i="2"/>
  <c r="AV48" i="2"/>
  <c r="AP48" i="2"/>
  <c r="AN48" i="2"/>
  <c r="AL48" i="2"/>
  <c r="AK48" i="2"/>
  <c r="AJ48" i="2"/>
  <c r="AI48" i="2"/>
  <c r="AH48" i="2"/>
  <c r="AG48" i="2"/>
  <c r="AF48" i="2"/>
  <c r="AE48" i="2"/>
  <c r="AD48" i="2"/>
  <c r="AC48" i="2"/>
  <c r="AB48" i="2"/>
  <c r="AA48" i="2"/>
  <c r="Z48" i="2"/>
  <c r="Y48" i="2"/>
  <c r="X48" i="2"/>
  <c r="W48" i="2"/>
  <c r="V48" i="2"/>
  <c r="U48" i="2"/>
  <c r="T48" i="2"/>
  <c r="S48" i="2"/>
  <c r="R48" i="2"/>
  <c r="Q48" i="2"/>
  <c r="P48" i="2"/>
  <c r="AV47" i="2"/>
  <c r="AP47" i="2"/>
  <c r="AN47" i="2"/>
  <c r="AL47" i="2"/>
  <c r="AK47" i="2"/>
  <c r="AJ47" i="2"/>
  <c r="AI47" i="2"/>
  <c r="AH47" i="2"/>
  <c r="AG47" i="2"/>
  <c r="AF47" i="2"/>
  <c r="AE47" i="2"/>
  <c r="AD47" i="2"/>
  <c r="AC47" i="2"/>
  <c r="AB47" i="2"/>
  <c r="AA47" i="2"/>
  <c r="Z47" i="2"/>
  <c r="Y47" i="2"/>
  <c r="X47" i="2"/>
  <c r="W47" i="2"/>
  <c r="V47" i="2"/>
  <c r="U47" i="2"/>
  <c r="T47" i="2"/>
  <c r="S47" i="2"/>
  <c r="R47" i="2"/>
  <c r="Q47" i="2"/>
  <c r="P47" i="2"/>
  <c r="AV46" i="2"/>
  <c r="AP46" i="2"/>
  <c r="AN46" i="2"/>
  <c r="AL46" i="2"/>
  <c r="AK46" i="2"/>
  <c r="AJ46" i="2"/>
  <c r="AI46" i="2"/>
  <c r="AH46" i="2"/>
  <c r="AG46" i="2"/>
  <c r="AF46" i="2"/>
  <c r="AE46" i="2"/>
  <c r="AD46" i="2"/>
  <c r="AC46" i="2"/>
  <c r="AB46" i="2"/>
  <c r="AA46" i="2"/>
  <c r="Z46" i="2"/>
  <c r="Y46" i="2"/>
  <c r="X46" i="2"/>
  <c r="W46" i="2"/>
  <c r="V46" i="2"/>
  <c r="U46" i="2"/>
  <c r="T46" i="2"/>
  <c r="S46" i="2"/>
  <c r="R46" i="2"/>
  <c r="Q46" i="2"/>
  <c r="P46" i="2"/>
  <c r="AV45" i="2"/>
  <c r="AP45" i="2"/>
  <c r="AN45" i="2"/>
  <c r="AL45" i="2"/>
  <c r="AK45" i="2"/>
  <c r="AJ45" i="2"/>
  <c r="AI45" i="2"/>
  <c r="AH45" i="2"/>
  <c r="AG45" i="2"/>
  <c r="AF45" i="2"/>
  <c r="AE45" i="2"/>
  <c r="AD45" i="2"/>
  <c r="AC45" i="2"/>
  <c r="AB45" i="2"/>
  <c r="AA45" i="2"/>
  <c r="Z45" i="2"/>
  <c r="Y45" i="2"/>
  <c r="X45" i="2"/>
  <c r="W45" i="2"/>
  <c r="V45" i="2"/>
  <c r="U45" i="2"/>
  <c r="T45" i="2"/>
  <c r="S45" i="2"/>
  <c r="R45" i="2"/>
  <c r="Q45" i="2"/>
  <c r="P45" i="2"/>
  <c r="AV44" i="2"/>
  <c r="AP44" i="2"/>
  <c r="AN44" i="2"/>
  <c r="AL44" i="2"/>
  <c r="AK44" i="2"/>
  <c r="AJ44" i="2"/>
  <c r="AI44" i="2"/>
  <c r="AH44" i="2"/>
  <c r="AG44" i="2"/>
  <c r="AF44" i="2"/>
  <c r="AE44" i="2"/>
  <c r="AD44" i="2"/>
  <c r="AC44" i="2"/>
  <c r="AB44" i="2"/>
  <c r="AA44" i="2"/>
  <c r="Z44" i="2"/>
  <c r="Y44" i="2"/>
  <c r="X44" i="2"/>
  <c r="W44" i="2"/>
  <c r="V44" i="2"/>
  <c r="U44" i="2"/>
  <c r="T44" i="2"/>
  <c r="S44" i="2"/>
  <c r="R44" i="2"/>
  <c r="Q44" i="2"/>
  <c r="P44" i="2"/>
  <c r="AV43" i="2"/>
  <c r="AP43" i="2"/>
  <c r="AN43" i="2"/>
  <c r="AL43" i="2"/>
  <c r="AK43" i="2"/>
  <c r="AJ43" i="2"/>
  <c r="AI43" i="2"/>
  <c r="AH43" i="2"/>
  <c r="AG43" i="2"/>
  <c r="AF43" i="2"/>
  <c r="AE43" i="2"/>
  <c r="AD43" i="2"/>
  <c r="AC43" i="2"/>
  <c r="AB43" i="2"/>
  <c r="AA43" i="2"/>
  <c r="Z43" i="2"/>
  <c r="Y43" i="2"/>
  <c r="X43" i="2"/>
  <c r="W43" i="2"/>
  <c r="V43" i="2"/>
  <c r="U43" i="2"/>
  <c r="T43" i="2"/>
  <c r="S43" i="2"/>
  <c r="R43" i="2"/>
  <c r="Q43" i="2"/>
  <c r="P43" i="2"/>
  <c r="AV42" i="2"/>
  <c r="AP42" i="2"/>
  <c r="AN42" i="2"/>
  <c r="AL42" i="2"/>
  <c r="AK42" i="2"/>
  <c r="AJ42" i="2"/>
  <c r="AI42" i="2"/>
  <c r="AH42" i="2"/>
  <c r="AG42" i="2"/>
  <c r="AF42" i="2"/>
  <c r="AE42" i="2"/>
  <c r="AD42" i="2"/>
  <c r="AC42" i="2"/>
  <c r="AB42" i="2"/>
  <c r="AA42" i="2"/>
  <c r="Z42" i="2"/>
  <c r="Y42" i="2"/>
  <c r="X42" i="2"/>
  <c r="W42" i="2"/>
  <c r="V42" i="2"/>
  <c r="U42" i="2"/>
  <c r="T42" i="2"/>
  <c r="S42" i="2"/>
  <c r="R42" i="2"/>
  <c r="Q42" i="2"/>
  <c r="P42" i="2"/>
  <c r="AV41" i="2"/>
  <c r="AP41" i="2"/>
  <c r="AN41" i="2"/>
  <c r="AL41" i="2"/>
  <c r="AK41" i="2"/>
  <c r="AJ41" i="2"/>
  <c r="AI41" i="2"/>
  <c r="AH41" i="2"/>
  <c r="AG41" i="2"/>
  <c r="AF41" i="2"/>
  <c r="AE41" i="2"/>
  <c r="AD41" i="2"/>
  <c r="AC41" i="2"/>
  <c r="AB41" i="2"/>
  <c r="AA41" i="2"/>
  <c r="Z41" i="2"/>
  <c r="Y41" i="2"/>
  <c r="X41" i="2"/>
  <c r="W41" i="2"/>
  <c r="V41" i="2"/>
  <c r="U41" i="2"/>
  <c r="T41" i="2"/>
  <c r="S41" i="2"/>
  <c r="R41" i="2"/>
  <c r="Q41" i="2"/>
  <c r="P41" i="2"/>
  <c r="AV40" i="2"/>
  <c r="AP40" i="2"/>
  <c r="AN40" i="2"/>
  <c r="AL40" i="2"/>
  <c r="AK40" i="2"/>
  <c r="AJ40" i="2"/>
  <c r="AI40" i="2"/>
  <c r="AH40" i="2"/>
  <c r="AG40" i="2"/>
  <c r="AF40" i="2"/>
  <c r="AE40" i="2"/>
  <c r="AD40" i="2"/>
  <c r="AC40" i="2"/>
  <c r="AB40" i="2"/>
  <c r="AA40" i="2"/>
  <c r="Z40" i="2"/>
  <c r="Y40" i="2"/>
  <c r="X40" i="2"/>
  <c r="W40" i="2"/>
  <c r="V40" i="2"/>
  <c r="U40" i="2"/>
  <c r="T40" i="2"/>
  <c r="S40" i="2"/>
  <c r="R40" i="2"/>
  <c r="Q40" i="2"/>
  <c r="P40" i="2"/>
  <c r="AV39" i="2"/>
  <c r="AP39" i="2"/>
  <c r="AN39" i="2"/>
  <c r="AL39" i="2"/>
  <c r="AK39" i="2"/>
  <c r="AJ39" i="2"/>
  <c r="AI39" i="2"/>
  <c r="AH39" i="2"/>
  <c r="AG39" i="2"/>
  <c r="AF39" i="2"/>
  <c r="AE39" i="2"/>
  <c r="AD39" i="2"/>
  <c r="AC39" i="2"/>
  <c r="AB39" i="2"/>
  <c r="AA39" i="2"/>
  <c r="Z39" i="2"/>
  <c r="Y39" i="2"/>
  <c r="X39" i="2"/>
  <c r="W39" i="2"/>
  <c r="V39" i="2"/>
  <c r="U39" i="2"/>
  <c r="T39" i="2"/>
  <c r="S39" i="2"/>
  <c r="R39" i="2"/>
  <c r="Q39" i="2"/>
  <c r="P39" i="2"/>
  <c r="AV38" i="2"/>
  <c r="AP38" i="2"/>
  <c r="AN38" i="2"/>
  <c r="AL38" i="2"/>
  <c r="AK38" i="2"/>
  <c r="AJ38" i="2"/>
  <c r="AI38" i="2"/>
  <c r="AH38" i="2"/>
  <c r="AG38" i="2"/>
  <c r="AF38" i="2"/>
  <c r="AE38" i="2"/>
  <c r="AD38" i="2"/>
  <c r="AC38" i="2"/>
  <c r="AB38" i="2"/>
  <c r="AA38" i="2"/>
  <c r="Z38" i="2"/>
  <c r="Y38" i="2"/>
  <c r="X38" i="2"/>
  <c r="W38" i="2"/>
  <c r="V38" i="2"/>
  <c r="U38" i="2"/>
  <c r="T38" i="2"/>
  <c r="S38" i="2"/>
  <c r="R38" i="2"/>
  <c r="Q38" i="2"/>
  <c r="P38" i="2"/>
  <c r="AV37" i="2"/>
  <c r="AP37" i="2"/>
  <c r="AN37" i="2"/>
  <c r="AL37" i="2"/>
  <c r="AK37" i="2"/>
  <c r="AJ37" i="2"/>
  <c r="AI37" i="2"/>
  <c r="AH37" i="2"/>
  <c r="AG37" i="2"/>
  <c r="AF37" i="2"/>
  <c r="AE37" i="2"/>
  <c r="AD37" i="2"/>
  <c r="AC37" i="2"/>
  <c r="AB37" i="2"/>
  <c r="AA37" i="2"/>
  <c r="Z37" i="2"/>
  <c r="Y37" i="2"/>
  <c r="X37" i="2"/>
  <c r="W37" i="2"/>
  <c r="V37" i="2"/>
  <c r="U37" i="2"/>
  <c r="T37" i="2"/>
  <c r="S37" i="2"/>
  <c r="R37" i="2"/>
  <c r="Q37" i="2"/>
  <c r="P37" i="2"/>
  <c r="AV36" i="2"/>
  <c r="AP36" i="2"/>
  <c r="AN36" i="2"/>
  <c r="AL36" i="2"/>
  <c r="AK36" i="2"/>
  <c r="AJ36" i="2"/>
  <c r="AI36" i="2"/>
  <c r="AH36" i="2"/>
  <c r="AG36" i="2"/>
  <c r="AF36" i="2"/>
  <c r="AE36" i="2"/>
  <c r="AD36" i="2"/>
  <c r="AC36" i="2"/>
  <c r="AB36" i="2"/>
  <c r="AA36" i="2"/>
  <c r="Z36" i="2"/>
  <c r="Y36" i="2"/>
  <c r="X36" i="2"/>
  <c r="W36" i="2"/>
  <c r="V36" i="2"/>
  <c r="U36" i="2"/>
  <c r="T36" i="2"/>
  <c r="S36" i="2"/>
  <c r="R36" i="2"/>
  <c r="Q36" i="2"/>
  <c r="P36" i="2"/>
  <c r="AV35" i="2"/>
  <c r="AP35" i="2"/>
  <c r="AN35" i="2"/>
  <c r="AL35" i="2"/>
  <c r="AK35" i="2"/>
  <c r="AJ35" i="2"/>
  <c r="AI35" i="2"/>
  <c r="AH35" i="2"/>
  <c r="AG35" i="2"/>
  <c r="AF35" i="2"/>
  <c r="AE35" i="2"/>
  <c r="AD35" i="2"/>
  <c r="AC35" i="2"/>
  <c r="AB35" i="2"/>
  <c r="AA35" i="2"/>
  <c r="Z35" i="2"/>
  <c r="Y35" i="2"/>
  <c r="X35" i="2"/>
  <c r="W35" i="2"/>
  <c r="V35" i="2"/>
  <c r="U35" i="2"/>
  <c r="T35" i="2"/>
  <c r="S35" i="2"/>
  <c r="R35" i="2"/>
  <c r="Q35" i="2"/>
  <c r="P35" i="2"/>
  <c r="AV34" i="2"/>
  <c r="AP34" i="2"/>
  <c r="AN34" i="2"/>
  <c r="AL34" i="2"/>
  <c r="AK34" i="2"/>
  <c r="AJ34" i="2"/>
  <c r="AI34" i="2"/>
  <c r="AH34" i="2"/>
  <c r="AG34" i="2"/>
  <c r="AF34" i="2"/>
  <c r="AE34" i="2"/>
  <c r="AD34" i="2"/>
  <c r="AC34" i="2"/>
  <c r="AB34" i="2"/>
  <c r="AA34" i="2"/>
  <c r="Z34" i="2"/>
  <c r="Y34" i="2"/>
  <c r="X34" i="2"/>
  <c r="W34" i="2"/>
  <c r="V34" i="2"/>
  <c r="U34" i="2"/>
  <c r="T34" i="2"/>
  <c r="S34" i="2"/>
  <c r="R34" i="2"/>
  <c r="Q34" i="2"/>
  <c r="P34" i="2"/>
  <c r="AV33" i="2"/>
  <c r="AP33" i="2"/>
  <c r="AN33" i="2"/>
  <c r="AL33" i="2"/>
  <c r="AK33" i="2"/>
  <c r="AJ33" i="2"/>
  <c r="AI33" i="2"/>
  <c r="AH33" i="2"/>
  <c r="AG33" i="2"/>
  <c r="AF33" i="2"/>
  <c r="AE33" i="2"/>
  <c r="AD33" i="2"/>
  <c r="AC33" i="2"/>
  <c r="AB33" i="2"/>
  <c r="AA33" i="2"/>
  <c r="Z33" i="2"/>
  <c r="Y33" i="2"/>
  <c r="X33" i="2"/>
  <c r="W33" i="2"/>
  <c r="V33" i="2"/>
  <c r="U33" i="2"/>
  <c r="T33" i="2"/>
  <c r="S33" i="2"/>
  <c r="R33" i="2"/>
  <c r="Q33" i="2"/>
  <c r="P33" i="2"/>
  <c r="AV32" i="2"/>
  <c r="AP32" i="2"/>
  <c r="AN32" i="2"/>
  <c r="AL32" i="2"/>
  <c r="AK32" i="2"/>
  <c r="AJ32" i="2"/>
  <c r="AI32" i="2"/>
  <c r="AH32" i="2"/>
  <c r="AG32" i="2"/>
  <c r="AF32" i="2"/>
  <c r="AE32" i="2"/>
  <c r="AD32" i="2"/>
  <c r="AC32" i="2"/>
  <c r="AB32" i="2"/>
  <c r="AA32" i="2"/>
  <c r="Z32" i="2"/>
  <c r="Y32" i="2"/>
  <c r="X32" i="2"/>
  <c r="W32" i="2"/>
  <c r="V32" i="2"/>
  <c r="U32" i="2"/>
  <c r="T32" i="2"/>
  <c r="S32" i="2"/>
  <c r="R32" i="2"/>
  <c r="Q32" i="2"/>
  <c r="P32" i="2"/>
  <c r="AV31" i="2"/>
  <c r="AP31" i="2"/>
  <c r="AN31" i="2"/>
  <c r="AL31" i="2"/>
  <c r="AK31" i="2"/>
  <c r="AJ31" i="2"/>
  <c r="AI31" i="2"/>
  <c r="AH31" i="2"/>
  <c r="AG31" i="2"/>
  <c r="AF31" i="2"/>
  <c r="AE31" i="2"/>
  <c r="AD31" i="2"/>
  <c r="AC31" i="2"/>
  <c r="AB31" i="2"/>
  <c r="AA31" i="2"/>
  <c r="Z31" i="2"/>
  <c r="Y31" i="2"/>
  <c r="X31" i="2"/>
  <c r="W31" i="2"/>
  <c r="V31" i="2"/>
  <c r="U31" i="2"/>
  <c r="T31" i="2"/>
  <c r="S31" i="2"/>
  <c r="R31" i="2"/>
  <c r="Q31" i="2"/>
  <c r="P31" i="2"/>
  <c r="AV30" i="2"/>
  <c r="AP30" i="2"/>
  <c r="AN30" i="2"/>
  <c r="AL30" i="2"/>
  <c r="AK30" i="2"/>
  <c r="AJ30" i="2"/>
  <c r="AI30" i="2"/>
  <c r="AH30" i="2"/>
  <c r="AG30" i="2"/>
  <c r="AF30" i="2"/>
  <c r="AE30" i="2"/>
  <c r="AD30" i="2"/>
  <c r="AC30" i="2"/>
  <c r="AB30" i="2"/>
  <c r="AA30" i="2"/>
  <c r="Z30" i="2"/>
  <c r="Y30" i="2"/>
  <c r="X30" i="2"/>
  <c r="W30" i="2"/>
  <c r="V30" i="2"/>
  <c r="U30" i="2"/>
  <c r="T30" i="2"/>
  <c r="S30" i="2"/>
  <c r="R30" i="2"/>
  <c r="Q30" i="2"/>
  <c r="P30" i="2"/>
  <c r="AV29" i="2"/>
  <c r="AP29" i="2"/>
  <c r="AN29" i="2"/>
  <c r="AL29" i="2"/>
  <c r="AK29" i="2"/>
  <c r="AJ29" i="2"/>
  <c r="AI29" i="2"/>
  <c r="AH29" i="2"/>
  <c r="AG29" i="2"/>
  <c r="AF29" i="2"/>
  <c r="AE29" i="2"/>
  <c r="AD29" i="2"/>
  <c r="AC29" i="2"/>
  <c r="AB29" i="2"/>
  <c r="AA29" i="2"/>
  <c r="Z29" i="2"/>
  <c r="Y29" i="2"/>
  <c r="X29" i="2"/>
  <c r="W29" i="2"/>
  <c r="V29" i="2"/>
  <c r="U29" i="2"/>
  <c r="T29" i="2"/>
  <c r="S29" i="2"/>
  <c r="R29" i="2"/>
  <c r="Q29" i="2"/>
  <c r="P29" i="2"/>
  <c r="AV28" i="2"/>
  <c r="AP28" i="2"/>
  <c r="AN28" i="2"/>
  <c r="AL28" i="2"/>
  <c r="AK28" i="2"/>
  <c r="AJ28" i="2"/>
  <c r="AI28" i="2"/>
  <c r="AH28" i="2"/>
  <c r="AG28" i="2"/>
  <c r="AF28" i="2"/>
  <c r="AE28" i="2"/>
  <c r="AD28" i="2"/>
  <c r="AC28" i="2"/>
  <c r="AB28" i="2"/>
  <c r="AA28" i="2"/>
  <c r="Z28" i="2"/>
  <c r="Y28" i="2"/>
  <c r="X28" i="2"/>
  <c r="W28" i="2"/>
  <c r="V28" i="2"/>
  <c r="U28" i="2"/>
  <c r="T28" i="2"/>
  <c r="S28" i="2"/>
  <c r="R28" i="2"/>
  <c r="Q28" i="2"/>
  <c r="P28" i="2"/>
  <c r="AV27" i="2"/>
  <c r="AP27" i="2"/>
  <c r="AN27" i="2"/>
  <c r="AL27" i="2"/>
  <c r="AK27" i="2"/>
  <c r="AJ27" i="2"/>
  <c r="AI27" i="2"/>
  <c r="AH27" i="2"/>
  <c r="AG27" i="2"/>
  <c r="AF27" i="2"/>
  <c r="AE27" i="2"/>
  <c r="AD27" i="2"/>
  <c r="AC27" i="2"/>
  <c r="AB27" i="2"/>
  <c r="AA27" i="2"/>
  <c r="Z27" i="2"/>
  <c r="Y27" i="2"/>
  <c r="X27" i="2"/>
  <c r="W27" i="2"/>
  <c r="V27" i="2"/>
  <c r="U27" i="2"/>
  <c r="T27" i="2"/>
  <c r="S27" i="2"/>
  <c r="R27" i="2"/>
  <c r="Q27" i="2"/>
  <c r="P27" i="2"/>
  <c r="AV26" i="2"/>
  <c r="AP26" i="2"/>
  <c r="AN26" i="2"/>
  <c r="AL26" i="2"/>
  <c r="AK26" i="2"/>
  <c r="AJ26" i="2"/>
  <c r="AI26" i="2"/>
  <c r="AH26" i="2"/>
  <c r="AG26" i="2"/>
  <c r="AF26" i="2"/>
  <c r="AE26" i="2"/>
  <c r="AD26" i="2"/>
  <c r="AC26" i="2"/>
  <c r="AB26" i="2"/>
  <c r="AA26" i="2"/>
  <c r="Z26" i="2"/>
  <c r="Y26" i="2"/>
  <c r="X26" i="2"/>
  <c r="W26" i="2"/>
  <c r="V26" i="2"/>
  <c r="U26" i="2"/>
  <c r="T26" i="2"/>
  <c r="S26" i="2"/>
  <c r="R26" i="2"/>
  <c r="Q26" i="2"/>
  <c r="P26" i="2"/>
  <c r="AV25" i="2"/>
  <c r="AP25" i="2"/>
  <c r="AN25" i="2"/>
  <c r="AL25" i="2"/>
  <c r="AK25" i="2"/>
  <c r="AJ25" i="2"/>
  <c r="AI25" i="2"/>
  <c r="AH25" i="2"/>
  <c r="AG25" i="2"/>
  <c r="AF25" i="2"/>
  <c r="AE25" i="2"/>
  <c r="AD25" i="2"/>
  <c r="AC25" i="2"/>
  <c r="AB25" i="2"/>
  <c r="AA25" i="2"/>
  <c r="Z25" i="2"/>
  <c r="Y25" i="2"/>
  <c r="X25" i="2"/>
  <c r="W25" i="2"/>
  <c r="V25" i="2"/>
  <c r="U25" i="2"/>
  <c r="T25" i="2"/>
  <c r="S25" i="2"/>
  <c r="R25" i="2"/>
  <c r="Q25" i="2"/>
  <c r="P25" i="2"/>
  <c r="AV24" i="2"/>
  <c r="AP24" i="2"/>
  <c r="AN24" i="2"/>
  <c r="AL24" i="2"/>
  <c r="AK24" i="2"/>
  <c r="AJ24" i="2"/>
  <c r="AI24" i="2"/>
  <c r="AH24" i="2"/>
  <c r="AG24" i="2"/>
  <c r="AF24" i="2"/>
  <c r="AE24" i="2"/>
  <c r="AD24" i="2"/>
  <c r="AC24" i="2"/>
  <c r="AB24" i="2"/>
  <c r="AA24" i="2"/>
  <c r="Z24" i="2"/>
  <c r="Y24" i="2"/>
  <c r="X24" i="2"/>
  <c r="W24" i="2"/>
  <c r="V24" i="2"/>
  <c r="U24" i="2"/>
  <c r="T24" i="2"/>
  <c r="S24" i="2"/>
  <c r="R24" i="2"/>
  <c r="Q24" i="2"/>
  <c r="P24" i="2"/>
  <c r="AV23" i="2"/>
  <c r="AP23" i="2"/>
  <c r="AN23" i="2"/>
  <c r="AL23" i="2"/>
  <c r="AK23" i="2"/>
  <c r="AJ23" i="2"/>
  <c r="AI23" i="2"/>
  <c r="AH23" i="2"/>
  <c r="AG23" i="2"/>
  <c r="AF23" i="2"/>
  <c r="AE23" i="2"/>
  <c r="AD23" i="2"/>
  <c r="AC23" i="2"/>
  <c r="AB23" i="2"/>
  <c r="AA23" i="2"/>
  <c r="Z23" i="2"/>
  <c r="Y23" i="2"/>
  <c r="X23" i="2"/>
  <c r="W23" i="2"/>
  <c r="V23" i="2"/>
  <c r="U23" i="2"/>
  <c r="T23" i="2"/>
  <c r="S23" i="2"/>
  <c r="R23" i="2"/>
  <c r="Q23" i="2"/>
  <c r="P23" i="2"/>
  <c r="AV22" i="2"/>
  <c r="AP22" i="2"/>
  <c r="AN22" i="2"/>
  <c r="AL22" i="2"/>
  <c r="AK22" i="2"/>
  <c r="AJ22" i="2"/>
  <c r="AI22" i="2"/>
  <c r="AH22" i="2"/>
  <c r="AG22" i="2"/>
  <c r="AF22" i="2"/>
  <c r="AE22" i="2"/>
  <c r="AD22" i="2"/>
  <c r="AC22" i="2"/>
  <c r="AB22" i="2"/>
  <c r="AA22" i="2"/>
  <c r="Z22" i="2"/>
  <c r="Y22" i="2"/>
  <c r="X22" i="2"/>
  <c r="W22" i="2"/>
  <c r="V22" i="2"/>
  <c r="U22" i="2"/>
  <c r="T22" i="2"/>
  <c r="S22" i="2"/>
  <c r="R22" i="2"/>
  <c r="Q22" i="2"/>
  <c r="P22" i="2"/>
  <c r="AV21" i="2"/>
  <c r="AP21" i="2"/>
  <c r="AN21" i="2"/>
  <c r="AL21" i="2"/>
  <c r="AK21" i="2"/>
  <c r="AJ21" i="2"/>
  <c r="AI21" i="2"/>
  <c r="AH21" i="2"/>
  <c r="AG21" i="2"/>
  <c r="AF21" i="2"/>
  <c r="AE21" i="2"/>
  <c r="AD21" i="2"/>
  <c r="AC21" i="2"/>
  <c r="AB21" i="2"/>
  <c r="AA21" i="2"/>
  <c r="Z21" i="2"/>
  <c r="Y21" i="2"/>
  <c r="X21" i="2"/>
  <c r="W21" i="2"/>
  <c r="V21" i="2"/>
  <c r="U21" i="2"/>
  <c r="T21" i="2"/>
  <c r="S21" i="2"/>
  <c r="R21" i="2"/>
  <c r="Q21" i="2"/>
  <c r="P21" i="2"/>
  <c r="AV20" i="2"/>
  <c r="AP20" i="2"/>
  <c r="AN20" i="2"/>
  <c r="AL20" i="2"/>
  <c r="AK20" i="2"/>
  <c r="AJ20" i="2"/>
  <c r="AI20" i="2"/>
  <c r="AH20" i="2"/>
  <c r="AG20" i="2"/>
  <c r="AF20" i="2"/>
  <c r="AE20" i="2"/>
  <c r="AD20" i="2"/>
  <c r="AC20" i="2"/>
  <c r="AB20" i="2"/>
  <c r="AA20" i="2"/>
  <c r="Z20" i="2"/>
  <c r="Y20" i="2"/>
  <c r="X20" i="2"/>
  <c r="W20" i="2"/>
  <c r="V20" i="2"/>
  <c r="U20" i="2"/>
  <c r="T20" i="2"/>
  <c r="S20" i="2"/>
  <c r="R20" i="2"/>
  <c r="Q20" i="2"/>
  <c r="P20" i="2"/>
  <c r="AV19" i="2"/>
  <c r="AP19" i="2"/>
  <c r="AN19" i="2"/>
  <c r="AL19" i="2"/>
  <c r="AK19" i="2"/>
  <c r="AJ19" i="2"/>
  <c r="AI19" i="2"/>
  <c r="AH19" i="2"/>
  <c r="AG19" i="2"/>
  <c r="AF19" i="2"/>
  <c r="AE19" i="2"/>
  <c r="AD19" i="2"/>
  <c r="AC19" i="2"/>
  <c r="AB19" i="2"/>
  <c r="AA19" i="2"/>
  <c r="Z19" i="2"/>
  <c r="Y19" i="2"/>
  <c r="X19" i="2"/>
  <c r="W19" i="2"/>
  <c r="V19" i="2"/>
  <c r="U19" i="2"/>
  <c r="T19" i="2"/>
  <c r="S19" i="2"/>
  <c r="R19" i="2"/>
  <c r="Q19" i="2"/>
  <c r="P19" i="2"/>
  <c r="AV18" i="2"/>
  <c r="AP18" i="2"/>
  <c r="AN18" i="2"/>
  <c r="AL18" i="2"/>
  <c r="AK18" i="2"/>
  <c r="AJ18" i="2"/>
  <c r="AI18" i="2"/>
  <c r="AH18" i="2"/>
  <c r="AG18" i="2"/>
  <c r="AF18" i="2"/>
  <c r="AE18" i="2"/>
  <c r="AD18" i="2"/>
  <c r="AC18" i="2"/>
  <c r="AB18" i="2"/>
  <c r="AA18" i="2"/>
  <c r="Z18" i="2"/>
  <c r="Y18" i="2"/>
  <c r="X18" i="2"/>
  <c r="W18" i="2"/>
  <c r="V18" i="2"/>
  <c r="U18" i="2"/>
  <c r="T18" i="2"/>
  <c r="S18" i="2"/>
  <c r="R18" i="2"/>
  <c r="Q18" i="2"/>
  <c r="P18" i="2"/>
  <c r="AV17" i="2"/>
  <c r="AP17" i="2"/>
  <c r="AN17" i="2"/>
  <c r="AL17" i="2"/>
  <c r="AK17" i="2"/>
  <c r="AJ17" i="2"/>
  <c r="AI17" i="2"/>
  <c r="AH17" i="2"/>
  <c r="AG17" i="2"/>
  <c r="AF17" i="2"/>
  <c r="AE17" i="2"/>
  <c r="AD17" i="2"/>
  <c r="AC17" i="2"/>
  <c r="AB17" i="2"/>
  <c r="AA17" i="2"/>
  <c r="Z17" i="2"/>
  <c r="Y17" i="2"/>
  <c r="X17" i="2"/>
  <c r="W17" i="2"/>
  <c r="V17" i="2"/>
  <c r="U17" i="2"/>
  <c r="T17" i="2"/>
  <c r="S17" i="2"/>
  <c r="R17" i="2"/>
  <c r="Q17" i="2"/>
  <c r="P17" i="2"/>
  <c r="AV16" i="2"/>
  <c r="AP16" i="2"/>
  <c r="AN16" i="2"/>
  <c r="AL16" i="2"/>
  <c r="AK16" i="2"/>
  <c r="AJ16" i="2"/>
  <c r="AI16" i="2"/>
  <c r="AH16" i="2"/>
  <c r="AG16" i="2"/>
  <c r="AF16" i="2"/>
  <c r="AE16" i="2"/>
  <c r="AD16" i="2"/>
  <c r="AC16" i="2"/>
  <c r="AB16" i="2"/>
  <c r="AA16" i="2"/>
  <c r="Z16" i="2"/>
  <c r="Y16" i="2"/>
  <c r="X16" i="2"/>
  <c r="W16" i="2"/>
  <c r="V16" i="2"/>
  <c r="U16" i="2"/>
  <c r="T16" i="2"/>
  <c r="S16" i="2"/>
  <c r="R16" i="2"/>
  <c r="Q16" i="2"/>
  <c r="P16" i="2"/>
  <c r="AV15" i="2"/>
  <c r="AP15" i="2"/>
  <c r="AN15" i="2"/>
  <c r="AL15" i="2"/>
  <c r="AK15" i="2"/>
  <c r="AJ15" i="2"/>
  <c r="AI15" i="2"/>
  <c r="AH15" i="2"/>
  <c r="AG15" i="2"/>
  <c r="AF15" i="2"/>
  <c r="AE15" i="2"/>
  <c r="AD15" i="2"/>
  <c r="AC15" i="2"/>
  <c r="AB15" i="2"/>
  <c r="AA15" i="2"/>
  <c r="Z15" i="2"/>
  <c r="Y15" i="2"/>
  <c r="X15" i="2"/>
  <c r="W15" i="2"/>
  <c r="V15" i="2"/>
  <c r="U15" i="2"/>
  <c r="T15" i="2"/>
  <c r="S15" i="2"/>
  <c r="R15" i="2"/>
  <c r="Q15" i="2"/>
  <c r="P15" i="2"/>
  <c r="AV14" i="2"/>
  <c r="AP14" i="2"/>
  <c r="AN14" i="2"/>
  <c r="AL14" i="2"/>
  <c r="AK14" i="2"/>
  <c r="AJ14" i="2"/>
  <c r="AI14" i="2"/>
  <c r="AH14" i="2"/>
  <c r="AG14" i="2"/>
  <c r="AF14" i="2"/>
  <c r="AE14" i="2"/>
  <c r="AD14" i="2"/>
  <c r="AC14" i="2"/>
  <c r="AB14" i="2"/>
  <c r="AA14" i="2"/>
  <c r="Z14" i="2"/>
  <c r="Y14" i="2"/>
  <c r="X14" i="2"/>
  <c r="W14" i="2"/>
  <c r="V14" i="2"/>
  <c r="U14" i="2"/>
  <c r="T14" i="2"/>
  <c r="S14" i="2"/>
  <c r="R14" i="2"/>
  <c r="Q14" i="2"/>
  <c r="P14" i="2"/>
  <c r="AV13" i="2"/>
  <c r="AP13" i="2"/>
  <c r="AN13" i="2"/>
  <c r="AL13" i="2"/>
  <c r="AK13" i="2"/>
  <c r="AJ13" i="2"/>
  <c r="AI13" i="2"/>
  <c r="AH13" i="2"/>
  <c r="AG13" i="2"/>
  <c r="AF13" i="2"/>
  <c r="AE13" i="2"/>
  <c r="AD13" i="2"/>
  <c r="AC13" i="2"/>
  <c r="AB13" i="2"/>
  <c r="AA13" i="2"/>
  <c r="Z13" i="2"/>
  <c r="Y13" i="2"/>
  <c r="X13" i="2"/>
  <c r="W13" i="2"/>
  <c r="V13" i="2"/>
  <c r="U13" i="2"/>
  <c r="T13" i="2"/>
  <c r="S13" i="2"/>
  <c r="R13" i="2"/>
  <c r="Q13" i="2"/>
  <c r="P13" i="2"/>
  <c r="AV12" i="2"/>
  <c r="AP12" i="2"/>
  <c r="AN12" i="2"/>
  <c r="AL12" i="2"/>
  <c r="AK12" i="2"/>
  <c r="AJ12" i="2"/>
  <c r="AI12" i="2"/>
  <c r="AH12" i="2"/>
  <c r="AG12" i="2"/>
  <c r="AF12" i="2"/>
  <c r="AE12" i="2"/>
  <c r="AD12" i="2"/>
  <c r="AC12" i="2"/>
  <c r="AB12" i="2"/>
  <c r="AA12" i="2"/>
  <c r="Z12" i="2"/>
  <c r="Y12" i="2"/>
  <c r="X12" i="2"/>
  <c r="W12" i="2"/>
  <c r="V12" i="2"/>
  <c r="U12" i="2"/>
  <c r="T12" i="2"/>
  <c r="S12" i="2"/>
  <c r="R12" i="2"/>
  <c r="Q12" i="2"/>
  <c r="P12" i="2"/>
  <c r="AV11" i="2"/>
  <c r="AP11" i="2"/>
  <c r="AN11" i="2"/>
  <c r="AL11" i="2"/>
  <c r="AK11" i="2"/>
  <c r="AJ11" i="2"/>
  <c r="AI11" i="2"/>
  <c r="AH11" i="2"/>
  <c r="AG11" i="2"/>
  <c r="AF11" i="2"/>
  <c r="AE11" i="2"/>
  <c r="AD11" i="2"/>
  <c r="AC11" i="2"/>
  <c r="AB11" i="2"/>
  <c r="AA11" i="2"/>
  <c r="Z11" i="2"/>
  <c r="Y11" i="2"/>
  <c r="X11" i="2"/>
  <c r="W11" i="2"/>
  <c r="V11" i="2"/>
  <c r="U11" i="2"/>
  <c r="T11" i="2"/>
  <c r="S11" i="2"/>
  <c r="R11" i="2"/>
  <c r="Q11" i="2"/>
  <c r="P11" i="2"/>
  <c r="AV10" i="2"/>
  <c r="AP10" i="2"/>
  <c r="AN10" i="2"/>
  <c r="AL10" i="2"/>
  <c r="AK10" i="2"/>
  <c r="AJ10" i="2"/>
  <c r="AI10" i="2"/>
  <c r="AH10" i="2"/>
  <c r="AG10" i="2"/>
  <c r="AF10" i="2"/>
  <c r="AE10" i="2"/>
  <c r="AD10" i="2"/>
  <c r="AC10" i="2"/>
  <c r="AB10" i="2"/>
  <c r="AA10" i="2"/>
  <c r="Z10" i="2"/>
  <c r="Y10" i="2"/>
  <c r="X10" i="2"/>
  <c r="W10" i="2"/>
  <c r="V10" i="2"/>
  <c r="U10" i="2"/>
  <c r="T10" i="2"/>
  <c r="S10" i="2"/>
  <c r="R10" i="2"/>
  <c r="Q10" i="2"/>
  <c r="P10" i="2"/>
  <c r="AV9" i="2"/>
  <c r="AP9" i="2"/>
  <c r="AN9" i="2"/>
  <c r="AL9" i="2"/>
  <c r="AK9" i="2"/>
  <c r="AJ9" i="2"/>
  <c r="AI9" i="2"/>
  <c r="AH9" i="2"/>
  <c r="AG9" i="2"/>
  <c r="AF9" i="2"/>
  <c r="AE9" i="2"/>
  <c r="AD9" i="2"/>
  <c r="AC9" i="2"/>
  <c r="AB9" i="2"/>
  <c r="AA9" i="2"/>
  <c r="Z9" i="2"/>
  <c r="Y9" i="2"/>
  <c r="X9" i="2"/>
  <c r="W9" i="2"/>
  <c r="V9" i="2"/>
  <c r="U9" i="2"/>
  <c r="T9" i="2"/>
  <c r="S9" i="2"/>
  <c r="R9" i="2"/>
  <c r="Q9" i="2"/>
  <c r="P9" i="2"/>
  <c r="AV8" i="2"/>
  <c r="AP8" i="2"/>
  <c r="AN8" i="2"/>
  <c r="AL8" i="2"/>
  <c r="AK8" i="2"/>
  <c r="AJ8" i="2"/>
  <c r="AI8" i="2"/>
  <c r="AH8" i="2"/>
  <c r="AG8" i="2"/>
  <c r="AF8" i="2"/>
  <c r="AE8" i="2"/>
  <c r="AD8" i="2"/>
  <c r="AC8" i="2"/>
  <c r="AB8" i="2"/>
  <c r="AA8" i="2"/>
  <c r="Z8" i="2"/>
  <c r="Y8" i="2"/>
  <c r="X8" i="2"/>
  <c r="W8" i="2"/>
  <c r="V8" i="2"/>
  <c r="U8" i="2"/>
  <c r="T8" i="2"/>
  <c r="S8" i="2"/>
  <c r="R8" i="2"/>
  <c r="Q8" i="2"/>
  <c r="P8" i="2"/>
  <c r="AV7" i="2"/>
  <c r="AP7" i="2"/>
  <c r="AN7" i="2"/>
  <c r="AL7" i="2"/>
  <c r="AK7" i="2"/>
  <c r="AJ7" i="2"/>
  <c r="AI7" i="2"/>
  <c r="AH7" i="2"/>
  <c r="AG7" i="2"/>
  <c r="AF7" i="2"/>
  <c r="AE7" i="2"/>
  <c r="AD7" i="2"/>
  <c r="AC7" i="2"/>
  <c r="AB7" i="2"/>
  <c r="AA7" i="2"/>
  <c r="Z7" i="2"/>
  <c r="Y7" i="2"/>
  <c r="X7" i="2"/>
  <c r="W7" i="2"/>
  <c r="V7" i="2"/>
  <c r="U7" i="2"/>
  <c r="T7" i="2"/>
  <c r="S7" i="2"/>
  <c r="R7" i="2"/>
  <c r="Q7" i="2"/>
  <c r="P7" i="2"/>
  <c r="AV6" i="2"/>
  <c r="AP6" i="2"/>
  <c r="AN6" i="2"/>
  <c r="AL6" i="2"/>
  <c r="AK6" i="2"/>
  <c r="AJ6" i="2"/>
  <c r="AI6" i="2"/>
  <c r="AH6" i="2"/>
  <c r="AG6" i="2"/>
  <c r="AF6" i="2"/>
  <c r="AE6" i="2"/>
  <c r="AD6" i="2"/>
  <c r="AC6" i="2"/>
  <c r="AB6" i="2"/>
  <c r="AA6" i="2"/>
  <c r="Z6" i="2"/>
  <c r="Y6" i="2"/>
  <c r="X6" i="2"/>
  <c r="W6" i="2"/>
  <c r="V6" i="2"/>
  <c r="U6" i="2"/>
  <c r="T6" i="2"/>
  <c r="S6" i="2"/>
  <c r="R6" i="2"/>
  <c r="Q6" i="2"/>
  <c r="P6" i="2"/>
  <c r="AV5" i="2"/>
  <c r="AP5" i="2"/>
  <c r="AN5" i="2"/>
  <c r="AL5" i="2"/>
  <c r="AK5" i="2"/>
  <c r="AJ5" i="2"/>
  <c r="AI5" i="2"/>
  <c r="AH5" i="2"/>
  <c r="AG5" i="2"/>
  <c r="AF5" i="2"/>
  <c r="AE5" i="2"/>
  <c r="AD5" i="2"/>
  <c r="AC5" i="2"/>
  <c r="AB5" i="2"/>
  <c r="AA5" i="2"/>
  <c r="Z5" i="2"/>
  <c r="Y5" i="2"/>
  <c r="X5" i="2"/>
  <c r="W5" i="2"/>
  <c r="V5" i="2"/>
  <c r="U5" i="2"/>
  <c r="T5" i="2"/>
  <c r="S5" i="2"/>
  <c r="R5" i="2"/>
  <c r="Q5" i="2"/>
  <c r="P5" i="2"/>
  <c r="AV4" i="2"/>
  <c r="AP4" i="2"/>
  <c r="AN4" i="2"/>
  <c r="AL4" i="2"/>
  <c r="AK4" i="2"/>
  <c r="AJ4" i="2"/>
  <c r="AI4" i="2"/>
  <c r="AH4" i="2"/>
  <c r="AG4" i="2"/>
  <c r="AF4" i="2"/>
  <c r="AE4" i="2"/>
  <c r="AD4" i="2"/>
  <c r="AC4" i="2"/>
  <c r="AB4" i="2"/>
  <c r="AA4" i="2"/>
  <c r="Z4" i="2"/>
  <c r="Y4" i="2"/>
  <c r="X4" i="2"/>
  <c r="W4" i="2"/>
  <c r="V4" i="2"/>
  <c r="U4" i="2"/>
  <c r="T4" i="2"/>
  <c r="S4" i="2"/>
  <c r="R4" i="2"/>
  <c r="Q4" i="2"/>
  <c r="P4" i="2"/>
  <c r="BM3" i="2"/>
  <c r="BL3" i="2"/>
  <c r="BK3" i="2"/>
  <c r="BJ3" i="2"/>
  <c r="AV3" i="2"/>
  <c r="AP3" i="2"/>
  <c r="AN3" i="2"/>
  <c r="AL3" i="2"/>
  <c r="AK3" i="2"/>
  <c r="AJ3" i="2"/>
  <c r="AI3" i="2"/>
  <c r="AH3" i="2"/>
  <c r="AG3" i="2"/>
  <c r="AF3" i="2"/>
  <c r="AE3" i="2"/>
  <c r="AD3" i="2"/>
  <c r="AC3" i="2"/>
  <c r="AB3" i="2"/>
  <c r="AA3" i="2"/>
  <c r="Z3" i="2"/>
  <c r="Y3" i="2"/>
  <c r="X3" i="2"/>
  <c r="W3" i="2"/>
  <c r="V3" i="2"/>
  <c r="U3" i="2"/>
  <c r="T3" i="2"/>
  <c r="S3" i="2"/>
  <c r="R3" i="2"/>
  <c r="Q3" i="2"/>
  <c r="P3" i="2"/>
  <c r="CH438" i="1"/>
  <c r="CD438" i="1"/>
  <c r="BC438" i="1"/>
  <c r="BB438" i="1"/>
  <c r="AZ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T438" i="1"/>
  <c r="S438" i="1"/>
  <c r="R438" i="1"/>
  <c r="Q438" i="1"/>
  <c r="P438" i="1"/>
  <c r="O438" i="1"/>
  <c r="CH437" i="1"/>
  <c r="CD437" i="1"/>
  <c r="BC437" i="1"/>
  <c r="BB437" i="1"/>
  <c r="AZ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X437" i="1"/>
  <c r="W437" i="1"/>
  <c r="V437" i="1"/>
  <c r="U437" i="1"/>
  <c r="T437" i="1"/>
  <c r="S437" i="1"/>
  <c r="R437" i="1"/>
  <c r="Q437" i="1"/>
  <c r="P437" i="1"/>
  <c r="O437" i="1"/>
  <c r="CH436" i="1"/>
  <c r="CD436" i="1"/>
  <c r="BF436" i="1"/>
  <c r="BE436" i="1"/>
  <c r="BC436" i="1"/>
  <c r="BB436" i="1"/>
  <c r="AZ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T436" i="1"/>
  <c r="S436" i="1"/>
  <c r="R436" i="1"/>
  <c r="Q436" i="1"/>
  <c r="P436" i="1"/>
  <c r="O436" i="1"/>
  <c r="CH435" i="1"/>
  <c r="CD435" i="1"/>
  <c r="BC435" i="1"/>
  <c r="BB435" i="1"/>
  <c r="AZ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T435" i="1"/>
  <c r="S435" i="1"/>
  <c r="R435" i="1"/>
  <c r="Q435" i="1"/>
  <c r="P435" i="1"/>
  <c r="O435" i="1"/>
  <c r="CH434" i="1"/>
  <c r="CD434" i="1"/>
  <c r="BC434" i="1"/>
  <c r="BB434" i="1"/>
  <c r="AZ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T434" i="1"/>
  <c r="S434" i="1"/>
  <c r="R434" i="1"/>
  <c r="Q434" i="1"/>
  <c r="P434" i="1"/>
  <c r="O434" i="1"/>
  <c r="CH433" i="1"/>
  <c r="CD433" i="1"/>
  <c r="BC433" i="1"/>
  <c r="BB433" i="1"/>
  <c r="AZ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T433" i="1"/>
  <c r="S433" i="1"/>
  <c r="R433" i="1"/>
  <c r="Q433" i="1"/>
  <c r="P433" i="1"/>
  <c r="O433" i="1"/>
  <c r="CH432" i="1"/>
  <c r="CD432" i="1"/>
  <c r="BC432" i="1"/>
  <c r="BB432" i="1"/>
  <c r="AZ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T432" i="1"/>
  <c r="S432" i="1"/>
  <c r="R432" i="1"/>
  <c r="Q432" i="1"/>
  <c r="P432" i="1"/>
  <c r="O432" i="1"/>
  <c r="CH431" i="1"/>
  <c r="CD431" i="1"/>
  <c r="BC431" i="1"/>
  <c r="BB431" i="1"/>
  <c r="AZ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T431" i="1"/>
  <c r="S431" i="1"/>
  <c r="R431" i="1"/>
  <c r="Q431" i="1"/>
  <c r="P431" i="1"/>
  <c r="O431" i="1"/>
  <c r="CH430" i="1"/>
  <c r="CD430" i="1"/>
  <c r="BC430" i="1"/>
  <c r="BB430" i="1"/>
  <c r="AZ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T430" i="1"/>
  <c r="S430" i="1"/>
  <c r="R430" i="1"/>
  <c r="Q430" i="1"/>
  <c r="P430" i="1"/>
  <c r="O430" i="1"/>
  <c r="CH429" i="1"/>
  <c r="CD429" i="1"/>
  <c r="BC429" i="1"/>
  <c r="BB429" i="1"/>
  <c r="AZ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T429" i="1"/>
  <c r="S429" i="1"/>
  <c r="R429" i="1"/>
  <c r="Q429" i="1"/>
  <c r="P429" i="1"/>
  <c r="O429" i="1"/>
  <c r="CH428" i="1"/>
  <c r="CD428" i="1"/>
  <c r="BC428" i="1"/>
  <c r="BB428" i="1"/>
  <c r="AZ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T428" i="1"/>
  <c r="S428" i="1"/>
  <c r="R428" i="1"/>
  <c r="Q428" i="1"/>
  <c r="P428" i="1"/>
  <c r="O428" i="1"/>
  <c r="CH427" i="1"/>
  <c r="CD427" i="1"/>
  <c r="BC427" i="1"/>
  <c r="BB427" i="1"/>
  <c r="AZ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W427" i="1"/>
  <c r="V427" i="1"/>
  <c r="U427" i="1"/>
  <c r="T427" i="1"/>
  <c r="S427" i="1"/>
  <c r="R427" i="1"/>
  <c r="Q427" i="1"/>
  <c r="P427" i="1"/>
  <c r="O427" i="1"/>
  <c r="CH426" i="1"/>
  <c r="CD426" i="1"/>
  <c r="BC426" i="1"/>
  <c r="BB426" i="1"/>
  <c r="AZ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T426" i="1"/>
  <c r="S426" i="1"/>
  <c r="R426" i="1"/>
  <c r="Q426" i="1"/>
  <c r="P426" i="1"/>
  <c r="O426" i="1"/>
  <c r="CH425" i="1"/>
  <c r="CD425" i="1"/>
  <c r="BC425" i="1"/>
  <c r="BB425" i="1"/>
  <c r="AZ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W425" i="1"/>
  <c r="V425" i="1"/>
  <c r="U425" i="1"/>
  <c r="T425" i="1"/>
  <c r="S425" i="1"/>
  <c r="R425" i="1"/>
  <c r="Q425" i="1"/>
  <c r="P425" i="1"/>
  <c r="O425" i="1"/>
  <c r="CH424" i="1"/>
  <c r="CD424" i="1"/>
  <c r="BC424" i="1"/>
  <c r="BB424" i="1"/>
  <c r="AZ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T424" i="1"/>
  <c r="S424" i="1"/>
  <c r="R424" i="1"/>
  <c r="Q424" i="1"/>
  <c r="P424" i="1"/>
  <c r="O424" i="1"/>
  <c r="CH423" i="1"/>
  <c r="CD423" i="1"/>
  <c r="BC423" i="1"/>
  <c r="BB423" i="1"/>
  <c r="AZ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W423" i="1"/>
  <c r="V423" i="1"/>
  <c r="U423" i="1"/>
  <c r="T423" i="1"/>
  <c r="S423" i="1"/>
  <c r="R423" i="1"/>
  <c r="Q423" i="1"/>
  <c r="P423" i="1"/>
  <c r="O423" i="1"/>
  <c r="CH422" i="1"/>
  <c r="CD422" i="1"/>
  <c r="BC422" i="1"/>
  <c r="BB422" i="1"/>
  <c r="AZ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AA422" i="1"/>
  <c r="Z422" i="1"/>
  <c r="Y422" i="1"/>
  <c r="X422" i="1"/>
  <c r="W422" i="1"/>
  <c r="V422" i="1"/>
  <c r="U422" i="1"/>
  <c r="T422" i="1"/>
  <c r="S422" i="1"/>
  <c r="R422" i="1"/>
  <c r="Q422" i="1"/>
  <c r="P422" i="1"/>
  <c r="O422" i="1"/>
  <c r="CH421" i="1"/>
  <c r="CD421" i="1"/>
  <c r="BC421" i="1"/>
  <c r="BB421" i="1"/>
  <c r="AZ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W421" i="1"/>
  <c r="V421" i="1"/>
  <c r="U421" i="1"/>
  <c r="T421" i="1"/>
  <c r="S421" i="1"/>
  <c r="R421" i="1"/>
  <c r="Q421" i="1"/>
  <c r="P421" i="1"/>
  <c r="O421" i="1"/>
  <c r="CH420" i="1"/>
  <c r="CD420" i="1"/>
  <c r="BC420" i="1"/>
  <c r="BB420" i="1"/>
  <c r="AZ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AA420" i="1"/>
  <c r="Z420" i="1"/>
  <c r="Y420" i="1"/>
  <c r="X420" i="1"/>
  <c r="W420" i="1"/>
  <c r="V420" i="1"/>
  <c r="U420" i="1"/>
  <c r="T420" i="1"/>
  <c r="S420" i="1"/>
  <c r="R420" i="1"/>
  <c r="Q420" i="1"/>
  <c r="P420" i="1"/>
  <c r="O420" i="1"/>
  <c r="CH419" i="1"/>
  <c r="CD419" i="1"/>
  <c r="BC419" i="1"/>
  <c r="BB419" i="1"/>
  <c r="AZ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W419" i="1"/>
  <c r="V419" i="1"/>
  <c r="U419" i="1"/>
  <c r="T419" i="1"/>
  <c r="S419" i="1"/>
  <c r="R419" i="1"/>
  <c r="Q419" i="1"/>
  <c r="P419" i="1"/>
  <c r="O419" i="1"/>
  <c r="CH418" i="1"/>
  <c r="CD418" i="1"/>
  <c r="BC418" i="1"/>
  <c r="BB418" i="1"/>
  <c r="AZ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AA418" i="1"/>
  <c r="Z418" i="1"/>
  <c r="Y418" i="1"/>
  <c r="X418" i="1"/>
  <c r="W418" i="1"/>
  <c r="V418" i="1"/>
  <c r="U418" i="1"/>
  <c r="T418" i="1"/>
  <c r="S418" i="1"/>
  <c r="R418" i="1"/>
  <c r="Q418" i="1"/>
  <c r="P418" i="1"/>
  <c r="O418" i="1"/>
  <c r="CH417" i="1"/>
  <c r="CD417" i="1"/>
  <c r="BC417" i="1"/>
  <c r="BB417" i="1"/>
  <c r="AZ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W417" i="1"/>
  <c r="V417" i="1"/>
  <c r="U417" i="1"/>
  <c r="T417" i="1"/>
  <c r="S417" i="1"/>
  <c r="R417" i="1"/>
  <c r="Q417" i="1"/>
  <c r="P417" i="1"/>
  <c r="O417" i="1"/>
  <c r="CH416" i="1"/>
  <c r="CD416" i="1"/>
  <c r="BC416" i="1"/>
  <c r="BB416" i="1"/>
  <c r="AZ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AA416" i="1"/>
  <c r="Z416" i="1"/>
  <c r="Y416" i="1"/>
  <c r="X416" i="1"/>
  <c r="W416" i="1"/>
  <c r="V416" i="1"/>
  <c r="U416" i="1"/>
  <c r="T416" i="1"/>
  <c r="S416" i="1"/>
  <c r="R416" i="1"/>
  <c r="Q416" i="1"/>
  <c r="P416" i="1"/>
  <c r="O416" i="1"/>
  <c r="CH415" i="1"/>
  <c r="CD415" i="1"/>
  <c r="BC415" i="1"/>
  <c r="BB415" i="1"/>
  <c r="AZ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W415" i="1"/>
  <c r="V415" i="1"/>
  <c r="U415" i="1"/>
  <c r="T415" i="1"/>
  <c r="S415" i="1"/>
  <c r="R415" i="1"/>
  <c r="Q415" i="1"/>
  <c r="P415" i="1"/>
  <c r="O415" i="1"/>
  <c r="CH414" i="1"/>
  <c r="CD414" i="1"/>
  <c r="BC414" i="1"/>
  <c r="BB414" i="1"/>
  <c r="AZ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AA414" i="1"/>
  <c r="Z414" i="1"/>
  <c r="Y414" i="1"/>
  <c r="X414" i="1"/>
  <c r="W414" i="1"/>
  <c r="V414" i="1"/>
  <c r="U414" i="1"/>
  <c r="T414" i="1"/>
  <c r="S414" i="1"/>
  <c r="R414" i="1"/>
  <c r="Q414" i="1"/>
  <c r="P414" i="1"/>
  <c r="O414" i="1"/>
  <c r="CH413" i="1"/>
  <c r="CD413" i="1"/>
  <c r="BC413" i="1"/>
  <c r="BB413" i="1"/>
  <c r="AZ413" i="1"/>
  <c r="AX413" i="1"/>
  <c r="AW413" i="1"/>
  <c r="AV413" i="1"/>
  <c r="AU413" i="1"/>
  <c r="AT413" i="1"/>
  <c r="AS413" i="1"/>
  <c r="AR413" i="1"/>
  <c r="AQ413" i="1"/>
  <c r="AP413" i="1"/>
  <c r="AO413" i="1"/>
  <c r="AN413" i="1"/>
  <c r="AM413" i="1"/>
  <c r="AL413" i="1"/>
  <c r="AK413" i="1"/>
  <c r="AJ413" i="1"/>
  <c r="AI413" i="1"/>
  <c r="AH413" i="1"/>
  <c r="AG413" i="1"/>
  <c r="AF413" i="1"/>
  <c r="AE413" i="1"/>
  <c r="AD413" i="1"/>
  <c r="AC413" i="1"/>
  <c r="AB413" i="1"/>
  <c r="AA413" i="1"/>
  <c r="Z413" i="1"/>
  <c r="Y413" i="1"/>
  <c r="X413" i="1"/>
  <c r="W413" i="1"/>
  <c r="V413" i="1"/>
  <c r="U413" i="1"/>
  <c r="T413" i="1"/>
  <c r="S413" i="1"/>
  <c r="R413" i="1"/>
  <c r="Q413" i="1"/>
  <c r="P413" i="1"/>
  <c r="O413" i="1"/>
  <c r="CD412" i="1"/>
  <c r="BC412" i="1"/>
  <c r="BB412" i="1"/>
  <c r="AZ412" i="1"/>
  <c r="AX412" i="1"/>
  <c r="AW412" i="1"/>
  <c r="AV412" i="1"/>
  <c r="AU412" i="1"/>
  <c r="AT412" i="1"/>
  <c r="AS412" i="1"/>
  <c r="AR412" i="1"/>
  <c r="AQ412" i="1"/>
  <c r="AP412" i="1"/>
  <c r="AO412" i="1"/>
  <c r="AN412" i="1"/>
  <c r="AM412" i="1"/>
  <c r="AL412" i="1"/>
  <c r="AK412" i="1"/>
  <c r="AJ412" i="1"/>
  <c r="AI412" i="1"/>
  <c r="AH412" i="1"/>
  <c r="AG412" i="1"/>
  <c r="AB412" i="1"/>
  <c r="AA412" i="1"/>
  <c r="Z412" i="1"/>
  <c r="Y412" i="1"/>
  <c r="X412" i="1"/>
  <c r="W412" i="1"/>
  <c r="V412" i="1"/>
  <c r="U412" i="1"/>
  <c r="T412" i="1"/>
  <c r="S412" i="1"/>
  <c r="R412" i="1"/>
  <c r="Q412" i="1"/>
  <c r="P412" i="1"/>
  <c r="O412" i="1"/>
  <c r="CH411" i="1"/>
  <c r="CD411" i="1"/>
  <c r="BC411" i="1"/>
  <c r="BB411" i="1"/>
  <c r="AZ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W411" i="1"/>
  <c r="V411" i="1"/>
  <c r="U411" i="1"/>
  <c r="T411" i="1"/>
  <c r="S411" i="1"/>
  <c r="R411" i="1"/>
  <c r="Q411" i="1"/>
  <c r="P411" i="1"/>
  <c r="O411" i="1"/>
  <c r="CH410" i="1"/>
  <c r="CD410" i="1"/>
  <c r="BC410" i="1"/>
  <c r="BB410" i="1"/>
  <c r="AZ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AA410" i="1"/>
  <c r="Z410" i="1"/>
  <c r="Y410" i="1"/>
  <c r="X410" i="1"/>
  <c r="W410" i="1"/>
  <c r="V410" i="1"/>
  <c r="U410" i="1"/>
  <c r="T410" i="1"/>
  <c r="S410" i="1"/>
  <c r="R410" i="1"/>
  <c r="Q410" i="1"/>
  <c r="P410" i="1"/>
  <c r="O410" i="1"/>
  <c r="CD409" i="1"/>
  <c r="BC409" i="1"/>
  <c r="BB409" i="1"/>
  <c r="AZ409" i="1"/>
  <c r="AX409" i="1"/>
  <c r="AW409" i="1"/>
  <c r="AV409" i="1"/>
  <c r="AU409" i="1"/>
  <c r="AT409" i="1"/>
  <c r="AS409" i="1"/>
  <c r="AR409" i="1"/>
  <c r="AQ409" i="1"/>
  <c r="AP409" i="1"/>
  <c r="AO409" i="1"/>
  <c r="AN409" i="1"/>
  <c r="AM409" i="1"/>
  <c r="AL409" i="1"/>
  <c r="AK409" i="1"/>
  <c r="AJ409" i="1"/>
  <c r="AI409" i="1"/>
  <c r="AH409" i="1"/>
  <c r="AG409" i="1"/>
  <c r="AB409" i="1"/>
  <c r="AA409" i="1"/>
  <c r="Z409" i="1"/>
  <c r="Y409" i="1"/>
  <c r="X409" i="1"/>
  <c r="W409" i="1"/>
  <c r="V409" i="1"/>
  <c r="U409" i="1"/>
  <c r="T409" i="1"/>
  <c r="S409" i="1"/>
  <c r="R409" i="1"/>
  <c r="Q409" i="1"/>
  <c r="P409" i="1"/>
  <c r="O409" i="1"/>
  <c r="CD408" i="1"/>
  <c r="BC408" i="1"/>
  <c r="BB408" i="1"/>
  <c r="AZ408" i="1"/>
  <c r="AX408" i="1"/>
  <c r="AW408" i="1"/>
  <c r="AV408" i="1"/>
  <c r="AU408" i="1"/>
  <c r="AT408" i="1"/>
  <c r="AS408" i="1"/>
  <c r="AR408" i="1"/>
  <c r="AQ408" i="1"/>
  <c r="AP408" i="1"/>
  <c r="AO408" i="1"/>
  <c r="AN408" i="1"/>
  <c r="AM408" i="1"/>
  <c r="AL408" i="1"/>
  <c r="AK408" i="1"/>
  <c r="AJ408" i="1"/>
  <c r="AI408" i="1"/>
  <c r="AH408" i="1"/>
  <c r="AG408" i="1"/>
  <c r="AB408" i="1"/>
  <c r="AA408" i="1"/>
  <c r="Z408" i="1"/>
  <c r="Y408" i="1"/>
  <c r="X408" i="1"/>
  <c r="W408" i="1"/>
  <c r="V408" i="1"/>
  <c r="U408" i="1"/>
  <c r="T408" i="1"/>
  <c r="S408" i="1"/>
  <c r="R408" i="1"/>
  <c r="Q408" i="1"/>
  <c r="P408" i="1"/>
  <c r="O408" i="1"/>
  <c r="CD407" i="1"/>
  <c r="BC407" i="1"/>
  <c r="BB407" i="1"/>
  <c r="AZ407" i="1"/>
  <c r="AX407" i="1"/>
  <c r="AW407" i="1"/>
  <c r="AV407" i="1"/>
  <c r="AU407" i="1"/>
  <c r="AT407" i="1"/>
  <c r="AS407" i="1"/>
  <c r="AR407" i="1"/>
  <c r="AQ407" i="1"/>
  <c r="AP407" i="1"/>
  <c r="AO407" i="1"/>
  <c r="AN407" i="1"/>
  <c r="AM407" i="1"/>
  <c r="AL407" i="1"/>
  <c r="AK407" i="1"/>
  <c r="AJ407" i="1"/>
  <c r="AI407" i="1"/>
  <c r="AH407" i="1"/>
  <c r="AG407" i="1"/>
  <c r="AB407" i="1"/>
  <c r="AA407" i="1"/>
  <c r="Z407" i="1"/>
  <c r="Y407" i="1"/>
  <c r="X407" i="1"/>
  <c r="W407" i="1"/>
  <c r="V407" i="1"/>
  <c r="U407" i="1"/>
  <c r="T407" i="1"/>
  <c r="S407" i="1"/>
  <c r="R407" i="1"/>
  <c r="Q407" i="1"/>
  <c r="P407" i="1"/>
  <c r="O407" i="1"/>
  <c r="CD406" i="1"/>
  <c r="BC406" i="1"/>
  <c r="BB406" i="1"/>
  <c r="AZ406" i="1"/>
  <c r="AX406" i="1"/>
  <c r="AW406" i="1"/>
  <c r="AV406" i="1"/>
  <c r="AU406" i="1"/>
  <c r="AT406" i="1"/>
  <c r="AS406" i="1"/>
  <c r="AR406" i="1"/>
  <c r="AQ406" i="1"/>
  <c r="AP406" i="1"/>
  <c r="AO406" i="1"/>
  <c r="AN406" i="1"/>
  <c r="AM406" i="1"/>
  <c r="AL406" i="1"/>
  <c r="AK406" i="1"/>
  <c r="AJ406" i="1"/>
  <c r="AI406" i="1"/>
  <c r="AH406" i="1"/>
  <c r="AG406" i="1"/>
  <c r="AB406" i="1"/>
  <c r="AA406" i="1"/>
  <c r="Z406" i="1"/>
  <c r="Y406" i="1"/>
  <c r="X406" i="1"/>
  <c r="W406" i="1"/>
  <c r="V406" i="1"/>
  <c r="U406" i="1"/>
  <c r="T406" i="1"/>
  <c r="S406" i="1"/>
  <c r="R406" i="1"/>
  <c r="Q406" i="1"/>
  <c r="P406" i="1"/>
  <c r="O406" i="1"/>
  <c r="CH405" i="1"/>
  <c r="CD405" i="1"/>
  <c r="BC405" i="1"/>
  <c r="BB405" i="1"/>
  <c r="AZ405" i="1"/>
  <c r="AX405" i="1"/>
  <c r="AW405" i="1"/>
  <c r="AV405" i="1"/>
  <c r="AU405" i="1"/>
  <c r="AT405" i="1"/>
  <c r="AS405" i="1"/>
  <c r="AR405" i="1"/>
  <c r="AQ405" i="1"/>
  <c r="AP405" i="1"/>
  <c r="AO405" i="1"/>
  <c r="AN405" i="1"/>
  <c r="AM405" i="1"/>
  <c r="AL405" i="1"/>
  <c r="AK405" i="1"/>
  <c r="AJ405" i="1"/>
  <c r="AI405" i="1"/>
  <c r="AH405" i="1"/>
  <c r="AG405" i="1"/>
  <c r="AF405" i="1"/>
  <c r="AE405" i="1"/>
  <c r="AD405" i="1"/>
  <c r="AC405" i="1"/>
  <c r="AB405" i="1"/>
  <c r="AA405" i="1"/>
  <c r="Z405" i="1"/>
  <c r="Y405" i="1"/>
  <c r="X405" i="1"/>
  <c r="W405" i="1"/>
  <c r="V405" i="1"/>
  <c r="U405" i="1"/>
  <c r="T405" i="1"/>
  <c r="S405" i="1"/>
  <c r="R405" i="1"/>
  <c r="Q405" i="1"/>
  <c r="P405" i="1"/>
  <c r="O405" i="1"/>
  <c r="CH404" i="1"/>
  <c r="CD404" i="1"/>
  <c r="BC404" i="1"/>
  <c r="BB404" i="1"/>
  <c r="AZ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AA404" i="1"/>
  <c r="Z404" i="1"/>
  <c r="Y404" i="1"/>
  <c r="X404" i="1"/>
  <c r="W404" i="1"/>
  <c r="V404" i="1"/>
  <c r="U404" i="1"/>
  <c r="T404" i="1"/>
  <c r="S404" i="1"/>
  <c r="R404" i="1"/>
  <c r="Q404" i="1"/>
  <c r="P404" i="1"/>
  <c r="O404" i="1"/>
  <c r="CH403" i="1"/>
  <c r="CD403" i="1"/>
  <c r="BF403" i="1"/>
  <c r="BE403" i="1"/>
  <c r="BC403" i="1"/>
  <c r="BB403" i="1"/>
  <c r="AZ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W403" i="1"/>
  <c r="V403" i="1"/>
  <c r="U403" i="1"/>
  <c r="T403" i="1"/>
  <c r="S403" i="1"/>
  <c r="R403" i="1"/>
  <c r="Q403" i="1"/>
  <c r="P403" i="1"/>
  <c r="O403" i="1"/>
  <c r="CH402" i="1"/>
  <c r="CD402" i="1"/>
  <c r="BC402" i="1"/>
  <c r="BB402" i="1"/>
  <c r="AZ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AA402" i="1"/>
  <c r="Z402" i="1"/>
  <c r="Y402" i="1"/>
  <c r="X402" i="1"/>
  <c r="W402" i="1"/>
  <c r="V402" i="1"/>
  <c r="U402" i="1"/>
  <c r="T402" i="1"/>
  <c r="S402" i="1"/>
  <c r="R402" i="1"/>
  <c r="Q402" i="1"/>
  <c r="P402" i="1"/>
  <c r="O402" i="1"/>
  <c r="CH401" i="1"/>
  <c r="CD401" i="1"/>
  <c r="BC401" i="1"/>
  <c r="BB401" i="1"/>
  <c r="AZ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W401" i="1"/>
  <c r="V401" i="1"/>
  <c r="U401" i="1"/>
  <c r="T401" i="1"/>
  <c r="S401" i="1"/>
  <c r="R401" i="1"/>
  <c r="Q401" i="1"/>
  <c r="P401" i="1"/>
  <c r="O401" i="1"/>
  <c r="CH400" i="1"/>
  <c r="CD400" i="1"/>
  <c r="BC400" i="1"/>
  <c r="BB400" i="1"/>
  <c r="AZ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AA400" i="1"/>
  <c r="Z400" i="1"/>
  <c r="Y400" i="1"/>
  <c r="X400" i="1"/>
  <c r="W400" i="1"/>
  <c r="V400" i="1"/>
  <c r="U400" i="1"/>
  <c r="T400" i="1"/>
  <c r="S400" i="1"/>
  <c r="R400" i="1"/>
  <c r="Q400" i="1"/>
  <c r="P400" i="1"/>
  <c r="O400" i="1"/>
  <c r="CH399" i="1"/>
  <c r="CD399" i="1"/>
  <c r="BC399" i="1"/>
  <c r="BB399" i="1"/>
  <c r="AZ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W399" i="1"/>
  <c r="V399" i="1"/>
  <c r="U399" i="1"/>
  <c r="T399" i="1"/>
  <c r="S399" i="1"/>
  <c r="R399" i="1"/>
  <c r="Q399" i="1"/>
  <c r="P399" i="1"/>
  <c r="O399" i="1"/>
  <c r="CH398" i="1"/>
  <c r="CD398" i="1"/>
  <c r="BF398" i="1"/>
  <c r="BE398" i="1"/>
  <c r="BC398" i="1"/>
  <c r="BB398" i="1"/>
  <c r="AZ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AA398" i="1"/>
  <c r="Z398" i="1"/>
  <c r="Y398" i="1"/>
  <c r="X398" i="1"/>
  <c r="W398" i="1"/>
  <c r="V398" i="1"/>
  <c r="U398" i="1"/>
  <c r="T398" i="1"/>
  <c r="S398" i="1"/>
  <c r="R398" i="1"/>
  <c r="Q398" i="1"/>
  <c r="P398" i="1"/>
  <c r="O398" i="1"/>
  <c r="CH397" i="1"/>
  <c r="CD397" i="1"/>
  <c r="BC397" i="1"/>
  <c r="BB397" i="1"/>
  <c r="AZ397" i="1"/>
  <c r="AX397" i="1"/>
  <c r="AW397" i="1"/>
  <c r="AV397" i="1"/>
  <c r="AU397" i="1"/>
  <c r="AT397" i="1"/>
  <c r="AS397" i="1"/>
  <c r="AR397" i="1"/>
  <c r="AQ397" i="1"/>
  <c r="AP397" i="1"/>
  <c r="AO397" i="1"/>
  <c r="AN397" i="1"/>
  <c r="AM397" i="1"/>
  <c r="AL397" i="1"/>
  <c r="AK397" i="1"/>
  <c r="AJ397" i="1"/>
  <c r="AI397" i="1"/>
  <c r="AH397" i="1"/>
  <c r="AG397" i="1"/>
  <c r="AF397" i="1"/>
  <c r="AE397" i="1"/>
  <c r="AD397" i="1"/>
  <c r="AC397" i="1"/>
  <c r="AB397" i="1"/>
  <c r="AA397" i="1"/>
  <c r="Z397" i="1"/>
  <c r="Y397" i="1"/>
  <c r="X397" i="1"/>
  <c r="W397" i="1"/>
  <c r="V397" i="1"/>
  <c r="U397" i="1"/>
  <c r="T397" i="1"/>
  <c r="S397" i="1"/>
  <c r="R397" i="1"/>
  <c r="Q397" i="1"/>
  <c r="P397" i="1"/>
  <c r="O397" i="1"/>
  <c r="CH396" i="1"/>
  <c r="CD396" i="1"/>
  <c r="BC396" i="1"/>
  <c r="BB396" i="1"/>
  <c r="AZ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AA396" i="1"/>
  <c r="Z396" i="1"/>
  <c r="Y396" i="1"/>
  <c r="X396" i="1"/>
  <c r="W396" i="1"/>
  <c r="V396" i="1"/>
  <c r="U396" i="1"/>
  <c r="T396" i="1"/>
  <c r="S396" i="1"/>
  <c r="R396" i="1"/>
  <c r="Q396" i="1"/>
  <c r="P396" i="1"/>
  <c r="O396" i="1"/>
  <c r="CH395" i="1"/>
  <c r="CD395" i="1"/>
  <c r="BC395" i="1"/>
  <c r="BB395" i="1"/>
  <c r="AZ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W395" i="1"/>
  <c r="V395" i="1"/>
  <c r="U395" i="1"/>
  <c r="T395" i="1"/>
  <c r="S395" i="1"/>
  <c r="R395" i="1"/>
  <c r="Q395" i="1"/>
  <c r="P395" i="1"/>
  <c r="O395" i="1"/>
  <c r="CH394" i="1"/>
  <c r="CD394" i="1"/>
  <c r="BC394" i="1"/>
  <c r="BB394" i="1"/>
  <c r="AZ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AA394" i="1"/>
  <c r="Z394" i="1"/>
  <c r="Y394" i="1"/>
  <c r="X394" i="1"/>
  <c r="W394" i="1"/>
  <c r="V394" i="1"/>
  <c r="U394" i="1"/>
  <c r="T394" i="1"/>
  <c r="S394" i="1"/>
  <c r="R394" i="1"/>
  <c r="Q394" i="1"/>
  <c r="P394" i="1"/>
  <c r="O394" i="1"/>
  <c r="CH393" i="1"/>
  <c r="CD393" i="1"/>
  <c r="BC393" i="1"/>
  <c r="BB393" i="1"/>
  <c r="AZ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AA393" i="1"/>
  <c r="Z393" i="1"/>
  <c r="Y393" i="1"/>
  <c r="X393" i="1"/>
  <c r="W393" i="1"/>
  <c r="V393" i="1"/>
  <c r="U393" i="1"/>
  <c r="T393" i="1"/>
  <c r="S393" i="1"/>
  <c r="R393" i="1"/>
  <c r="Q393" i="1"/>
  <c r="P393" i="1"/>
  <c r="O393" i="1"/>
  <c r="CH392" i="1"/>
  <c r="CD392" i="1"/>
  <c r="BC392" i="1"/>
  <c r="BB392" i="1"/>
  <c r="AZ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AA392" i="1"/>
  <c r="Z392" i="1"/>
  <c r="Y392" i="1"/>
  <c r="X392" i="1"/>
  <c r="W392" i="1"/>
  <c r="V392" i="1"/>
  <c r="U392" i="1"/>
  <c r="T392" i="1"/>
  <c r="S392" i="1"/>
  <c r="R392" i="1"/>
  <c r="Q392" i="1"/>
  <c r="P392" i="1"/>
  <c r="O392" i="1"/>
  <c r="CH391" i="1"/>
  <c r="CD391" i="1"/>
  <c r="BF391" i="1"/>
  <c r="BE391" i="1"/>
  <c r="BC391" i="1"/>
  <c r="BB391" i="1"/>
  <c r="AZ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AA391" i="1"/>
  <c r="Z391" i="1"/>
  <c r="Y391" i="1"/>
  <c r="X391" i="1"/>
  <c r="W391" i="1"/>
  <c r="V391" i="1"/>
  <c r="U391" i="1"/>
  <c r="T391" i="1"/>
  <c r="S391" i="1"/>
  <c r="R391" i="1"/>
  <c r="Q391" i="1"/>
  <c r="P391" i="1"/>
  <c r="O391" i="1"/>
  <c r="CH390" i="1"/>
  <c r="CD390" i="1"/>
  <c r="BC390" i="1"/>
  <c r="BB390" i="1"/>
  <c r="AZ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W390" i="1"/>
  <c r="V390" i="1"/>
  <c r="U390" i="1"/>
  <c r="T390" i="1"/>
  <c r="S390" i="1"/>
  <c r="R390" i="1"/>
  <c r="Q390" i="1"/>
  <c r="P390" i="1"/>
  <c r="O390" i="1"/>
  <c r="CH389" i="1"/>
  <c r="CD389" i="1"/>
  <c r="BC389" i="1"/>
  <c r="BB389" i="1"/>
  <c r="AZ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AA389" i="1"/>
  <c r="Z389" i="1"/>
  <c r="Y389" i="1"/>
  <c r="X389" i="1"/>
  <c r="W389" i="1"/>
  <c r="V389" i="1"/>
  <c r="U389" i="1"/>
  <c r="T389" i="1"/>
  <c r="S389" i="1"/>
  <c r="R389" i="1"/>
  <c r="Q389" i="1"/>
  <c r="P389" i="1"/>
  <c r="O389" i="1"/>
  <c r="CH388" i="1"/>
  <c r="CD388" i="1"/>
  <c r="BC388" i="1"/>
  <c r="BB388" i="1"/>
  <c r="AZ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AA388" i="1"/>
  <c r="Z388" i="1"/>
  <c r="Y388" i="1"/>
  <c r="X388" i="1"/>
  <c r="W388" i="1"/>
  <c r="V388" i="1"/>
  <c r="U388" i="1"/>
  <c r="T388" i="1"/>
  <c r="S388" i="1"/>
  <c r="R388" i="1"/>
  <c r="Q388" i="1"/>
  <c r="P388" i="1"/>
  <c r="O388" i="1"/>
  <c r="CH387" i="1"/>
  <c r="CD387" i="1"/>
  <c r="BC387" i="1"/>
  <c r="BB387" i="1"/>
  <c r="AZ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AA387" i="1"/>
  <c r="Z387" i="1"/>
  <c r="Y387" i="1"/>
  <c r="X387" i="1"/>
  <c r="W387" i="1"/>
  <c r="V387" i="1"/>
  <c r="U387" i="1"/>
  <c r="T387" i="1"/>
  <c r="S387" i="1"/>
  <c r="R387" i="1"/>
  <c r="Q387" i="1"/>
  <c r="P387" i="1"/>
  <c r="O387" i="1"/>
  <c r="CH386" i="1"/>
  <c r="CD386" i="1"/>
  <c r="BC386" i="1"/>
  <c r="BB386" i="1"/>
  <c r="AZ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W386" i="1"/>
  <c r="V386" i="1"/>
  <c r="U386" i="1"/>
  <c r="T386" i="1"/>
  <c r="S386" i="1"/>
  <c r="R386" i="1"/>
  <c r="Q386" i="1"/>
  <c r="P386" i="1"/>
  <c r="O386" i="1"/>
  <c r="CH385" i="1"/>
  <c r="CD385" i="1"/>
  <c r="BC385" i="1"/>
  <c r="BB385" i="1"/>
  <c r="AZ385" i="1"/>
  <c r="AX385" i="1"/>
  <c r="AW385" i="1"/>
  <c r="AV385" i="1"/>
  <c r="AU385" i="1"/>
  <c r="AT385" i="1"/>
  <c r="AS385" i="1"/>
  <c r="AR385" i="1"/>
  <c r="AQ385" i="1"/>
  <c r="AP385" i="1"/>
  <c r="AO385" i="1"/>
  <c r="AN385" i="1"/>
  <c r="AM385" i="1"/>
  <c r="AL385" i="1"/>
  <c r="AK385" i="1"/>
  <c r="AJ385" i="1"/>
  <c r="AI385" i="1"/>
  <c r="AH385" i="1"/>
  <c r="AG385" i="1"/>
  <c r="AF385" i="1"/>
  <c r="AE385" i="1"/>
  <c r="AD385" i="1"/>
  <c r="AC385" i="1"/>
  <c r="AB385" i="1"/>
  <c r="AA385" i="1"/>
  <c r="Z385" i="1"/>
  <c r="Y385" i="1"/>
  <c r="X385" i="1"/>
  <c r="W385" i="1"/>
  <c r="V385" i="1"/>
  <c r="U385" i="1"/>
  <c r="T385" i="1"/>
  <c r="S385" i="1"/>
  <c r="R385" i="1"/>
  <c r="Q385" i="1"/>
  <c r="P385" i="1"/>
  <c r="O385" i="1"/>
  <c r="CH384" i="1"/>
  <c r="CD384" i="1"/>
  <c r="BC384" i="1"/>
  <c r="BB384" i="1"/>
  <c r="AZ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X384" i="1"/>
  <c r="W384" i="1"/>
  <c r="V384" i="1"/>
  <c r="U384" i="1"/>
  <c r="T384" i="1"/>
  <c r="S384" i="1"/>
  <c r="R384" i="1"/>
  <c r="Q384" i="1"/>
  <c r="P384" i="1"/>
  <c r="O384" i="1"/>
  <c r="CH383" i="1"/>
  <c r="CD383" i="1"/>
  <c r="BC383" i="1"/>
  <c r="BB383" i="1"/>
  <c r="AZ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AA383" i="1"/>
  <c r="Z383" i="1"/>
  <c r="Y383" i="1"/>
  <c r="X383" i="1"/>
  <c r="W383" i="1"/>
  <c r="V383" i="1"/>
  <c r="U383" i="1"/>
  <c r="T383" i="1"/>
  <c r="S383" i="1"/>
  <c r="R383" i="1"/>
  <c r="Q383" i="1"/>
  <c r="P383" i="1"/>
  <c r="O383" i="1"/>
  <c r="CH382" i="1"/>
  <c r="CD382" i="1"/>
  <c r="BC382" i="1"/>
  <c r="BB382" i="1"/>
  <c r="AZ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AA382" i="1"/>
  <c r="Z382" i="1"/>
  <c r="Y382" i="1"/>
  <c r="X382" i="1"/>
  <c r="W382" i="1"/>
  <c r="V382" i="1"/>
  <c r="U382" i="1"/>
  <c r="T382" i="1"/>
  <c r="S382" i="1"/>
  <c r="R382" i="1"/>
  <c r="Q382" i="1"/>
  <c r="P382" i="1"/>
  <c r="O382" i="1"/>
  <c r="CH381" i="1"/>
  <c r="CD381" i="1"/>
  <c r="BC381" i="1"/>
  <c r="BB381" i="1"/>
  <c r="AZ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AA381" i="1"/>
  <c r="Z381" i="1"/>
  <c r="Y381" i="1"/>
  <c r="X381" i="1"/>
  <c r="W381" i="1"/>
  <c r="V381" i="1"/>
  <c r="U381" i="1"/>
  <c r="T381" i="1"/>
  <c r="S381" i="1"/>
  <c r="R381" i="1"/>
  <c r="Q381" i="1"/>
  <c r="P381" i="1"/>
  <c r="O381" i="1"/>
  <c r="CH380" i="1"/>
  <c r="CD380" i="1"/>
  <c r="BC380" i="1"/>
  <c r="BB380" i="1"/>
  <c r="AZ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W380" i="1"/>
  <c r="V380" i="1"/>
  <c r="U380" i="1"/>
  <c r="T380" i="1"/>
  <c r="S380" i="1"/>
  <c r="R380" i="1"/>
  <c r="Q380" i="1"/>
  <c r="P380" i="1"/>
  <c r="O380" i="1"/>
  <c r="CH379" i="1"/>
  <c r="CD379" i="1"/>
  <c r="BC379" i="1"/>
  <c r="BB379" i="1"/>
  <c r="AZ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T379" i="1"/>
  <c r="S379" i="1"/>
  <c r="R379" i="1"/>
  <c r="Q379" i="1"/>
  <c r="P379" i="1"/>
  <c r="O379" i="1"/>
  <c r="CH378" i="1"/>
  <c r="CD378" i="1"/>
  <c r="BC378" i="1"/>
  <c r="BB378" i="1"/>
  <c r="AZ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AA378" i="1"/>
  <c r="Z378" i="1"/>
  <c r="Y378" i="1"/>
  <c r="X378" i="1"/>
  <c r="W378" i="1"/>
  <c r="V378" i="1"/>
  <c r="U378" i="1"/>
  <c r="T378" i="1"/>
  <c r="S378" i="1"/>
  <c r="R378" i="1"/>
  <c r="Q378" i="1"/>
  <c r="P378" i="1"/>
  <c r="O378" i="1"/>
  <c r="CH377" i="1"/>
  <c r="CD377" i="1"/>
  <c r="BC377" i="1"/>
  <c r="BB377" i="1"/>
  <c r="AZ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W377" i="1"/>
  <c r="V377" i="1"/>
  <c r="U377" i="1"/>
  <c r="T377" i="1"/>
  <c r="S377" i="1"/>
  <c r="R377" i="1"/>
  <c r="Q377" i="1"/>
  <c r="P377" i="1"/>
  <c r="O377" i="1"/>
  <c r="CH376" i="1"/>
  <c r="CD376" i="1"/>
  <c r="BC376" i="1"/>
  <c r="BB376" i="1"/>
  <c r="AZ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AA376" i="1"/>
  <c r="Z376" i="1"/>
  <c r="Y376" i="1"/>
  <c r="X376" i="1"/>
  <c r="W376" i="1"/>
  <c r="V376" i="1"/>
  <c r="U376" i="1"/>
  <c r="T376" i="1"/>
  <c r="S376" i="1"/>
  <c r="R376" i="1"/>
  <c r="Q376" i="1"/>
  <c r="P376" i="1"/>
  <c r="O376" i="1"/>
  <c r="CH375" i="1"/>
  <c r="CD375" i="1"/>
  <c r="BC375" i="1"/>
  <c r="BB375" i="1"/>
  <c r="AZ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S375" i="1"/>
  <c r="R375" i="1"/>
  <c r="Q375" i="1"/>
  <c r="P375" i="1"/>
  <c r="O375" i="1"/>
  <c r="CH374" i="1"/>
  <c r="CD374" i="1"/>
  <c r="BC374" i="1"/>
  <c r="BB374" i="1"/>
  <c r="AZ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X374" i="1"/>
  <c r="W374" i="1"/>
  <c r="V374" i="1"/>
  <c r="U374" i="1"/>
  <c r="T374" i="1"/>
  <c r="S374" i="1"/>
  <c r="R374" i="1"/>
  <c r="Q374" i="1"/>
  <c r="P374" i="1"/>
  <c r="O374" i="1"/>
  <c r="CH373" i="1"/>
  <c r="CD373" i="1"/>
  <c r="BC373" i="1"/>
  <c r="BB373" i="1"/>
  <c r="AZ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T373" i="1"/>
  <c r="S373" i="1"/>
  <c r="R373" i="1"/>
  <c r="Q373" i="1"/>
  <c r="P373" i="1"/>
  <c r="O373" i="1"/>
  <c r="CH372" i="1"/>
  <c r="CD372" i="1"/>
  <c r="BC372" i="1"/>
  <c r="BB372" i="1"/>
  <c r="AZ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W372" i="1"/>
  <c r="V372" i="1"/>
  <c r="U372" i="1"/>
  <c r="T372" i="1"/>
  <c r="S372" i="1"/>
  <c r="R372" i="1"/>
  <c r="Q372" i="1"/>
  <c r="P372" i="1"/>
  <c r="O372" i="1"/>
  <c r="CH371" i="1"/>
  <c r="CD371" i="1"/>
  <c r="BC371" i="1"/>
  <c r="BB371" i="1"/>
  <c r="AZ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AA371" i="1"/>
  <c r="Z371" i="1"/>
  <c r="Y371" i="1"/>
  <c r="X371" i="1"/>
  <c r="W371" i="1"/>
  <c r="V371" i="1"/>
  <c r="U371" i="1"/>
  <c r="T371" i="1"/>
  <c r="S371" i="1"/>
  <c r="R371" i="1"/>
  <c r="Q371" i="1"/>
  <c r="P371" i="1"/>
  <c r="O371" i="1"/>
  <c r="CH370" i="1"/>
  <c r="CD370" i="1"/>
  <c r="BF370" i="1"/>
  <c r="BE370" i="1"/>
  <c r="BC370" i="1"/>
  <c r="BB370" i="1"/>
  <c r="AZ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AA370" i="1"/>
  <c r="Z370" i="1"/>
  <c r="Y370" i="1"/>
  <c r="X370" i="1"/>
  <c r="W370" i="1"/>
  <c r="V370" i="1"/>
  <c r="U370" i="1"/>
  <c r="T370" i="1"/>
  <c r="S370" i="1"/>
  <c r="R370" i="1"/>
  <c r="Q370" i="1"/>
  <c r="P370" i="1"/>
  <c r="O370" i="1"/>
  <c r="CH369" i="1"/>
  <c r="CD369" i="1"/>
  <c r="BC369" i="1"/>
  <c r="BB369" i="1"/>
  <c r="AZ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T369" i="1"/>
  <c r="S369" i="1"/>
  <c r="R369" i="1"/>
  <c r="Q369" i="1"/>
  <c r="P369" i="1"/>
  <c r="O369" i="1"/>
  <c r="CH368" i="1"/>
  <c r="CD368" i="1"/>
  <c r="BC368" i="1"/>
  <c r="BB368" i="1"/>
  <c r="AZ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T368" i="1"/>
  <c r="S368" i="1"/>
  <c r="R368" i="1"/>
  <c r="Q368" i="1"/>
  <c r="P368" i="1"/>
  <c r="O368" i="1"/>
  <c r="CH367" i="1"/>
  <c r="CD367" i="1"/>
  <c r="BC367" i="1"/>
  <c r="BB367" i="1"/>
  <c r="AZ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T367" i="1"/>
  <c r="S367" i="1"/>
  <c r="R367" i="1"/>
  <c r="Q367" i="1"/>
  <c r="P367" i="1"/>
  <c r="O367" i="1"/>
  <c r="CH366" i="1"/>
  <c r="CD366" i="1"/>
  <c r="BC366" i="1"/>
  <c r="BB366" i="1"/>
  <c r="AZ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T366" i="1"/>
  <c r="S366" i="1"/>
  <c r="R366" i="1"/>
  <c r="Q366" i="1"/>
  <c r="P366" i="1"/>
  <c r="O366" i="1"/>
  <c r="CH365" i="1"/>
  <c r="CD365" i="1"/>
  <c r="BC365" i="1"/>
  <c r="BB365" i="1"/>
  <c r="AZ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AA365" i="1"/>
  <c r="Z365" i="1"/>
  <c r="Y365" i="1"/>
  <c r="X365" i="1"/>
  <c r="W365" i="1"/>
  <c r="V365" i="1"/>
  <c r="U365" i="1"/>
  <c r="T365" i="1"/>
  <c r="S365" i="1"/>
  <c r="R365" i="1"/>
  <c r="Q365" i="1"/>
  <c r="P365" i="1"/>
  <c r="O365" i="1"/>
  <c r="CH364" i="1"/>
  <c r="CD364" i="1"/>
  <c r="BC364" i="1"/>
  <c r="BB364" i="1"/>
  <c r="AZ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X364" i="1"/>
  <c r="W364" i="1"/>
  <c r="V364" i="1"/>
  <c r="U364" i="1"/>
  <c r="T364" i="1"/>
  <c r="S364" i="1"/>
  <c r="R364" i="1"/>
  <c r="Q364" i="1"/>
  <c r="P364" i="1"/>
  <c r="O364" i="1"/>
  <c r="CH363" i="1"/>
  <c r="CD363" i="1"/>
  <c r="BC363" i="1"/>
  <c r="BB363" i="1"/>
  <c r="AZ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T363" i="1"/>
  <c r="S363" i="1"/>
  <c r="R363" i="1"/>
  <c r="Q363" i="1"/>
  <c r="P363" i="1"/>
  <c r="O363" i="1"/>
  <c r="CH362" i="1"/>
  <c r="CD362" i="1"/>
  <c r="BC362" i="1"/>
  <c r="BB362" i="1"/>
  <c r="AZ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AA362" i="1"/>
  <c r="Z362" i="1"/>
  <c r="Y362" i="1"/>
  <c r="X362" i="1"/>
  <c r="W362" i="1"/>
  <c r="V362" i="1"/>
  <c r="U362" i="1"/>
  <c r="T362" i="1"/>
  <c r="S362" i="1"/>
  <c r="R362" i="1"/>
  <c r="Q362" i="1"/>
  <c r="P362" i="1"/>
  <c r="O362" i="1"/>
  <c r="CH361" i="1"/>
  <c r="CD361" i="1"/>
  <c r="BC361" i="1"/>
  <c r="BB361" i="1"/>
  <c r="AZ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T361" i="1"/>
  <c r="S361" i="1"/>
  <c r="R361" i="1"/>
  <c r="Q361" i="1"/>
  <c r="P361" i="1"/>
  <c r="O361" i="1"/>
  <c r="CH360" i="1"/>
  <c r="CD360" i="1"/>
  <c r="BC360" i="1"/>
  <c r="BB360" i="1"/>
  <c r="AZ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AA360" i="1"/>
  <c r="Z360" i="1"/>
  <c r="Y360" i="1"/>
  <c r="X360" i="1"/>
  <c r="W360" i="1"/>
  <c r="V360" i="1"/>
  <c r="U360" i="1"/>
  <c r="T360" i="1"/>
  <c r="S360" i="1"/>
  <c r="R360" i="1"/>
  <c r="Q360" i="1"/>
  <c r="P360" i="1"/>
  <c r="O360" i="1"/>
  <c r="CH359" i="1"/>
  <c r="CD359" i="1"/>
  <c r="BC359" i="1"/>
  <c r="BB359" i="1"/>
  <c r="AZ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W359" i="1"/>
  <c r="V359" i="1"/>
  <c r="U359" i="1"/>
  <c r="T359" i="1"/>
  <c r="S359" i="1"/>
  <c r="R359" i="1"/>
  <c r="Q359" i="1"/>
  <c r="P359" i="1"/>
  <c r="O359" i="1"/>
  <c r="CH358" i="1"/>
  <c r="CD358" i="1"/>
  <c r="BC358" i="1"/>
  <c r="BB358" i="1"/>
  <c r="AZ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W358" i="1"/>
  <c r="V358" i="1"/>
  <c r="U358" i="1"/>
  <c r="T358" i="1"/>
  <c r="S358" i="1"/>
  <c r="R358" i="1"/>
  <c r="Q358" i="1"/>
  <c r="P358" i="1"/>
  <c r="O358" i="1"/>
  <c r="CH357" i="1"/>
  <c r="CD357" i="1"/>
  <c r="BC357" i="1"/>
  <c r="BB357" i="1"/>
  <c r="AZ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AA357" i="1"/>
  <c r="Z357" i="1"/>
  <c r="Y357" i="1"/>
  <c r="X357" i="1"/>
  <c r="W357" i="1"/>
  <c r="V357" i="1"/>
  <c r="U357" i="1"/>
  <c r="T357" i="1"/>
  <c r="S357" i="1"/>
  <c r="R357" i="1"/>
  <c r="Q357" i="1"/>
  <c r="P357" i="1"/>
  <c r="O357" i="1"/>
  <c r="CH356" i="1"/>
  <c r="CD356" i="1"/>
  <c r="BC356" i="1"/>
  <c r="BB356" i="1"/>
  <c r="AZ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X356" i="1"/>
  <c r="W356" i="1"/>
  <c r="V356" i="1"/>
  <c r="U356" i="1"/>
  <c r="T356" i="1"/>
  <c r="S356" i="1"/>
  <c r="R356" i="1"/>
  <c r="Q356" i="1"/>
  <c r="P356" i="1"/>
  <c r="O356" i="1"/>
  <c r="CH355" i="1"/>
  <c r="CD355" i="1"/>
  <c r="BC355" i="1"/>
  <c r="BB355" i="1"/>
  <c r="AZ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W355" i="1"/>
  <c r="V355" i="1"/>
  <c r="U355" i="1"/>
  <c r="T355" i="1"/>
  <c r="S355" i="1"/>
  <c r="R355" i="1"/>
  <c r="Q355" i="1"/>
  <c r="P355" i="1"/>
  <c r="O355" i="1"/>
  <c r="CH354" i="1"/>
  <c r="CD354" i="1"/>
  <c r="BC354" i="1"/>
  <c r="BB354" i="1"/>
  <c r="AZ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W354" i="1"/>
  <c r="V354" i="1"/>
  <c r="U354" i="1"/>
  <c r="T354" i="1"/>
  <c r="S354" i="1"/>
  <c r="R354" i="1"/>
  <c r="Q354" i="1"/>
  <c r="P354" i="1"/>
  <c r="O354" i="1"/>
  <c r="CH353" i="1"/>
  <c r="CD353" i="1"/>
  <c r="BC353" i="1"/>
  <c r="BB353" i="1"/>
  <c r="AZ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W353" i="1"/>
  <c r="V353" i="1"/>
  <c r="U353" i="1"/>
  <c r="T353" i="1"/>
  <c r="S353" i="1"/>
  <c r="R353" i="1"/>
  <c r="Q353" i="1"/>
  <c r="P353" i="1"/>
  <c r="O353" i="1"/>
  <c r="CH352" i="1"/>
  <c r="CD352" i="1"/>
  <c r="BF352" i="1"/>
  <c r="BE352" i="1"/>
  <c r="BC352" i="1"/>
  <c r="BB352" i="1"/>
  <c r="AZ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T352" i="1"/>
  <c r="S352" i="1"/>
  <c r="R352" i="1"/>
  <c r="Q352" i="1"/>
  <c r="P352" i="1"/>
  <c r="O352" i="1"/>
  <c r="CH351" i="1"/>
  <c r="CD351" i="1"/>
  <c r="BC351" i="1"/>
  <c r="BB351" i="1"/>
  <c r="AZ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T351" i="1"/>
  <c r="S351" i="1"/>
  <c r="R351" i="1"/>
  <c r="Q351" i="1"/>
  <c r="P351" i="1"/>
  <c r="O351" i="1"/>
  <c r="CH350" i="1"/>
  <c r="CD350" i="1"/>
  <c r="BC350" i="1"/>
  <c r="BB350" i="1"/>
  <c r="AZ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S350" i="1"/>
  <c r="R350" i="1"/>
  <c r="Q350" i="1"/>
  <c r="P350" i="1"/>
  <c r="O350" i="1"/>
  <c r="CH349" i="1"/>
  <c r="CD349" i="1"/>
  <c r="BC349" i="1"/>
  <c r="BB349" i="1"/>
  <c r="AZ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AA349" i="1"/>
  <c r="Z349" i="1"/>
  <c r="Y349" i="1"/>
  <c r="X349" i="1"/>
  <c r="W349" i="1"/>
  <c r="V349" i="1"/>
  <c r="U349" i="1"/>
  <c r="T349" i="1"/>
  <c r="S349" i="1"/>
  <c r="R349" i="1"/>
  <c r="Q349" i="1"/>
  <c r="P349" i="1"/>
  <c r="O349" i="1"/>
  <c r="CH348" i="1"/>
  <c r="CD348" i="1"/>
  <c r="BF348" i="1"/>
  <c r="BE348" i="1"/>
  <c r="BC348" i="1"/>
  <c r="BB348" i="1"/>
  <c r="AZ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W348" i="1"/>
  <c r="V348" i="1"/>
  <c r="U348" i="1"/>
  <c r="T348" i="1"/>
  <c r="S348" i="1"/>
  <c r="R348" i="1"/>
  <c r="Q348" i="1"/>
  <c r="P348" i="1"/>
  <c r="O348" i="1"/>
  <c r="CH347" i="1"/>
  <c r="CD347" i="1"/>
  <c r="BC347" i="1"/>
  <c r="BB347" i="1"/>
  <c r="AZ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AA347" i="1"/>
  <c r="Z347" i="1"/>
  <c r="Y347" i="1"/>
  <c r="X347" i="1"/>
  <c r="W347" i="1"/>
  <c r="V347" i="1"/>
  <c r="U347" i="1"/>
  <c r="T347" i="1"/>
  <c r="S347" i="1"/>
  <c r="R347" i="1"/>
  <c r="Q347" i="1"/>
  <c r="P347" i="1"/>
  <c r="O347" i="1"/>
  <c r="CH346" i="1"/>
  <c r="CD346" i="1"/>
  <c r="BC346" i="1"/>
  <c r="BB346" i="1"/>
  <c r="AZ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T346" i="1"/>
  <c r="S346" i="1"/>
  <c r="R346" i="1"/>
  <c r="Q346" i="1"/>
  <c r="P346" i="1"/>
  <c r="O346" i="1"/>
  <c r="BC345" i="1"/>
  <c r="BB345" i="1"/>
  <c r="AZ345" i="1"/>
  <c r="AX345" i="1"/>
  <c r="AW345" i="1"/>
  <c r="AV345" i="1"/>
  <c r="AU345" i="1"/>
  <c r="AT345" i="1"/>
  <c r="AS345" i="1"/>
  <c r="AR345" i="1"/>
  <c r="AQ345" i="1"/>
  <c r="AP345" i="1"/>
  <c r="AO345" i="1"/>
  <c r="AN345" i="1"/>
  <c r="AM345" i="1"/>
  <c r="AL345" i="1"/>
  <c r="AK345" i="1"/>
  <c r="AJ345" i="1"/>
  <c r="AI345" i="1"/>
  <c r="AH345" i="1"/>
  <c r="AG345" i="1"/>
  <c r="Z345" i="1"/>
  <c r="Y345" i="1"/>
  <c r="X345" i="1"/>
  <c r="W345" i="1"/>
  <c r="V345" i="1"/>
  <c r="U345" i="1"/>
  <c r="T345" i="1"/>
  <c r="S345" i="1"/>
  <c r="R345" i="1"/>
  <c r="Q345" i="1"/>
  <c r="P345" i="1"/>
  <c r="O345" i="1"/>
  <c r="BC344" i="1"/>
  <c r="BB344" i="1"/>
  <c r="AZ344" i="1"/>
  <c r="AX344" i="1"/>
  <c r="AW344" i="1"/>
  <c r="AV344" i="1"/>
  <c r="AU344" i="1"/>
  <c r="AT344" i="1"/>
  <c r="AS344" i="1"/>
  <c r="AR344" i="1"/>
  <c r="AQ344" i="1"/>
  <c r="AP344" i="1"/>
  <c r="AO344" i="1"/>
  <c r="AN344" i="1"/>
  <c r="AM344" i="1"/>
  <c r="AL344" i="1"/>
  <c r="AK344" i="1"/>
  <c r="AJ344" i="1"/>
  <c r="AI344" i="1"/>
  <c r="AH344" i="1"/>
  <c r="AG344" i="1"/>
  <c r="Z344" i="1"/>
  <c r="Y344" i="1"/>
  <c r="X344" i="1"/>
  <c r="W344" i="1"/>
  <c r="V344" i="1"/>
  <c r="U344" i="1"/>
  <c r="T344" i="1"/>
  <c r="S344" i="1"/>
  <c r="R344" i="1"/>
  <c r="Q344" i="1"/>
  <c r="P344" i="1"/>
  <c r="O344" i="1"/>
  <c r="BC343" i="1"/>
  <c r="BB343" i="1"/>
  <c r="AZ343" i="1"/>
  <c r="AX343" i="1"/>
  <c r="AW343" i="1"/>
  <c r="AV343" i="1"/>
  <c r="AU343" i="1"/>
  <c r="AT343" i="1"/>
  <c r="AS343" i="1"/>
  <c r="AR343" i="1"/>
  <c r="AQ343" i="1"/>
  <c r="AP343" i="1"/>
  <c r="AO343" i="1"/>
  <c r="AN343" i="1"/>
  <c r="AM343" i="1"/>
  <c r="AL343" i="1"/>
  <c r="AK343" i="1"/>
  <c r="AJ343" i="1"/>
  <c r="AI343" i="1"/>
  <c r="AH343" i="1"/>
  <c r="AG343" i="1"/>
  <c r="Z343" i="1"/>
  <c r="Y343" i="1"/>
  <c r="X343" i="1"/>
  <c r="W343" i="1"/>
  <c r="V343" i="1"/>
  <c r="U343" i="1"/>
  <c r="T343" i="1"/>
  <c r="S343" i="1"/>
  <c r="R343" i="1"/>
  <c r="Q343" i="1"/>
  <c r="P343" i="1"/>
  <c r="O343" i="1"/>
  <c r="BC342" i="1"/>
  <c r="BB342" i="1"/>
  <c r="AZ342" i="1"/>
  <c r="AX342" i="1"/>
  <c r="AW342" i="1"/>
  <c r="AV342" i="1"/>
  <c r="AU342" i="1"/>
  <c r="AT342" i="1"/>
  <c r="AS342" i="1"/>
  <c r="AR342" i="1"/>
  <c r="AQ342" i="1"/>
  <c r="AP342" i="1"/>
  <c r="AO342" i="1"/>
  <c r="AN342" i="1"/>
  <c r="AM342" i="1"/>
  <c r="AL342" i="1"/>
  <c r="AK342" i="1"/>
  <c r="AJ342" i="1"/>
  <c r="AI342" i="1"/>
  <c r="AH342" i="1"/>
  <c r="AG342" i="1"/>
  <c r="Z342" i="1"/>
  <c r="Y342" i="1"/>
  <c r="X342" i="1"/>
  <c r="W342" i="1"/>
  <c r="V342" i="1"/>
  <c r="U342" i="1"/>
  <c r="T342" i="1"/>
  <c r="S342" i="1"/>
  <c r="R342" i="1"/>
  <c r="Q342" i="1"/>
  <c r="P342" i="1"/>
  <c r="O342" i="1"/>
  <c r="BC341" i="1"/>
  <c r="BB341" i="1"/>
  <c r="AZ341" i="1"/>
  <c r="AX341" i="1"/>
  <c r="AW341" i="1"/>
  <c r="AV341" i="1"/>
  <c r="AU341" i="1"/>
  <c r="AT341" i="1"/>
  <c r="AS341" i="1"/>
  <c r="AR341" i="1"/>
  <c r="AQ341" i="1"/>
  <c r="AP341" i="1"/>
  <c r="AO341" i="1"/>
  <c r="AN341" i="1"/>
  <c r="AM341" i="1"/>
  <c r="AL341" i="1"/>
  <c r="AK341" i="1"/>
  <c r="AJ341" i="1"/>
  <c r="AI341" i="1"/>
  <c r="AH341" i="1"/>
  <c r="AG341" i="1"/>
  <c r="Z341" i="1"/>
  <c r="Y341" i="1"/>
  <c r="X341" i="1"/>
  <c r="W341" i="1"/>
  <c r="V341" i="1"/>
  <c r="U341" i="1"/>
  <c r="T341" i="1"/>
  <c r="S341" i="1"/>
  <c r="R341" i="1"/>
  <c r="Q341" i="1"/>
  <c r="P341" i="1"/>
  <c r="O341" i="1"/>
  <c r="BC340" i="1"/>
  <c r="BB340" i="1"/>
  <c r="AZ340" i="1"/>
  <c r="AX340" i="1"/>
  <c r="AW340" i="1"/>
  <c r="AV340" i="1"/>
  <c r="AU340" i="1"/>
  <c r="AT340" i="1"/>
  <c r="AS340" i="1"/>
  <c r="AR340" i="1"/>
  <c r="AQ340" i="1"/>
  <c r="AP340" i="1"/>
  <c r="AO340" i="1"/>
  <c r="AN340" i="1"/>
  <c r="AM340" i="1"/>
  <c r="AL340" i="1"/>
  <c r="AK340" i="1"/>
  <c r="AJ340" i="1"/>
  <c r="AI340" i="1"/>
  <c r="AH340" i="1"/>
  <c r="AG340" i="1"/>
  <c r="Z340" i="1"/>
  <c r="Y340" i="1"/>
  <c r="X340" i="1"/>
  <c r="W340" i="1"/>
  <c r="V340" i="1"/>
  <c r="U340" i="1"/>
  <c r="T340" i="1"/>
  <c r="S340" i="1"/>
  <c r="R340" i="1"/>
  <c r="Q340" i="1"/>
  <c r="P340" i="1"/>
  <c r="O340" i="1"/>
  <c r="BF339" i="1"/>
  <c r="BE339" i="1"/>
  <c r="BC339" i="1"/>
  <c r="BB339" i="1"/>
  <c r="AZ339" i="1"/>
  <c r="AX339" i="1"/>
  <c r="AW339" i="1"/>
  <c r="AV339" i="1"/>
  <c r="AU339" i="1"/>
  <c r="AT339" i="1"/>
  <c r="AS339" i="1"/>
  <c r="AR339" i="1"/>
  <c r="AQ339" i="1"/>
  <c r="AP339" i="1"/>
  <c r="AO339" i="1"/>
  <c r="AN339" i="1"/>
  <c r="AM339" i="1"/>
  <c r="AL339" i="1"/>
  <c r="AK339" i="1"/>
  <c r="AJ339" i="1"/>
  <c r="AI339" i="1"/>
  <c r="AH339" i="1"/>
  <c r="AG339" i="1"/>
  <c r="Z339" i="1"/>
  <c r="Y339" i="1"/>
  <c r="X339" i="1"/>
  <c r="W339" i="1"/>
  <c r="V339" i="1"/>
  <c r="U339" i="1"/>
  <c r="T339" i="1"/>
  <c r="S339" i="1"/>
  <c r="R339" i="1"/>
  <c r="Q339" i="1"/>
  <c r="P339" i="1"/>
  <c r="O339" i="1"/>
  <c r="BC338" i="1"/>
  <c r="BB338" i="1"/>
  <c r="AZ338" i="1"/>
  <c r="AX338" i="1"/>
  <c r="AW338" i="1"/>
  <c r="AV338" i="1"/>
  <c r="AU338" i="1"/>
  <c r="AT338" i="1"/>
  <c r="AS338" i="1"/>
  <c r="AR338" i="1"/>
  <c r="AQ338" i="1"/>
  <c r="AP338" i="1"/>
  <c r="AO338" i="1"/>
  <c r="AN338" i="1"/>
  <c r="AM338" i="1"/>
  <c r="AL338" i="1"/>
  <c r="AK338" i="1"/>
  <c r="AJ338" i="1"/>
  <c r="AI338" i="1"/>
  <c r="AH338" i="1"/>
  <c r="AG338" i="1"/>
  <c r="Z338" i="1"/>
  <c r="Y338" i="1"/>
  <c r="X338" i="1"/>
  <c r="W338" i="1"/>
  <c r="V338" i="1"/>
  <c r="U338" i="1"/>
  <c r="T338" i="1"/>
  <c r="S338" i="1"/>
  <c r="R338" i="1"/>
  <c r="Q338" i="1"/>
  <c r="P338" i="1"/>
  <c r="O338" i="1"/>
  <c r="BC337" i="1"/>
  <c r="BB337" i="1"/>
  <c r="AZ337" i="1"/>
  <c r="AX337" i="1"/>
  <c r="AW337" i="1"/>
  <c r="AV337" i="1"/>
  <c r="AU337" i="1"/>
  <c r="AT337" i="1"/>
  <c r="AS337" i="1"/>
  <c r="AR337" i="1"/>
  <c r="AQ337" i="1"/>
  <c r="AP337" i="1"/>
  <c r="AO337" i="1"/>
  <c r="AN337" i="1"/>
  <c r="AM337" i="1"/>
  <c r="AL337" i="1"/>
  <c r="AK337" i="1"/>
  <c r="AJ337" i="1"/>
  <c r="AI337" i="1"/>
  <c r="AH337" i="1"/>
  <c r="AG337" i="1"/>
  <c r="Z337" i="1"/>
  <c r="Y337" i="1"/>
  <c r="X337" i="1"/>
  <c r="W337" i="1"/>
  <c r="V337" i="1"/>
  <c r="U337" i="1"/>
  <c r="T337" i="1"/>
  <c r="S337" i="1"/>
  <c r="R337" i="1"/>
  <c r="Q337" i="1"/>
  <c r="P337" i="1"/>
  <c r="O337" i="1"/>
  <c r="BC336" i="1"/>
  <c r="BB336" i="1"/>
  <c r="AZ336" i="1"/>
  <c r="AX336" i="1"/>
  <c r="AW336" i="1"/>
  <c r="AV336" i="1"/>
  <c r="AU336" i="1"/>
  <c r="AT336" i="1"/>
  <c r="AS336" i="1"/>
  <c r="AR336" i="1"/>
  <c r="AQ336" i="1"/>
  <c r="AP336" i="1"/>
  <c r="AO336" i="1"/>
  <c r="AN336" i="1"/>
  <c r="AM336" i="1"/>
  <c r="AL336" i="1"/>
  <c r="AK336" i="1"/>
  <c r="AJ336" i="1"/>
  <c r="AI336" i="1"/>
  <c r="AH336" i="1"/>
  <c r="AG336" i="1"/>
  <c r="Z336" i="1"/>
  <c r="Y336" i="1"/>
  <c r="X336" i="1"/>
  <c r="W336" i="1"/>
  <c r="V336" i="1"/>
  <c r="U336" i="1"/>
  <c r="T336" i="1"/>
  <c r="S336" i="1"/>
  <c r="R336" i="1"/>
  <c r="Q336" i="1"/>
  <c r="P336" i="1"/>
  <c r="O336" i="1"/>
  <c r="BC335" i="1"/>
  <c r="BB335" i="1"/>
  <c r="AZ335" i="1"/>
  <c r="AX335" i="1"/>
  <c r="AW335" i="1"/>
  <c r="AV335" i="1"/>
  <c r="AU335" i="1"/>
  <c r="AT335" i="1"/>
  <c r="AS335" i="1"/>
  <c r="AR335" i="1"/>
  <c r="AQ335" i="1"/>
  <c r="AP335" i="1"/>
  <c r="AO335" i="1"/>
  <c r="AN335" i="1"/>
  <c r="AM335" i="1"/>
  <c r="AL335" i="1"/>
  <c r="AK335" i="1"/>
  <c r="AJ335" i="1"/>
  <c r="AI335" i="1"/>
  <c r="AH335" i="1"/>
  <c r="AG335" i="1"/>
  <c r="Z335" i="1"/>
  <c r="Y335" i="1"/>
  <c r="X335" i="1"/>
  <c r="W335" i="1"/>
  <c r="V335" i="1"/>
  <c r="U335" i="1"/>
  <c r="T335" i="1"/>
  <c r="S335" i="1"/>
  <c r="R335" i="1"/>
  <c r="Q335" i="1"/>
  <c r="P335" i="1"/>
  <c r="O335" i="1"/>
  <c r="BC334" i="1"/>
  <c r="BB334" i="1"/>
  <c r="AZ334" i="1"/>
  <c r="AX334" i="1"/>
  <c r="AW334" i="1"/>
  <c r="AV334" i="1"/>
  <c r="AU334" i="1"/>
  <c r="AT334" i="1"/>
  <c r="AS334" i="1"/>
  <c r="AR334" i="1"/>
  <c r="AQ334" i="1"/>
  <c r="AP334" i="1"/>
  <c r="AO334" i="1"/>
  <c r="AN334" i="1"/>
  <c r="AM334" i="1"/>
  <c r="AL334" i="1"/>
  <c r="AK334" i="1"/>
  <c r="AJ334" i="1"/>
  <c r="AI334" i="1"/>
  <c r="AH334" i="1"/>
  <c r="AG334" i="1"/>
  <c r="Z334" i="1"/>
  <c r="Y334" i="1"/>
  <c r="X334" i="1"/>
  <c r="W334" i="1"/>
  <c r="V334" i="1"/>
  <c r="U334" i="1"/>
  <c r="T334" i="1"/>
  <c r="S334" i="1"/>
  <c r="R334" i="1"/>
  <c r="Q334" i="1"/>
  <c r="P334" i="1"/>
  <c r="O334" i="1"/>
  <c r="BC333" i="1"/>
  <c r="BB333" i="1"/>
  <c r="AZ333" i="1"/>
  <c r="AX333" i="1"/>
  <c r="AW333" i="1"/>
  <c r="AV333" i="1"/>
  <c r="AU333" i="1"/>
  <c r="AT333" i="1"/>
  <c r="AS333" i="1"/>
  <c r="AR333" i="1"/>
  <c r="AQ333" i="1"/>
  <c r="AP333" i="1"/>
  <c r="AO333" i="1"/>
  <c r="AN333" i="1"/>
  <c r="AM333" i="1"/>
  <c r="AL333" i="1"/>
  <c r="AK333" i="1"/>
  <c r="AJ333" i="1"/>
  <c r="AI333" i="1"/>
  <c r="AH333" i="1"/>
  <c r="AG333" i="1"/>
  <c r="Z333" i="1"/>
  <c r="Y333" i="1"/>
  <c r="X333" i="1"/>
  <c r="W333" i="1"/>
  <c r="V333" i="1"/>
  <c r="U333" i="1"/>
  <c r="T333" i="1"/>
  <c r="S333" i="1"/>
  <c r="R333" i="1"/>
  <c r="Q333" i="1"/>
  <c r="P333" i="1"/>
  <c r="O333" i="1"/>
  <c r="BC332" i="1"/>
  <c r="BB332" i="1"/>
  <c r="AZ332" i="1"/>
  <c r="AX332" i="1"/>
  <c r="AW332" i="1"/>
  <c r="AV332" i="1"/>
  <c r="AU332" i="1"/>
  <c r="AT332" i="1"/>
  <c r="AS332" i="1"/>
  <c r="AR332" i="1"/>
  <c r="AQ332" i="1"/>
  <c r="AP332" i="1"/>
  <c r="AO332" i="1"/>
  <c r="AN332" i="1"/>
  <c r="AM332" i="1"/>
  <c r="AL332" i="1"/>
  <c r="AK332" i="1"/>
  <c r="AJ332" i="1"/>
  <c r="AI332" i="1"/>
  <c r="AH332" i="1"/>
  <c r="AG332" i="1"/>
  <c r="Z332" i="1"/>
  <c r="Y332" i="1"/>
  <c r="X332" i="1"/>
  <c r="W332" i="1"/>
  <c r="V332" i="1"/>
  <c r="U332" i="1"/>
  <c r="T332" i="1"/>
  <c r="S332" i="1"/>
  <c r="R332" i="1"/>
  <c r="Q332" i="1"/>
  <c r="P332" i="1"/>
  <c r="O332" i="1"/>
  <c r="BC331" i="1"/>
  <c r="BB331" i="1"/>
  <c r="AZ331" i="1"/>
  <c r="AX331" i="1"/>
  <c r="AW331" i="1"/>
  <c r="AV331" i="1"/>
  <c r="AU331" i="1"/>
  <c r="AT331" i="1"/>
  <c r="AS331" i="1"/>
  <c r="AR331" i="1"/>
  <c r="AQ331" i="1"/>
  <c r="AP331" i="1"/>
  <c r="AO331" i="1"/>
  <c r="AN331" i="1"/>
  <c r="AM331" i="1"/>
  <c r="AL331" i="1"/>
  <c r="AK331" i="1"/>
  <c r="AJ331" i="1"/>
  <c r="AI331" i="1"/>
  <c r="AH331" i="1"/>
  <c r="AG331" i="1"/>
  <c r="Z331" i="1"/>
  <c r="Y331" i="1"/>
  <c r="X331" i="1"/>
  <c r="W331" i="1"/>
  <c r="V331" i="1"/>
  <c r="U331" i="1"/>
  <c r="T331" i="1"/>
  <c r="S331" i="1"/>
  <c r="R331" i="1"/>
  <c r="Q331" i="1"/>
  <c r="P331" i="1"/>
  <c r="O331" i="1"/>
  <c r="BC330" i="1"/>
  <c r="BB330" i="1"/>
  <c r="AZ330" i="1"/>
  <c r="AX330" i="1"/>
  <c r="AW330" i="1"/>
  <c r="AV330" i="1"/>
  <c r="AU330" i="1"/>
  <c r="AT330" i="1"/>
  <c r="AS330" i="1"/>
  <c r="AR330" i="1"/>
  <c r="AQ330" i="1"/>
  <c r="AP330" i="1"/>
  <c r="AO330" i="1"/>
  <c r="AN330" i="1"/>
  <c r="AM330" i="1"/>
  <c r="AL330" i="1"/>
  <c r="AK330" i="1"/>
  <c r="AJ330" i="1"/>
  <c r="AI330" i="1"/>
  <c r="AH330" i="1"/>
  <c r="AG330" i="1"/>
  <c r="Z330" i="1"/>
  <c r="Y330" i="1"/>
  <c r="X330" i="1"/>
  <c r="W330" i="1"/>
  <c r="V330" i="1"/>
  <c r="U330" i="1"/>
  <c r="T330" i="1"/>
  <c r="S330" i="1"/>
  <c r="R330" i="1"/>
  <c r="Q330" i="1"/>
  <c r="P330" i="1"/>
  <c r="O330" i="1"/>
  <c r="BC329" i="1"/>
  <c r="BB329" i="1"/>
  <c r="AZ329" i="1"/>
  <c r="AX329" i="1"/>
  <c r="AW329" i="1"/>
  <c r="AV329" i="1"/>
  <c r="AU329" i="1"/>
  <c r="AT329" i="1"/>
  <c r="AS329" i="1"/>
  <c r="AR329" i="1"/>
  <c r="AQ329" i="1"/>
  <c r="AP329" i="1"/>
  <c r="AO329" i="1"/>
  <c r="AN329" i="1"/>
  <c r="AM329" i="1"/>
  <c r="AL329" i="1"/>
  <c r="AK329" i="1"/>
  <c r="AJ329" i="1"/>
  <c r="AI329" i="1"/>
  <c r="AH329" i="1"/>
  <c r="AG329" i="1"/>
  <c r="Z329" i="1"/>
  <c r="Y329" i="1"/>
  <c r="X329" i="1"/>
  <c r="W329" i="1"/>
  <c r="V329" i="1"/>
  <c r="U329" i="1"/>
  <c r="T329" i="1"/>
  <c r="S329" i="1"/>
  <c r="R329" i="1"/>
  <c r="Q329" i="1"/>
  <c r="P329" i="1"/>
  <c r="O329" i="1"/>
  <c r="BC328" i="1"/>
  <c r="BB328" i="1"/>
  <c r="AZ328" i="1"/>
  <c r="AX328" i="1"/>
  <c r="AW328" i="1"/>
  <c r="AV328" i="1"/>
  <c r="AU328" i="1"/>
  <c r="AT328" i="1"/>
  <c r="AS328" i="1"/>
  <c r="AR328" i="1"/>
  <c r="AQ328" i="1"/>
  <c r="AP328" i="1"/>
  <c r="AO328" i="1"/>
  <c r="AN328" i="1"/>
  <c r="AM328" i="1"/>
  <c r="AL328" i="1"/>
  <c r="AK328" i="1"/>
  <c r="AJ328" i="1"/>
  <c r="AI328" i="1"/>
  <c r="AH328" i="1"/>
  <c r="AG328" i="1"/>
  <c r="Z328" i="1"/>
  <c r="Y328" i="1"/>
  <c r="X328" i="1"/>
  <c r="W328" i="1"/>
  <c r="V328" i="1"/>
  <c r="U328" i="1"/>
  <c r="T328" i="1"/>
  <c r="S328" i="1"/>
  <c r="R328" i="1"/>
  <c r="Q328" i="1"/>
  <c r="P328" i="1"/>
  <c r="O328" i="1"/>
  <c r="CH327" i="1"/>
  <c r="CD327" i="1"/>
  <c r="BC327" i="1"/>
  <c r="BB327" i="1"/>
  <c r="AZ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U327" i="1"/>
  <c r="T327" i="1"/>
  <c r="S327" i="1"/>
  <c r="R327" i="1"/>
  <c r="Q327" i="1"/>
  <c r="P327" i="1"/>
  <c r="O327" i="1"/>
  <c r="CH326" i="1"/>
  <c r="CD326" i="1"/>
  <c r="BC326" i="1"/>
  <c r="BB326" i="1"/>
  <c r="AZ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U326" i="1"/>
  <c r="T326" i="1"/>
  <c r="S326" i="1"/>
  <c r="R326" i="1"/>
  <c r="Q326" i="1"/>
  <c r="P326" i="1"/>
  <c r="O326" i="1"/>
  <c r="CH325" i="1"/>
  <c r="CD325" i="1"/>
  <c r="BC325" i="1"/>
  <c r="BB325" i="1"/>
  <c r="AZ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U325" i="1"/>
  <c r="T325" i="1"/>
  <c r="S325" i="1"/>
  <c r="R325" i="1"/>
  <c r="Q325" i="1"/>
  <c r="P325" i="1"/>
  <c r="O325" i="1"/>
  <c r="CH324" i="1"/>
  <c r="CD324" i="1"/>
  <c r="BC324" i="1"/>
  <c r="BB324" i="1"/>
  <c r="AZ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U324" i="1"/>
  <c r="T324" i="1"/>
  <c r="S324" i="1"/>
  <c r="R324" i="1"/>
  <c r="Q324" i="1"/>
  <c r="P324" i="1"/>
  <c r="O324" i="1"/>
  <c r="CH323" i="1"/>
  <c r="CD323" i="1"/>
  <c r="BC323" i="1"/>
  <c r="BB323" i="1"/>
  <c r="AZ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T323" i="1"/>
  <c r="S323" i="1"/>
  <c r="R323" i="1"/>
  <c r="Q323" i="1"/>
  <c r="P323" i="1"/>
  <c r="O323" i="1"/>
  <c r="CH322" i="1"/>
  <c r="CD322" i="1"/>
  <c r="BC322" i="1"/>
  <c r="BB322" i="1"/>
  <c r="AZ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U322" i="1"/>
  <c r="T322" i="1"/>
  <c r="S322" i="1"/>
  <c r="R322" i="1"/>
  <c r="Q322" i="1"/>
  <c r="P322" i="1"/>
  <c r="O322" i="1"/>
  <c r="CH321" i="1"/>
  <c r="CD321" i="1"/>
  <c r="BC321" i="1"/>
  <c r="BB321" i="1"/>
  <c r="AZ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W321" i="1"/>
  <c r="V321" i="1"/>
  <c r="U321" i="1"/>
  <c r="T321" i="1"/>
  <c r="S321" i="1"/>
  <c r="R321" i="1"/>
  <c r="Q321" i="1"/>
  <c r="P321" i="1"/>
  <c r="O321" i="1"/>
  <c r="CH320" i="1"/>
  <c r="CD320" i="1"/>
  <c r="BC320" i="1"/>
  <c r="BB320" i="1"/>
  <c r="AZ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AA320" i="1"/>
  <c r="Z320" i="1"/>
  <c r="Y320" i="1"/>
  <c r="X320" i="1"/>
  <c r="W320" i="1"/>
  <c r="V320" i="1"/>
  <c r="U320" i="1"/>
  <c r="T320" i="1"/>
  <c r="S320" i="1"/>
  <c r="R320" i="1"/>
  <c r="Q320" i="1"/>
  <c r="P320" i="1"/>
  <c r="O320" i="1"/>
  <c r="CH319" i="1"/>
  <c r="CD319" i="1"/>
  <c r="BC319" i="1"/>
  <c r="BB319" i="1"/>
  <c r="AZ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T319" i="1"/>
  <c r="S319" i="1"/>
  <c r="R319" i="1"/>
  <c r="Q319" i="1"/>
  <c r="P319" i="1"/>
  <c r="O319" i="1"/>
  <c r="CH318" i="1"/>
  <c r="CD318" i="1"/>
  <c r="BC318" i="1"/>
  <c r="BB318" i="1"/>
  <c r="AZ318" i="1"/>
  <c r="AX318" i="1"/>
  <c r="AW318" i="1"/>
  <c r="AV318" i="1"/>
  <c r="AU318" i="1"/>
  <c r="AT318" i="1"/>
  <c r="AS318" i="1"/>
  <c r="AR318" i="1"/>
  <c r="AQ318" i="1"/>
  <c r="AP318" i="1"/>
  <c r="AO318" i="1"/>
  <c r="AN318" i="1"/>
  <c r="AM318" i="1"/>
  <c r="AL318" i="1"/>
  <c r="AK318" i="1"/>
  <c r="AJ318" i="1"/>
  <c r="AI318" i="1"/>
  <c r="AH318" i="1"/>
  <c r="AG318" i="1"/>
  <c r="AF318" i="1"/>
  <c r="AE318" i="1"/>
  <c r="Z318" i="1"/>
  <c r="Y318" i="1"/>
  <c r="X318" i="1"/>
  <c r="W318" i="1"/>
  <c r="V318" i="1"/>
  <c r="U318" i="1"/>
  <c r="T318" i="1"/>
  <c r="S318" i="1"/>
  <c r="R318" i="1"/>
  <c r="Q318" i="1"/>
  <c r="P318" i="1"/>
  <c r="O318" i="1"/>
  <c r="CH317" i="1"/>
  <c r="CD317" i="1"/>
  <c r="BC317" i="1"/>
  <c r="BB317" i="1"/>
  <c r="AZ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T317" i="1"/>
  <c r="S317" i="1"/>
  <c r="R317" i="1"/>
  <c r="Q317" i="1"/>
  <c r="P317" i="1"/>
  <c r="O317" i="1"/>
  <c r="CH316" i="1"/>
  <c r="CD316" i="1"/>
  <c r="BF316" i="1"/>
  <c r="BE316" i="1"/>
  <c r="BC316" i="1"/>
  <c r="BB316" i="1"/>
  <c r="AZ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AA316" i="1"/>
  <c r="Z316" i="1"/>
  <c r="Y316" i="1"/>
  <c r="X316" i="1"/>
  <c r="W316" i="1"/>
  <c r="V316" i="1"/>
  <c r="U316" i="1"/>
  <c r="T316" i="1"/>
  <c r="S316" i="1"/>
  <c r="R316" i="1"/>
  <c r="Q316" i="1"/>
  <c r="P316" i="1"/>
  <c r="O316" i="1"/>
  <c r="CH315" i="1"/>
  <c r="CD315" i="1"/>
  <c r="BC315" i="1"/>
  <c r="BB315" i="1"/>
  <c r="AZ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AA315" i="1"/>
  <c r="Z315" i="1"/>
  <c r="Y315" i="1"/>
  <c r="X315" i="1"/>
  <c r="W315" i="1"/>
  <c r="V315" i="1"/>
  <c r="U315" i="1"/>
  <c r="T315" i="1"/>
  <c r="S315" i="1"/>
  <c r="R315" i="1"/>
  <c r="Q315" i="1"/>
  <c r="P315" i="1"/>
  <c r="O315" i="1"/>
  <c r="CH314" i="1"/>
  <c r="CD314" i="1"/>
  <c r="BC314" i="1"/>
  <c r="BB314" i="1"/>
  <c r="AZ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AA314" i="1"/>
  <c r="Z314" i="1"/>
  <c r="Y314" i="1"/>
  <c r="X314" i="1"/>
  <c r="W314" i="1"/>
  <c r="V314" i="1"/>
  <c r="U314" i="1"/>
  <c r="T314" i="1"/>
  <c r="S314" i="1"/>
  <c r="R314" i="1"/>
  <c r="Q314" i="1"/>
  <c r="P314" i="1"/>
  <c r="O314" i="1"/>
  <c r="CH313" i="1"/>
  <c r="CD313" i="1"/>
  <c r="BF313" i="1"/>
  <c r="BE313" i="1"/>
  <c r="BC313" i="1"/>
  <c r="BB313" i="1"/>
  <c r="AZ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W313" i="1"/>
  <c r="V313" i="1"/>
  <c r="U313" i="1"/>
  <c r="T313" i="1"/>
  <c r="S313" i="1"/>
  <c r="R313" i="1"/>
  <c r="Q313" i="1"/>
  <c r="P313" i="1"/>
  <c r="O313" i="1"/>
  <c r="CH312" i="1"/>
  <c r="CD312" i="1"/>
  <c r="BF312" i="1"/>
  <c r="BE312" i="1"/>
  <c r="BC312" i="1"/>
  <c r="BB312" i="1"/>
  <c r="AZ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AA312" i="1"/>
  <c r="Z312" i="1"/>
  <c r="Y312" i="1"/>
  <c r="X312" i="1"/>
  <c r="W312" i="1"/>
  <c r="V312" i="1"/>
  <c r="U312" i="1"/>
  <c r="T312" i="1"/>
  <c r="S312" i="1"/>
  <c r="R312" i="1"/>
  <c r="Q312" i="1"/>
  <c r="P312" i="1"/>
  <c r="O312" i="1"/>
  <c r="CH311" i="1"/>
  <c r="CD311" i="1"/>
  <c r="BC311" i="1"/>
  <c r="BB311" i="1"/>
  <c r="AZ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AA311" i="1"/>
  <c r="Z311" i="1"/>
  <c r="Y311" i="1"/>
  <c r="X311" i="1"/>
  <c r="W311" i="1"/>
  <c r="V311" i="1"/>
  <c r="U311" i="1"/>
  <c r="T311" i="1"/>
  <c r="S311" i="1"/>
  <c r="R311" i="1"/>
  <c r="Q311" i="1"/>
  <c r="P311" i="1"/>
  <c r="O311" i="1"/>
  <c r="CH310" i="1"/>
  <c r="CD310" i="1"/>
  <c r="BC310" i="1"/>
  <c r="BB310" i="1"/>
  <c r="AZ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AA310" i="1"/>
  <c r="Z310" i="1"/>
  <c r="Y310" i="1"/>
  <c r="X310" i="1"/>
  <c r="W310" i="1"/>
  <c r="V310" i="1"/>
  <c r="U310" i="1"/>
  <c r="T310" i="1"/>
  <c r="S310" i="1"/>
  <c r="R310" i="1"/>
  <c r="Q310" i="1"/>
  <c r="P310" i="1"/>
  <c r="O310" i="1"/>
  <c r="CH309" i="1"/>
  <c r="CD309" i="1"/>
  <c r="BF309" i="1"/>
  <c r="BE309" i="1"/>
  <c r="BC309" i="1"/>
  <c r="BB309" i="1"/>
  <c r="AZ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AA309" i="1"/>
  <c r="Z309" i="1"/>
  <c r="Y309" i="1"/>
  <c r="X309" i="1"/>
  <c r="W309" i="1"/>
  <c r="V309" i="1"/>
  <c r="U309" i="1"/>
  <c r="T309" i="1"/>
  <c r="S309" i="1"/>
  <c r="R309" i="1"/>
  <c r="Q309" i="1"/>
  <c r="P309" i="1"/>
  <c r="O309" i="1"/>
  <c r="CH308" i="1"/>
  <c r="CD308" i="1"/>
  <c r="BC308" i="1"/>
  <c r="BB308" i="1"/>
  <c r="AZ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AA308" i="1"/>
  <c r="Z308" i="1"/>
  <c r="Y308" i="1"/>
  <c r="X308" i="1"/>
  <c r="W308" i="1"/>
  <c r="V308" i="1"/>
  <c r="U308" i="1"/>
  <c r="T308" i="1"/>
  <c r="S308" i="1"/>
  <c r="R308" i="1"/>
  <c r="Q308" i="1"/>
  <c r="P308" i="1"/>
  <c r="O308" i="1"/>
  <c r="CH307" i="1"/>
  <c r="CD307" i="1"/>
  <c r="BC307" i="1"/>
  <c r="BB307" i="1"/>
  <c r="AZ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AA307" i="1"/>
  <c r="Z307" i="1"/>
  <c r="Y307" i="1"/>
  <c r="X307" i="1"/>
  <c r="W307" i="1"/>
  <c r="V307" i="1"/>
  <c r="U307" i="1"/>
  <c r="T307" i="1"/>
  <c r="S307" i="1"/>
  <c r="R307" i="1"/>
  <c r="Q307" i="1"/>
  <c r="P307" i="1"/>
  <c r="O307" i="1"/>
  <c r="CH306" i="1"/>
  <c r="CD306" i="1"/>
  <c r="BC306" i="1"/>
  <c r="BB306" i="1"/>
  <c r="AZ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X306" i="1"/>
  <c r="W306" i="1"/>
  <c r="V306" i="1"/>
  <c r="U306" i="1"/>
  <c r="T306" i="1"/>
  <c r="S306" i="1"/>
  <c r="R306" i="1"/>
  <c r="Q306" i="1"/>
  <c r="P306" i="1"/>
  <c r="O306" i="1"/>
  <c r="CH305" i="1"/>
  <c r="CD305" i="1"/>
  <c r="BC305" i="1"/>
  <c r="BB305" i="1"/>
  <c r="AZ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T305" i="1"/>
  <c r="S305" i="1"/>
  <c r="R305" i="1"/>
  <c r="Q305" i="1"/>
  <c r="P305" i="1"/>
  <c r="O305" i="1"/>
  <c r="CH304" i="1"/>
  <c r="CD304" i="1"/>
  <c r="BC304" i="1"/>
  <c r="BB304" i="1"/>
  <c r="AZ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AA304" i="1"/>
  <c r="Z304" i="1"/>
  <c r="Y304" i="1"/>
  <c r="X304" i="1"/>
  <c r="W304" i="1"/>
  <c r="V304" i="1"/>
  <c r="U304" i="1"/>
  <c r="T304" i="1"/>
  <c r="S304" i="1"/>
  <c r="R304" i="1"/>
  <c r="Q304" i="1"/>
  <c r="P304" i="1"/>
  <c r="O304" i="1"/>
  <c r="CH303" i="1"/>
  <c r="CD303" i="1"/>
  <c r="BC303" i="1"/>
  <c r="BB303" i="1"/>
  <c r="AZ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AA303" i="1"/>
  <c r="Z303" i="1"/>
  <c r="Y303" i="1"/>
  <c r="X303" i="1"/>
  <c r="W303" i="1"/>
  <c r="V303" i="1"/>
  <c r="U303" i="1"/>
  <c r="T303" i="1"/>
  <c r="S303" i="1"/>
  <c r="R303" i="1"/>
  <c r="Q303" i="1"/>
  <c r="P303" i="1"/>
  <c r="O303" i="1"/>
  <c r="CH302" i="1"/>
  <c r="CD302" i="1"/>
  <c r="BC302" i="1"/>
  <c r="BB302" i="1"/>
  <c r="AZ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AA302" i="1"/>
  <c r="Z302" i="1"/>
  <c r="Y302" i="1"/>
  <c r="X302" i="1"/>
  <c r="W302" i="1"/>
  <c r="V302" i="1"/>
  <c r="U302" i="1"/>
  <c r="T302" i="1"/>
  <c r="S302" i="1"/>
  <c r="R302" i="1"/>
  <c r="Q302" i="1"/>
  <c r="P302" i="1"/>
  <c r="O302" i="1"/>
  <c r="CH301" i="1"/>
  <c r="CD301" i="1"/>
  <c r="BC301" i="1"/>
  <c r="BB301" i="1"/>
  <c r="AZ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T301" i="1"/>
  <c r="S301" i="1"/>
  <c r="R301" i="1"/>
  <c r="Q301" i="1"/>
  <c r="P301" i="1"/>
  <c r="O301" i="1"/>
  <c r="BC300" i="1"/>
  <c r="AX300" i="1"/>
  <c r="AW300" i="1"/>
  <c r="AV300" i="1"/>
  <c r="AU300" i="1"/>
  <c r="AT300" i="1"/>
  <c r="AS300" i="1"/>
  <c r="AR300" i="1"/>
  <c r="AQ300" i="1"/>
  <c r="AP300" i="1"/>
  <c r="AO300" i="1"/>
  <c r="AN300" i="1"/>
  <c r="AM300" i="1"/>
  <c r="AL300" i="1"/>
  <c r="AK300" i="1"/>
  <c r="AJ300" i="1"/>
  <c r="AI300" i="1"/>
  <c r="AH300" i="1"/>
  <c r="AG300" i="1"/>
  <c r="X300" i="1"/>
  <c r="W300" i="1"/>
  <c r="V300" i="1"/>
  <c r="U300" i="1"/>
  <c r="T300" i="1"/>
  <c r="S300" i="1"/>
  <c r="R300" i="1"/>
  <c r="Q300" i="1"/>
  <c r="P300" i="1"/>
  <c r="O300" i="1"/>
  <c r="BC299" i="1"/>
  <c r="AX299" i="1"/>
  <c r="AW299" i="1"/>
  <c r="AV299" i="1"/>
  <c r="AU299" i="1"/>
  <c r="AT299" i="1"/>
  <c r="AS299" i="1"/>
  <c r="AR299" i="1"/>
  <c r="AQ299" i="1"/>
  <c r="AP299" i="1"/>
  <c r="AO299" i="1"/>
  <c r="AN299" i="1"/>
  <c r="AM299" i="1"/>
  <c r="AL299" i="1"/>
  <c r="AK299" i="1"/>
  <c r="AJ299" i="1"/>
  <c r="AI299" i="1"/>
  <c r="AH299" i="1"/>
  <c r="AG299" i="1"/>
  <c r="X299" i="1"/>
  <c r="W299" i="1"/>
  <c r="V299" i="1"/>
  <c r="U299" i="1"/>
  <c r="T299" i="1"/>
  <c r="S299" i="1"/>
  <c r="R299" i="1"/>
  <c r="Q299" i="1"/>
  <c r="P299" i="1"/>
  <c r="O299" i="1"/>
  <c r="BC298" i="1"/>
  <c r="AX298" i="1"/>
  <c r="AW298" i="1"/>
  <c r="AV298" i="1"/>
  <c r="AU298" i="1"/>
  <c r="AT298" i="1"/>
  <c r="AS298" i="1"/>
  <c r="AR298" i="1"/>
  <c r="AQ298" i="1"/>
  <c r="AP298" i="1"/>
  <c r="AO298" i="1"/>
  <c r="AN298" i="1"/>
  <c r="AM298" i="1"/>
  <c r="AL298" i="1"/>
  <c r="AK298" i="1"/>
  <c r="AJ298" i="1"/>
  <c r="AI298" i="1"/>
  <c r="AH298" i="1"/>
  <c r="AG298" i="1"/>
  <c r="X298" i="1"/>
  <c r="W298" i="1"/>
  <c r="V298" i="1"/>
  <c r="U298" i="1"/>
  <c r="T298" i="1"/>
  <c r="S298" i="1"/>
  <c r="R298" i="1"/>
  <c r="Q298" i="1"/>
  <c r="P298" i="1"/>
  <c r="O298" i="1"/>
  <c r="BC297" i="1"/>
  <c r="AX297" i="1"/>
  <c r="AW297" i="1"/>
  <c r="AV297" i="1"/>
  <c r="AU297" i="1"/>
  <c r="AT297" i="1"/>
  <c r="AS297" i="1"/>
  <c r="AR297" i="1"/>
  <c r="AQ297" i="1"/>
  <c r="AP297" i="1"/>
  <c r="AO297" i="1"/>
  <c r="AN297" i="1"/>
  <c r="AM297" i="1"/>
  <c r="AL297" i="1"/>
  <c r="AK297" i="1"/>
  <c r="AJ297" i="1"/>
  <c r="AI297" i="1"/>
  <c r="AH297" i="1"/>
  <c r="AG297" i="1"/>
  <c r="X297" i="1"/>
  <c r="W297" i="1"/>
  <c r="V297" i="1"/>
  <c r="U297" i="1"/>
  <c r="T297" i="1"/>
  <c r="S297" i="1"/>
  <c r="R297" i="1"/>
  <c r="Q297" i="1"/>
  <c r="P297" i="1"/>
  <c r="O297" i="1"/>
  <c r="BF296" i="1"/>
  <c r="BE296" i="1"/>
  <c r="BC296" i="1"/>
  <c r="AX296" i="1"/>
  <c r="AW296" i="1"/>
  <c r="AV296" i="1"/>
  <c r="AU296" i="1"/>
  <c r="AT296" i="1"/>
  <c r="AS296" i="1"/>
  <c r="AR296" i="1"/>
  <c r="AQ296" i="1"/>
  <c r="AP296" i="1"/>
  <c r="AO296" i="1"/>
  <c r="AN296" i="1"/>
  <c r="AM296" i="1"/>
  <c r="AL296" i="1"/>
  <c r="AK296" i="1"/>
  <c r="AJ296" i="1"/>
  <c r="AI296" i="1"/>
  <c r="AH296" i="1"/>
  <c r="AG296" i="1"/>
  <c r="X296" i="1"/>
  <c r="W296" i="1"/>
  <c r="V296" i="1"/>
  <c r="U296" i="1"/>
  <c r="T296" i="1"/>
  <c r="S296" i="1"/>
  <c r="R296" i="1"/>
  <c r="Q296" i="1"/>
  <c r="P296" i="1"/>
  <c r="O296" i="1"/>
  <c r="BC295" i="1"/>
  <c r="AX295" i="1"/>
  <c r="AW295" i="1"/>
  <c r="AV295" i="1"/>
  <c r="AU295" i="1"/>
  <c r="AT295" i="1"/>
  <c r="AS295" i="1"/>
  <c r="AR295" i="1"/>
  <c r="AQ295" i="1"/>
  <c r="AP295" i="1"/>
  <c r="AO295" i="1"/>
  <c r="AN295" i="1"/>
  <c r="AM295" i="1"/>
  <c r="AL295" i="1"/>
  <c r="AK295" i="1"/>
  <c r="AJ295" i="1"/>
  <c r="AI295" i="1"/>
  <c r="AH295" i="1"/>
  <c r="AG295" i="1"/>
  <c r="X295" i="1"/>
  <c r="W295" i="1"/>
  <c r="V295" i="1"/>
  <c r="U295" i="1"/>
  <c r="T295" i="1"/>
  <c r="S295" i="1"/>
  <c r="R295" i="1"/>
  <c r="Q295" i="1"/>
  <c r="P295" i="1"/>
  <c r="O295" i="1"/>
  <c r="BC294" i="1"/>
  <c r="AX294" i="1"/>
  <c r="AW294" i="1"/>
  <c r="AV294" i="1"/>
  <c r="AU294" i="1"/>
  <c r="AT294" i="1"/>
  <c r="AS294" i="1"/>
  <c r="AR294" i="1"/>
  <c r="AQ294" i="1"/>
  <c r="AP294" i="1"/>
  <c r="AO294" i="1"/>
  <c r="AN294" i="1"/>
  <c r="AM294" i="1"/>
  <c r="AL294" i="1"/>
  <c r="AK294" i="1"/>
  <c r="AJ294" i="1"/>
  <c r="AI294" i="1"/>
  <c r="AH294" i="1"/>
  <c r="AG294" i="1"/>
  <c r="X294" i="1"/>
  <c r="W294" i="1"/>
  <c r="V294" i="1"/>
  <c r="U294" i="1"/>
  <c r="T294" i="1"/>
  <c r="S294" i="1"/>
  <c r="R294" i="1"/>
  <c r="Q294" i="1"/>
  <c r="P294" i="1"/>
  <c r="O294" i="1"/>
  <c r="BC293" i="1"/>
  <c r="AX293" i="1"/>
  <c r="AW293" i="1"/>
  <c r="AV293" i="1"/>
  <c r="AU293" i="1"/>
  <c r="AT293" i="1"/>
  <c r="AS293" i="1"/>
  <c r="AR293" i="1"/>
  <c r="AQ293" i="1"/>
  <c r="AP293" i="1"/>
  <c r="AO293" i="1"/>
  <c r="AN293" i="1"/>
  <c r="AM293" i="1"/>
  <c r="AL293" i="1"/>
  <c r="AK293" i="1"/>
  <c r="AJ293" i="1"/>
  <c r="AI293" i="1"/>
  <c r="AH293" i="1"/>
  <c r="AG293" i="1"/>
  <c r="X293" i="1"/>
  <c r="W293" i="1"/>
  <c r="V293" i="1"/>
  <c r="U293" i="1"/>
  <c r="T293" i="1"/>
  <c r="S293" i="1"/>
  <c r="R293" i="1"/>
  <c r="Q293" i="1"/>
  <c r="P293" i="1"/>
  <c r="O293" i="1"/>
  <c r="BC292" i="1"/>
  <c r="AX292" i="1"/>
  <c r="AW292" i="1"/>
  <c r="AV292" i="1"/>
  <c r="AU292" i="1"/>
  <c r="AT292" i="1"/>
  <c r="AS292" i="1"/>
  <c r="AR292" i="1"/>
  <c r="AQ292" i="1"/>
  <c r="AP292" i="1"/>
  <c r="AO292" i="1"/>
  <c r="AN292" i="1"/>
  <c r="AM292" i="1"/>
  <c r="AL292" i="1"/>
  <c r="AK292" i="1"/>
  <c r="AJ292" i="1"/>
  <c r="AI292" i="1"/>
  <c r="AH292" i="1"/>
  <c r="AG292" i="1"/>
  <c r="X292" i="1"/>
  <c r="W292" i="1"/>
  <c r="V292" i="1"/>
  <c r="U292" i="1"/>
  <c r="T292" i="1"/>
  <c r="S292" i="1"/>
  <c r="R292" i="1"/>
  <c r="Q292" i="1"/>
  <c r="P292" i="1"/>
  <c r="O292" i="1"/>
  <c r="BC291" i="1"/>
  <c r="AX291" i="1"/>
  <c r="AW291" i="1"/>
  <c r="AV291" i="1"/>
  <c r="AU291" i="1"/>
  <c r="AT291" i="1"/>
  <c r="AS291" i="1"/>
  <c r="AR291" i="1"/>
  <c r="AQ291" i="1"/>
  <c r="AP291" i="1"/>
  <c r="AO291" i="1"/>
  <c r="AN291" i="1"/>
  <c r="AM291" i="1"/>
  <c r="AL291" i="1"/>
  <c r="AK291" i="1"/>
  <c r="AJ291" i="1"/>
  <c r="AI291" i="1"/>
  <c r="AH291" i="1"/>
  <c r="AG291" i="1"/>
  <c r="X291" i="1"/>
  <c r="W291" i="1"/>
  <c r="V291" i="1"/>
  <c r="U291" i="1"/>
  <c r="T291" i="1"/>
  <c r="S291" i="1"/>
  <c r="R291" i="1"/>
  <c r="Q291" i="1"/>
  <c r="P291" i="1"/>
  <c r="O291" i="1"/>
  <c r="BF290" i="1"/>
  <c r="BE290" i="1"/>
  <c r="BC290" i="1"/>
  <c r="AX290" i="1"/>
  <c r="AW290" i="1"/>
  <c r="AV290" i="1"/>
  <c r="AU290" i="1"/>
  <c r="AT290" i="1"/>
  <c r="AS290" i="1"/>
  <c r="AR290" i="1"/>
  <c r="AQ290" i="1"/>
  <c r="AP290" i="1"/>
  <c r="AO290" i="1"/>
  <c r="AN290" i="1"/>
  <c r="AM290" i="1"/>
  <c r="AL290" i="1"/>
  <c r="AK290" i="1"/>
  <c r="AJ290" i="1"/>
  <c r="AI290" i="1"/>
  <c r="AH290" i="1"/>
  <c r="AG290" i="1"/>
  <c r="X290" i="1"/>
  <c r="W290" i="1"/>
  <c r="V290" i="1"/>
  <c r="U290" i="1"/>
  <c r="T290" i="1"/>
  <c r="S290" i="1"/>
  <c r="R290" i="1"/>
  <c r="Q290" i="1"/>
  <c r="P290" i="1"/>
  <c r="O290" i="1"/>
  <c r="BC289" i="1"/>
  <c r="AX289" i="1"/>
  <c r="AW289" i="1"/>
  <c r="AV289" i="1"/>
  <c r="AU289" i="1"/>
  <c r="AT289" i="1"/>
  <c r="AS289" i="1"/>
  <c r="AR289" i="1"/>
  <c r="AQ289" i="1"/>
  <c r="AP289" i="1"/>
  <c r="AO289" i="1"/>
  <c r="AN289" i="1"/>
  <c r="AM289" i="1"/>
  <c r="AL289" i="1"/>
  <c r="AK289" i="1"/>
  <c r="AJ289" i="1"/>
  <c r="AI289" i="1"/>
  <c r="AH289" i="1"/>
  <c r="AG289" i="1"/>
  <c r="X289" i="1"/>
  <c r="W289" i="1"/>
  <c r="V289" i="1"/>
  <c r="U289" i="1"/>
  <c r="T289" i="1"/>
  <c r="S289" i="1"/>
  <c r="R289" i="1"/>
  <c r="Q289" i="1"/>
  <c r="P289" i="1"/>
  <c r="O289" i="1"/>
  <c r="BC288" i="1"/>
  <c r="AX288" i="1"/>
  <c r="AW288" i="1"/>
  <c r="AV288" i="1"/>
  <c r="AU288" i="1"/>
  <c r="AT288" i="1"/>
  <c r="AS288" i="1"/>
  <c r="AR288" i="1"/>
  <c r="AQ288" i="1"/>
  <c r="AP288" i="1"/>
  <c r="AO288" i="1"/>
  <c r="AN288" i="1"/>
  <c r="AM288" i="1"/>
  <c r="AL288" i="1"/>
  <c r="AK288" i="1"/>
  <c r="AJ288" i="1"/>
  <c r="AI288" i="1"/>
  <c r="AH288" i="1"/>
  <c r="AG288" i="1"/>
  <c r="X288" i="1"/>
  <c r="W288" i="1"/>
  <c r="V288" i="1"/>
  <c r="U288" i="1"/>
  <c r="T288" i="1"/>
  <c r="S288" i="1"/>
  <c r="R288" i="1"/>
  <c r="Q288" i="1"/>
  <c r="P288" i="1"/>
  <c r="O288" i="1"/>
  <c r="CH287" i="1"/>
  <c r="CD287" i="1"/>
  <c r="BF287" i="1"/>
  <c r="BE287" i="1"/>
  <c r="BC287" i="1"/>
  <c r="BB287" i="1"/>
  <c r="AZ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T287" i="1"/>
  <c r="S287" i="1"/>
  <c r="R287" i="1"/>
  <c r="Q287" i="1"/>
  <c r="P287" i="1"/>
  <c r="O287" i="1"/>
  <c r="CH286" i="1"/>
  <c r="CD286" i="1"/>
  <c r="BC286" i="1"/>
  <c r="BB286" i="1"/>
  <c r="AZ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T286" i="1"/>
  <c r="S286" i="1"/>
  <c r="R286" i="1"/>
  <c r="Q286" i="1"/>
  <c r="P286" i="1"/>
  <c r="O286" i="1"/>
  <c r="CH285" i="1"/>
  <c r="CD285" i="1"/>
  <c r="BC285" i="1"/>
  <c r="BB285" i="1"/>
  <c r="AZ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T285" i="1"/>
  <c r="S285" i="1"/>
  <c r="R285" i="1"/>
  <c r="Q285" i="1"/>
  <c r="P285" i="1"/>
  <c r="O285" i="1"/>
  <c r="CH284" i="1"/>
  <c r="CD284" i="1"/>
  <c r="BC284" i="1"/>
  <c r="BB284" i="1"/>
  <c r="AZ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W284" i="1"/>
  <c r="V284" i="1"/>
  <c r="U284" i="1"/>
  <c r="T284" i="1"/>
  <c r="S284" i="1"/>
  <c r="R284" i="1"/>
  <c r="Q284" i="1"/>
  <c r="P284" i="1"/>
  <c r="O284" i="1"/>
  <c r="CH283" i="1"/>
  <c r="CD283" i="1"/>
  <c r="BF283" i="1"/>
  <c r="BE283" i="1"/>
  <c r="BC283" i="1"/>
  <c r="BB283" i="1"/>
  <c r="AZ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T283" i="1"/>
  <c r="S283" i="1"/>
  <c r="R283" i="1"/>
  <c r="Q283" i="1"/>
  <c r="P283" i="1"/>
  <c r="O283" i="1"/>
  <c r="CH282" i="1"/>
  <c r="CD282" i="1"/>
  <c r="BC282" i="1"/>
  <c r="BB282" i="1"/>
  <c r="AZ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T282" i="1"/>
  <c r="S282" i="1"/>
  <c r="R282" i="1"/>
  <c r="Q282" i="1"/>
  <c r="P282" i="1"/>
  <c r="O282" i="1"/>
  <c r="CH281" i="1"/>
  <c r="CD281" i="1"/>
  <c r="BC281" i="1"/>
  <c r="BB281" i="1"/>
  <c r="AZ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T281" i="1"/>
  <c r="S281" i="1"/>
  <c r="R281" i="1"/>
  <c r="Q281" i="1"/>
  <c r="P281" i="1"/>
  <c r="O281" i="1"/>
  <c r="CH280" i="1"/>
  <c r="CD280" i="1"/>
  <c r="BC280" i="1"/>
  <c r="BB280" i="1"/>
  <c r="AZ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T280" i="1"/>
  <c r="S280" i="1"/>
  <c r="R280" i="1"/>
  <c r="Q280" i="1"/>
  <c r="P280" i="1"/>
  <c r="O280" i="1"/>
  <c r="CH279" i="1"/>
  <c r="CD279" i="1"/>
  <c r="BF279" i="1"/>
  <c r="BE279" i="1"/>
  <c r="BC279" i="1"/>
  <c r="BB279" i="1"/>
  <c r="AZ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W279" i="1"/>
  <c r="V279" i="1"/>
  <c r="U279" i="1"/>
  <c r="T279" i="1"/>
  <c r="S279" i="1"/>
  <c r="R279" i="1"/>
  <c r="Q279" i="1"/>
  <c r="P279" i="1"/>
  <c r="O279" i="1"/>
  <c r="CH278" i="1"/>
  <c r="CD278" i="1"/>
  <c r="BC278" i="1"/>
  <c r="BB278" i="1"/>
  <c r="AZ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AA278" i="1"/>
  <c r="Z278" i="1"/>
  <c r="Y278" i="1"/>
  <c r="X278" i="1"/>
  <c r="W278" i="1"/>
  <c r="V278" i="1"/>
  <c r="U278" i="1"/>
  <c r="T278" i="1"/>
  <c r="S278" i="1"/>
  <c r="R278" i="1"/>
  <c r="Q278" i="1"/>
  <c r="P278" i="1"/>
  <c r="O278" i="1"/>
  <c r="CH277" i="1"/>
  <c r="CD277" i="1"/>
  <c r="BC277" i="1"/>
  <c r="BB277" i="1"/>
  <c r="AZ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T277" i="1"/>
  <c r="S277" i="1"/>
  <c r="R277" i="1"/>
  <c r="Q277" i="1"/>
  <c r="P277" i="1"/>
  <c r="O277" i="1"/>
  <c r="CH276" i="1"/>
  <c r="CD276" i="1"/>
  <c r="BC276" i="1"/>
  <c r="BB276" i="1"/>
  <c r="AZ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X276" i="1"/>
  <c r="W276" i="1"/>
  <c r="V276" i="1"/>
  <c r="U276" i="1"/>
  <c r="T276" i="1"/>
  <c r="S276" i="1"/>
  <c r="R276" i="1"/>
  <c r="Q276" i="1"/>
  <c r="P276" i="1"/>
  <c r="O276" i="1"/>
  <c r="CH275" i="1"/>
  <c r="CD275" i="1"/>
  <c r="BC275" i="1"/>
  <c r="BB275" i="1"/>
  <c r="AZ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T275" i="1"/>
  <c r="S275" i="1"/>
  <c r="R275" i="1"/>
  <c r="Q275" i="1"/>
  <c r="P275" i="1"/>
  <c r="O275" i="1"/>
  <c r="CH274" i="1"/>
  <c r="CD274" i="1"/>
  <c r="BC274" i="1"/>
  <c r="BB274" i="1"/>
  <c r="AZ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T274" i="1"/>
  <c r="S274" i="1"/>
  <c r="R274" i="1"/>
  <c r="Q274" i="1"/>
  <c r="P274" i="1"/>
  <c r="O274" i="1"/>
  <c r="CH273" i="1"/>
  <c r="CD273" i="1"/>
  <c r="BC273" i="1"/>
  <c r="BB273" i="1"/>
  <c r="AZ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T273" i="1"/>
  <c r="S273" i="1"/>
  <c r="R273" i="1"/>
  <c r="Q273" i="1"/>
  <c r="P273" i="1"/>
  <c r="O273" i="1"/>
  <c r="CH272" i="1"/>
  <c r="CD272" i="1"/>
  <c r="BC272" i="1"/>
  <c r="BB272" i="1"/>
  <c r="AZ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X272" i="1"/>
  <c r="W272" i="1"/>
  <c r="V272" i="1"/>
  <c r="U272" i="1"/>
  <c r="T272" i="1"/>
  <c r="S272" i="1"/>
  <c r="R272" i="1"/>
  <c r="Q272" i="1"/>
  <c r="P272" i="1"/>
  <c r="O272" i="1"/>
  <c r="CH271" i="1"/>
  <c r="CD271" i="1"/>
  <c r="BF271" i="1"/>
  <c r="BE271" i="1"/>
  <c r="BC271" i="1"/>
  <c r="BB271" i="1"/>
  <c r="AZ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T271" i="1"/>
  <c r="S271" i="1"/>
  <c r="R271" i="1"/>
  <c r="Q271" i="1"/>
  <c r="P271" i="1"/>
  <c r="O271" i="1"/>
  <c r="CH270" i="1"/>
  <c r="CD270" i="1"/>
  <c r="BC270" i="1"/>
  <c r="BB270" i="1"/>
  <c r="AZ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T270" i="1"/>
  <c r="S270" i="1"/>
  <c r="R270" i="1"/>
  <c r="Q270" i="1"/>
  <c r="P270" i="1"/>
  <c r="O270" i="1"/>
  <c r="CH269" i="1"/>
  <c r="CD269" i="1"/>
  <c r="BC269" i="1"/>
  <c r="BB269" i="1"/>
  <c r="AZ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T269" i="1"/>
  <c r="S269" i="1"/>
  <c r="R269" i="1"/>
  <c r="Q269" i="1"/>
  <c r="P269" i="1"/>
  <c r="O269" i="1"/>
  <c r="CH268" i="1"/>
  <c r="CD268" i="1"/>
  <c r="BC268" i="1"/>
  <c r="BB268" i="1"/>
  <c r="AZ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W268" i="1"/>
  <c r="V268" i="1"/>
  <c r="U268" i="1"/>
  <c r="T268" i="1"/>
  <c r="S268" i="1"/>
  <c r="R268" i="1"/>
  <c r="Q268" i="1"/>
  <c r="P268" i="1"/>
  <c r="O268" i="1"/>
  <c r="CH267" i="1"/>
  <c r="CD267" i="1"/>
  <c r="BC267" i="1"/>
  <c r="BB267" i="1"/>
  <c r="AZ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S267" i="1"/>
  <c r="R267" i="1"/>
  <c r="Q267" i="1"/>
  <c r="P267" i="1"/>
  <c r="O267" i="1"/>
  <c r="CH266" i="1"/>
  <c r="CD266" i="1"/>
  <c r="BC266" i="1"/>
  <c r="BB266" i="1"/>
  <c r="AZ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W266" i="1"/>
  <c r="V266" i="1"/>
  <c r="U266" i="1"/>
  <c r="T266" i="1"/>
  <c r="S266" i="1"/>
  <c r="R266" i="1"/>
  <c r="Q266" i="1"/>
  <c r="P266" i="1"/>
  <c r="O266" i="1"/>
  <c r="CH265" i="1"/>
  <c r="CD265" i="1"/>
  <c r="BC265" i="1"/>
  <c r="BB265" i="1"/>
  <c r="AZ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T265" i="1"/>
  <c r="S265" i="1"/>
  <c r="R265" i="1"/>
  <c r="Q265" i="1"/>
  <c r="P265" i="1"/>
  <c r="O265" i="1"/>
  <c r="CH264" i="1"/>
  <c r="CD264" i="1"/>
  <c r="BC264" i="1"/>
  <c r="BB264" i="1"/>
  <c r="AZ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W264" i="1"/>
  <c r="V264" i="1"/>
  <c r="U264" i="1"/>
  <c r="T264" i="1"/>
  <c r="S264" i="1"/>
  <c r="R264" i="1"/>
  <c r="Q264" i="1"/>
  <c r="P264" i="1"/>
  <c r="O264" i="1"/>
  <c r="CH263" i="1"/>
  <c r="CD263" i="1"/>
  <c r="BC263" i="1"/>
  <c r="BB263" i="1"/>
  <c r="AZ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CH262" i="1"/>
  <c r="CD262" i="1"/>
  <c r="BC262" i="1"/>
  <c r="BB262" i="1"/>
  <c r="AZ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U262" i="1"/>
  <c r="T262" i="1"/>
  <c r="S262" i="1"/>
  <c r="R262" i="1"/>
  <c r="Q262" i="1"/>
  <c r="P262" i="1"/>
  <c r="O262" i="1"/>
  <c r="CH261" i="1"/>
  <c r="CD261" i="1"/>
  <c r="BC261" i="1"/>
  <c r="BB261" i="1"/>
  <c r="AZ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S261" i="1"/>
  <c r="R261" i="1"/>
  <c r="Q261" i="1"/>
  <c r="P261" i="1"/>
  <c r="O261" i="1"/>
  <c r="CH260" i="1"/>
  <c r="CD260" i="1"/>
  <c r="BC260" i="1"/>
  <c r="BB260" i="1"/>
  <c r="AZ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U260" i="1"/>
  <c r="T260" i="1"/>
  <c r="S260" i="1"/>
  <c r="R260" i="1"/>
  <c r="Q260" i="1"/>
  <c r="P260" i="1"/>
  <c r="O260" i="1"/>
  <c r="CH259" i="1"/>
  <c r="CD259" i="1"/>
  <c r="BC259" i="1"/>
  <c r="BB259" i="1"/>
  <c r="AZ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T259" i="1"/>
  <c r="S259" i="1"/>
  <c r="R259" i="1"/>
  <c r="Q259" i="1"/>
  <c r="P259" i="1"/>
  <c r="O259" i="1"/>
  <c r="CH258" i="1"/>
  <c r="CD258" i="1"/>
  <c r="BF258" i="1"/>
  <c r="BE258" i="1"/>
  <c r="BC258" i="1"/>
  <c r="BB258" i="1"/>
  <c r="AZ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U258" i="1"/>
  <c r="T258" i="1"/>
  <c r="S258" i="1"/>
  <c r="R258" i="1"/>
  <c r="Q258" i="1"/>
  <c r="P258" i="1"/>
  <c r="O258" i="1"/>
  <c r="CH257" i="1"/>
  <c r="CD257" i="1"/>
  <c r="BC257" i="1"/>
  <c r="BB257" i="1"/>
  <c r="AZ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T257" i="1"/>
  <c r="S257" i="1"/>
  <c r="R257" i="1"/>
  <c r="Q257" i="1"/>
  <c r="P257" i="1"/>
  <c r="O257" i="1"/>
  <c r="CH256" i="1"/>
  <c r="CD256" i="1"/>
  <c r="BC256" i="1"/>
  <c r="BB256" i="1"/>
  <c r="AZ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X256" i="1"/>
  <c r="W256" i="1"/>
  <c r="V256" i="1"/>
  <c r="U256" i="1"/>
  <c r="T256" i="1"/>
  <c r="S256" i="1"/>
  <c r="R256" i="1"/>
  <c r="Q256" i="1"/>
  <c r="P256" i="1"/>
  <c r="O256" i="1"/>
  <c r="CH255" i="1"/>
  <c r="CD255" i="1"/>
  <c r="BC255" i="1"/>
  <c r="BB255" i="1"/>
  <c r="AZ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T255" i="1"/>
  <c r="S255" i="1"/>
  <c r="R255" i="1"/>
  <c r="Q255" i="1"/>
  <c r="P255" i="1"/>
  <c r="O255" i="1"/>
  <c r="CH254" i="1"/>
  <c r="CD254" i="1"/>
  <c r="BC254" i="1"/>
  <c r="BB254" i="1"/>
  <c r="AZ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T254" i="1"/>
  <c r="S254" i="1"/>
  <c r="R254" i="1"/>
  <c r="Q254" i="1"/>
  <c r="P254" i="1"/>
  <c r="O254" i="1"/>
  <c r="CH253" i="1"/>
  <c r="CD253" i="1"/>
  <c r="BC253" i="1"/>
  <c r="BB253" i="1"/>
  <c r="AZ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S253" i="1"/>
  <c r="R253" i="1"/>
  <c r="Q253" i="1"/>
  <c r="P253" i="1"/>
  <c r="O253" i="1"/>
  <c r="CH252" i="1"/>
  <c r="CD252" i="1"/>
  <c r="BC252" i="1"/>
  <c r="BB252" i="1"/>
  <c r="AZ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T252" i="1"/>
  <c r="S252" i="1"/>
  <c r="R252" i="1"/>
  <c r="Q252" i="1"/>
  <c r="P252" i="1"/>
  <c r="O252" i="1"/>
  <c r="CH251" i="1"/>
  <c r="CD251" i="1"/>
  <c r="BC251" i="1"/>
  <c r="BB251" i="1"/>
  <c r="AZ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T251" i="1"/>
  <c r="S251" i="1"/>
  <c r="R251" i="1"/>
  <c r="Q251" i="1"/>
  <c r="P251" i="1"/>
  <c r="O251" i="1"/>
  <c r="CH250" i="1"/>
  <c r="CD250" i="1"/>
  <c r="BC250" i="1"/>
  <c r="BB250" i="1"/>
  <c r="AZ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W250" i="1"/>
  <c r="V250" i="1"/>
  <c r="U250" i="1"/>
  <c r="T250" i="1"/>
  <c r="S250" i="1"/>
  <c r="R250" i="1"/>
  <c r="Q250" i="1"/>
  <c r="P250" i="1"/>
  <c r="O250" i="1"/>
  <c r="CH249" i="1"/>
  <c r="CD249" i="1"/>
  <c r="BC249" i="1"/>
  <c r="BB249" i="1"/>
  <c r="AZ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T249" i="1"/>
  <c r="S249" i="1"/>
  <c r="R249" i="1"/>
  <c r="Q249" i="1"/>
  <c r="P249" i="1"/>
  <c r="O249" i="1"/>
  <c r="CH248" i="1"/>
  <c r="CD248" i="1"/>
  <c r="BC248" i="1"/>
  <c r="BB248" i="1"/>
  <c r="AZ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W248" i="1"/>
  <c r="V248" i="1"/>
  <c r="U248" i="1"/>
  <c r="T248" i="1"/>
  <c r="S248" i="1"/>
  <c r="R248" i="1"/>
  <c r="Q248" i="1"/>
  <c r="P248" i="1"/>
  <c r="O248" i="1"/>
  <c r="CH247" i="1"/>
  <c r="CD247" i="1"/>
  <c r="BC247" i="1"/>
  <c r="BB247" i="1"/>
  <c r="AZ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T247" i="1"/>
  <c r="S247" i="1"/>
  <c r="R247" i="1"/>
  <c r="Q247" i="1"/>
  <c r="P247" i="1"/>
  <c r="O247" i="1"/>
  <c r="CH246" i="1"/>
  <c r="CD246" i="1"/>
  <c r="BC246" i="1"/>
  <c r="BB246" i="1"/>
  <c r="AZ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W246" i="1"/>
  <c r="V246" i="1"/>
  <c r="U246" i="1"/>
  <c r="T246" i="1"/>
  <c r="S246" i="1"/>
  <c r="R246" i="1"/>
  <c r="Q246" i="1"/>
  <c r="P246" i="1"/>
  <c r="O246" i="1"/>
  <c r="CH245" i="1"/>
  <c r="CD245" i="1"/>
  <c r="BC245" i="1"/>
  <c r="BB245" i="1"/>
  <c r="AZ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S245" i="1"/>
  <c r="R245" i="1"/>
  <c r="Q245" i="1"/>
  <c r="P245" i="1"/>
  <c r="O245" i="1"/>
  <c r="CH244" i="1"/>
  <c r="CD244" i="1"/>
  <c r="BC244" i="1"/>
  <c r="BB244" i="1"/>
  <c r="AZ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T244" i="1"/>
  <c r="S244" i="1"/>
  <c r="R244" i="1"/>
  <c r="Q244" i="1"/>
  <c r="P244" i="1"/>
  <c r="O244" i="1"/>
  <c r="CH243" i="1"/>
  <c r="CD243" i="1"/>
  <c r="BC243" i="1"/>
  <c r="BB243" i="1"/>
  <c r="AZ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T243" i="1"/>
  <c r="S243" i="1"/>
  <c r="R243" i="1"/>
  <c r="Q243" i="1"/>
  <c r="P243" i="1"/>
  <c r="O243" i="1"/>
  <c r="CH242" i="1"/>
  <c r="CD242" i="1"/>
  <c r="BC242" i="1"/>
  <c r="BB242" i="1"/>
  <c r="AZ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T242" i="1"/>
  <c r="S242" i="1"/>
  <c r="R242" i="1"/>
  <c r="Q242" i="1"/>
  <c r="P242" i="1"/>
  <c r="O242" i="1"/>
  <c r="CH241" i="1"/>
  <c r="CD241" i="1"/>
  <c r="BC241" i="1"/>
  <c r="BB241" i="1"/>
  <c r="AZ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T241" i="1"/>
  <c r="S241" i="1"/>
  <c r="R241" i="1"/>
  <c r="Q241" i="1"/>
  <c r="P241" i="1"/>
  <c r="O241" i="1"/>
  <c r="CH240" i="1"/>
  <c r="CD240" i="1"/>
  <c r="BC240" i="1"/>
  <c r="BB240" i="1"/>
  <c r="AZ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X240" i="1"/>
  <c r="W240" i="1"/>
  <c r="V240" i="1"/>
  <c r="U240" i="1"/>
  <c r="T240" i="1"/>
  <c r="S240" i="1"/>
  <c r="R240" i="1"/>
  <c r="Q240" i="1"/>
  <c r="P240" i="1"/>
  <c r="O240" i="1"/>
  <c r="CH239" i="1"/>
  <c r="CD239" i="1"/>
  <c r="BC239" i="1"/>
  <c r="BB239" i="1"/>
  <c r="AZ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T239" i="1"/>
  <c r="S239" i="1"/>
  <c r="R239" i="1"/>
  <c r="Q239" i="1"/>
  <c r="P239" i="1"/>
  <c r="O239" i="1"/>
  <c r="CH238" i="1"/>
  <c r="CD238" i="1"/>
  <c r="BC238" i="1"/>
  <c r="BB238" i="1"/>
  <c r="AZ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S238" i="1"/>
  <c r="R238" i="1"/>
  <c r="Q238" i="1"/>
  <c r="P238" i="1"/>
  <c r="O238" i="1"/>
  <c r="CH237" i="1"/>
  <c r="CD237" i="1"/>
  <c r="BF237" i="1"/>
  <c r="BE237" i="1"/>
  <c r="BC237" i="1"/>
  <c r="BB237" i="1"/>
  <c r="AZ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T237" i="1"/>
  <c r="S237" i="1"/>
  <c r="R237" i="1"/>
  <c r="Q237" i="1"/>
  <c r="P237" i="1"/>
  <c r="O237" i="1"/>
  <c r="CH236" i="1"/>
  <c r="CD236" i="1"/>
  <c r="BF236" i="1"/>
  <c r="BE236" i="1"/>
  <c r="BC236" i="1"/>
  <c r="BB236" i="1"/>
  <c r="AZ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W236" i="1"/>
  <c r="V236" i="1"/>
  <c r="U236" i="1"/>
  <c r="T236" i="1"/>
  <c r="S236" i="1"/>
  <c r="R236" i="1"/>
  <c r="Q236" i="1"/>
  <c r="P236" i="1"/>
  <c r="O236" i="1"/>
  <c r="CH235" i="1"/>
  <c r="CD235" i="1"/>
  <c r="BF235" i="1"/>
  <c r="BE235" i="1"/>
  <c r="BC235" i="1"/>
  <c r="BB235" i="1"/>
  <c r="AZ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S235" i="1"/>
  <c r="R235" i="1"/>
  <c r="Q235" i="1"/>
  <c r="P235" i="1"/>
  <c r="O235" i="1"/>
  <c r="CH234" i="1"/>
  <c r="CD234" i="1"/>
  <c r="BC234" i="1"/>
  <c r="BB234" i="1"/>
  <c r="AZ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T234" i="1"/>
  <c r="S234" i="1"/>
  <c r="R234" i="1"/>
  <c r="Q234" i="1"/>
  <c r="P234" i="1"/>
  <c r="O234" i="1"/>
  <c r="CH233" i="1"/>
  <c r="CD233" i="1"/>
  <c r="BC233" i="1"/>
  <c r="BB233" i="1"/>
  <c r="AZ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T233" i="1"/>
  <c r="S233" i="1"/>
  <c r="R233" i="1"/>
  <c r="Q233" i="1"/>
  <c r="P233" i="1"/>
  <c r="O233" i="1"/>
  <c r="CH232" i="1"/>
  <c r="CD232" i="1"/>
  <c r="BC232" i="1"/>
  <c r="BB232" i="1"/>
  <c r="AZ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T232" i="1"/>
  <c r="S232" i="1"/>
  <c r="R232" i="1"/>
  <c r="Q232" i="1"/>
  <c r="P232" i="1"/>
  <c r="O232" i="1"/>
  <c r="CH231" i="1"/>
  <c r="CD231" i="1"/>
  <c r="BC231" i="1"/>
  <c r="BB231" i="1"/>
  <c r="AZ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T231" i="1"/>
  <c r="S231" i="1"/>
  <c r="R231" i="1"/>
  <c r="Q231" i="1"/>
  <c r="P231" i="1"/>
  <c r="O231" i="1"/>
  <c r="CH230" i="1"/>
  <c r="CD230" i="1"/>
  <c r="BC230" i="1"/>
  <c r="BB230" i="1"/>
  <c r="AZ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T230" i="1"/>
  <c r="S230" i="1"/>
  <c r="R230" i="1"/>
  <c r="Q230" i="1"/>
  <c r="P230" i="1"/>
  <c r="O230" i="1"/>
  <c r="CH229" i="1"/>
  <c r="CD229" i="1"/>
  <c r="BC229" i="1"/>
  <c r="BB229" i="1"/>
  <c r="AZ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T229" i="1"/>
  <c r="S229" i="1"/>
  <c r="R229" i="1"/>
  <c r="Q229" i="1"/>
  <c r="P229" i="1"/>
  <c r="O229" i="1"/>
  <c r="CH228" i="1"/>
  <c r="CD228" i="1"/>
  <c r="BC228" i="1"/>
  <c r="BB228" i="1"/>
  <c r="AZ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X228" i="1"/>
  <c r="W228" i="1"/>
  <c r="V228" i="1"/>
  <c r="U228" i="1"/>
  <c r="T228" i="1"/>
  <c r="S228" i="1"/>
  <c r="R228" i="1"/>
  <c r="Q228" i="1"/>
  <c r="P228" i="1"/>
  <c r="O228" i="1"/>
  <c r="CH227" i="1"/>
  <c r="CD227" i="1"/>
  <c r="BC227" i="1"/>
  <c r="BB227" i="1"/>
  <c r="AZ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CH226" i="1"/>
  <c r="CD226" i="1"/>
  <c r="BC226" i="1"/>
  <c r="BB226" i="1"/>
  <c r="AZ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Q226" i="1"/>
  <c r="P226" i="1"/>
  <c r="O226" i="1"/>
  <c r="CH225" i="1"/>
  <c r="CD225" i="1"/>
  <c r="BC225" i="1"/>
  <c r="BB225" i="1"/>
  <c r="AZ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Q225" i="1"/>
  <c r="P225" i="1"/>
  <c r="O225" i="1"/>
  <c r="CH224" i="1"/>
  <c r="CD224" i="1"/>
  <c r="BF224" i="1"/>
  <c r="BE224" i="1"/>
  <c r="BC224" i="1"/>
  <c r="BB224" i="1"/>
  <c r="AZ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T224" i="1"/>
  <c r="S224" i="1"/>
  <c r="R224" i="1"/>
  <c r="Q224" i="1"/>
  <c r="P224" i="1"/>
  <c r="O224" i="1"/>
  <c r="CH223" i="1"/>
  <c r="CD223" i="1"/>
  <c r="BC223" i="1"/>
  <c r="BB223" i="1"/>
  <c r="AZ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T223" i="1"/>
  <c r="S223" i="1"/>
  <c r="R223" i="1"/>
  <c r="Q223" i="1"/>
  <c r="P223" i="1"/>
  <c r="O223" i="1"/>
  <c r="CH222" i="1"/>
  <c r="CD222" i="1"/>
  <c r="BC222" i="1"/>
  <c r="BB222" i="1"/>
  <c r="AZ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CH221" i="1"/>
  <c r="CD221" i="1"/>
  <c r="BC221" i="1"/>
  <c r="BB221" i="1"/>
  <c r="AZ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T221" i="1"/>
  <c r="S221" i="1"/>
  <c r="R221" i="1"/>
  <c r="Q221" i="1"/>
  <c r="P221" i="1"/>
  <c r="O221" i="1"/>
  <c r="CH220" i="1"/>
  <c r="CD220" i="1"/>
  <c r="BC220" i="1"/>
  <c r="BB220" i="1"/>
  <c r="AZ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T220" i="1"/>
  <c r="S220" i="1"/>
  <c r="R220" i="1"/>
  <c r="Q220" i="1"/>
  <c r="P220" i="1"/>
  <c r="O220" i="1"/>
  <c r="CH219" i="1"/>
  <c r="CD219" i="1"/>
  <c r="BC219" i="1"/>
  <c r="BB219" i="1"/>
  <c r="AZ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CH218" i="1"/>
  <c r="CD218" i="1"/>
  <c r="BC218" i="1"/>
  <c r="BB218" i="1"/>
  <c r="AZ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AA218" i="1"/>
  <c r="Z218" i="1"/>
  <c r="Y218" i="1"/>
  <c r="X218" i="1"/>
  <c r="W218" i="1"/>
  <c r="V218" i="1"/>
  <c r="U218" i="1"/>
  <c r="T218" i="1"/>
  <c r="S218" i="1"/>
  <c r="R218" i="1"/>
  <c r="Q218" i="1"/>
  <c r="P218" i="1"/>
  <c r="O218" i="1"/>
  <c r="CH217" i="1"/>
  <c r="CD217" i="1"/>
  <c r="BC217" i="1"/>
  <c r="BB217" i="1"/>
  <c r="AZ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S217" i="1"/>
  <c r="R217" i="1"/>
  <c r="Q217" i="1"/>
  <c r="P217" i="1"/>
  <c r="O217" i="1"/>
  <c r="CH216" i="1"/>
  <c r="CD216" i="1"/>
  <c r="BF216" i="1"/>
  <c r="BE216" i="1"/>
  <c r="BC216" i="1"/>
  <c r="BB216" i="1"/>
  <c r="AZ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T216" i="1"/>
  <c r="S216" i="1"/>
  <c r="R216" i="1"/>
  <c r="Q216" i="1"/>
  <c r="P216" i="1"/>
  <c r="O216" i="1"/>
  <c r="CH215" i="1"/>
  <c r="CD215" i="1"/>
  <c r="BC215" i="1"/>
  <c r="BB215" i="1"/>
  <c r="AZ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T215" i="1"/>
  <c r="S215" i="1"/>
  <c r="R215" i="1"/>
  <c r="Q215" i="1"/>
  <c r="P215" i="1"/>
  <c r="O215" i="1"/>
  <c r="CH214" i="1"/>
  <c r="CD214" i="1"/>
  <c r="BC214" i="1"/>
  <c r="BB214" i="1"/>
  <c r="AZ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AA214" i="1"/>
  <c r="Z214" i="1"/>
  <c r="Y214" i="1"/>
  <c r="X214" i="1"/>
  <c r="W214" i="1"/>
  <c r="V214" i="1"/>
  <c r="U214" i="1"/>
  <c r="T214" i="1"/>
  <c r="S214" i="1"/>
  <c r="R214" i="1"/>
  <c r="Q214" i="1"/>
  <c r="P214" i="1"/>
  <c r="O214" i="1"/>
  <c r="CH213" i="1"/>
  <c r="CD213" i="1"/>
  <c r="BC213" i="1"/>
  <c r="BB213" i="1"/>
  <c r="AZ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T213" i="1"/>
  <c r="S213" i="1"/>
  <c r="R213" i="1"/>
  <c r="Q213" i="1"/>
  <c r="P213" i="1"/>
  <c r="O213" i="1"/>
  <c r="CH212" i="1"/>
  <c r="CD212" i="1"/>
  <c r="BC212" i="1"/>
  <c r="BB212" i="1"/>
  <c r="AZ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X212" i="1"/>
  <c r="W212" i="1"/>
  <c r="V212" i="1"/>
  <c r="U212" i="1"/>
  <c r="T212" i="1"/>
  <c r="S212" i="1"/>
  <c r="R212" i="1"/>
  <c r="Q212" i="1"/>
  <c r="P212" i="1"/>
  <c r="O212" i="1"/>
  <c r="CH211" i="1"/>
  <c r="CD211" i="1"/>
  <c r="BC211" i="1"/>
  <c r="BB211" i="1"/>
  <c r="AZ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S211" i="1"/>
  <c r="R211" i="1"/>
  <c r="Q211" i="1"/>
  <c r="P211" i="1"/>
  <c r="O211" i="1"/>
  <c r="CH210" i="1"/>
  <c r="CD210" i="1"/>
  <c r="BC210" i="1"/>
  <c r="BB210" i="1"/>
  <c r="AZ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W210" i="1"/>
  <c r="V210" i="1"/>
  <c r="U210" i="1"/>
  <c r="T210" i="1"/>
  <c r="S210" i="1"/>
  <c r="R210" i="1"/>
  <c r="Q210" i="1"/>
  <c r="P210" i="1"/>
  <c r="O210" i="1"/>
  <c r="CH209" i="1"/>
  <c r="CD209" i="1"/>
  <c r="BC209" i="1"/>
  <c r="BB209" i="1"/>
  <c r="AZ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T209" i="1"/>
  <c r="S209" i="1"/>
  <c r="R209" i="1"/>
  <c r="Q209" i="1"/>
  <c r="P209" i="1"/>
  <c r="O209" i="1"/>
  <c r="CH208" i="1"/>
  <c r="CD208" i="1"/>
  <c r="BC208" i="1"/>
  <c r="BB208" i="1"/>
  <c r="AZ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AA208" i="1"/>
  <c r="Z208" i="1"/>
  <c r="Y208" i="1"/>
  <c r="X208" i="1"/>
  <c r="W208" i="1"/>
  <c r="V208" i="1"/>
  <c r="U208" i="1"/>
  <c r="T208" i="1"/>
  <c r="S208" i="1"/>
  <c r="R208" i="1"/>
  <c r="Q208" i="1"/>
  <c r="P208" i="1"/>
  <c r="O208" i="1"/>
  <c r="CH207" i="1"/>
  <c r="CD207" i="1"/>
  <c r="BC207" i="1"/>
  <c r="BB207" i="1"/>
  <c r="AZ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T207" i="1"/>
  <c r="S207" i="1"/>
  <c r="R207" i="1"/>
  <c r="Q207" i="1"/>
  <c r="P207" i="1"/>
  <c r="O207" i="1"/>
  <c r="CH206" i="1"/>
  <c r="CD206" i="1"/>
  <c r="BC206" i="1"/>
  <c r="BB206" i="1"/>
  <c r="AZ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T206" i="1"/>
  <c r="S206" i="1"/>
  <c r="R206" i="1"/>
  <c r="Q206" i="1"/>
  <c r="P206" i="1"/>
  <c r="O206" i="1"/>
  <c r="CH205" i="1"/>
  <c r="CD205" i="1"/>
  <c r="BC205" i="1"/>
  <c r="BB205" i="1"/>
  <c r="AZ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S205" i="1"/>
  <c r="R205" i="1"/>
  <c r="Q205" i="1"/>
  <c r="P205" i="1"/>
  <c r="O205" i="1"/>
  <c r="CH204" i="1"/>
  <c r="CD204" i="1"/>
  <c r="BC204" i="1"/>
  <c r="BB204" i="1"/>
  <c r="AZ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CH203" i="1"/>
  <c r="CD203" i="1"/>
  <c r="BC203" i="1"/>
  <c r="BB203" i="1"/>
  <c r="AZ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S203" i="1"/>
  <c r="R203" i="1"/>
  <c r="Q203" i="1"/>
  <c r="P203" i="1"/>
  <c r="O203" i="1"/>
  <c r="CH202" i="1"/>
  <c r="CD202" i="1"/>
  <c r="BC202" i="1"/>
  <c r="BB202" i="1"/>
  <c r="AZ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T202" i="1"/>
  <c r="S202" i="1"/>
  <c r="R202" i="1"/>
  <c r="Q202" i="1"/>
  <c r="P202" i="1"/>
  <c r="O202" i="1"/>
  <c r="CH201" i="1"/>
  <c r="CD201" i="1"/>
  <c r="BC201" i="1"/>
  <c r="BB201" i="1"/>
  <c r="AZ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CH200" i="1"/>
  <c r="CD200" i="1"/>
  <c r="BC200" i="1"/>
  <c r="BB200" i="1"/>
  <c r="AZ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T200" i="1"/>
  <c r="S200" i="1"/>
  <c r="R200" i="1"/>
  <c r="Q200" i="1"/>
  <c r="P200" i="1"/>
  <c r="O200" i="1"/>
  <c r="CH199" i="1"/>
  <c r="CD199" i="1"/>
  <c r="BC199" i="1"/>
  <c r="BB199" i="1"/>
  <c r="AZ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T199" i="1"/>
  <c r="S199" i="1"/>
  <c r="R199" i="1"/>
  <c r="Q199" i="1"/>
  <c r="P199" i="1"/>
  <c r="O199" i="1"/>
  <c r="CH198" i="1"/>
  <c r="CD198" i="1"/>
  <c r="BC198" i="1"/>
  <c r="BB198" i="1"/>
  <c r="AZ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CH197" i="1"/>
  <c r="CD197" i="1"/>
  <c r="BF197" i="1"/>
  <c r="BE197" i="1"/>
  <c r="BC197" i="1"/>
  <c r="BB197" i="1"/>
  <c r="AZ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T197" i="1"/>
  <c r="S197" i="1"/>
  <c r="R197" i="1"/>
  <c r="Q197" i="1"/>
  <c r="P197" i="1"/>
  <c r="O197" i="1"/>
  <c r="CH196" i="1"/>
  <c r="CD196" i="1"/>
  <c r="BC196" i="1"/>
  <c r="BB196" i="1"/>
  <c r="AZ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W196" i="1"/>
  <c r="V196" i="1"/>
  <c r="U196" i="1"/>
  <c r="T196" i="1"/>
  <c r="S196" i="1"/>
  <c r="R196" i="1"/>
  <c r="Q196" i="1"/>
  <c r="P196" i="1"/>
  <c r="O196" i="1"/>
  <c r="CH195" i="1"/>
  <c r="CD195" i="1"/>
  <c r="BC195" i="1"/>
  <c r="BB195" i="1"/>
  <c r="AZ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CH194" i="1"/>
  <c r="CD194" i="1"/>
  <c r="BC194" i="1"/>
  <c r="BB194" i="1"/>
  <c r="AZ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AA194" i="1"/>
  <c r="Z194" i="1"/>
  <c r="Y194" i="1"/>
  <c r="X194" i="1"/>
  <c r="W194" i="1"/>
  <c r="V194" i="1"/>
  <c r="U194" i="1"/>
  <c r="T194" i="1"/>
  <c r="S194" i="1"/>
  <c r="R194" i="1"/>
  <c r="Q194" i="1"/>
  <c r="P194" i="1"/>
  <c r="O194" i="1"/>
  <c r="CH193" i="1"/>
  <c r="CD193" i="1"/>
  <c r="BC193" i="1"/>
  <c r="BB193" i="1"/>
  <c r="AZ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T193" i="1"/>
  <c r="S193" i="1"/>
  <c r="R193" i="1"/>
  <c r="Q193" i="1"/>
  <c r="P193" i="1"/>
  <c r="O193" i="1"/>
  <c r="CH192" i="1"/>
  <c r="CD192" i="1"/>
  <c r="BC192" i="1"/>
  <c r="BB192" i="1"/>
  <c r="AZ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X192" i="1"/>
  <c r="W192" i="1"/>
  <c r="V192" i="1"/>
  <c r="U192" i="1"/>
  <c r="T192" i="1"/>
  <c r="S192" i="1"/>
  <c r="R192" i="1"/>
  <c r="Q192" i="1"/>
  <c r="P192" i="1"/>
  <c r="O192" i="1"/>
  <c r="CN191" i="1"/>
  <c r="CH191" i="1"/>
  <c r="CD191" i="1"/>
  <c r="BF191" i="1"/>
  <c r="BE191" i="1"/>
  <c r="BC191" i="1"/>
  <c r="BB191" i="1"/>
  <c r="AZ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W191" i="1"/>
  <c r="V191" i="1"/>
  <c r="U191" i="1"/>
  <c r="T191" i="1"/>
  <c r="S191" i="1"/>
  <c r="R191" i="1"/>
  <c r="Q191" i="1"/>
  <c r="P191" i="1"/>
  <c r="O191" i="1"/>
  <c r="CH190" i="1"/>
  <c r="CD190" i="1"/>
  <c r="BC190" i="1"/>
  <c r="BB190" i="1"/>
  <c r="AZ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AA190" i="1"/>
  <c r="Z190" i="1"/>
  <c r="Y190" i="1"/>
  <c r="X190" i="1"/>
  <c r="W190" i="1"/>
  <c r="V190" i="1"/>
  <c r="U190" i="1"/>
  <c r="T190" i="1"/>
  <c r="S190" i="1"/>
  <c r="R190" i="1"/>
  <c r="Q190" i="1"/>
  <c r="P190" i="1"/>
  <c r="O190" i="1"/>
  <c r="CH189" i="1"/>
  <c r="CD189" i="1"/>
  <c r="BC189" i="1"/>
  <c r="BB189" i="1"/>
  <c r="AZ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T189" i="1"/>
  <c r="S189" i="1"/>
  <c r="R189" i="1"/>
  <c r="Q189" i="1"/>
  <c r="P189" i="1"/>
  <c r="O189" i="1"/>
  <c r="CH188" i="1"/>
  <c r="CD188" i="1"/>
  <c r="BC188" i="1"/>
  <c r="BB188" i="1"/>
  <c r="AZ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W188" i="1"/>
  <c r="V188" i="1"/>
  <c r="U188" i="1"/>
  <c r="T188" i="1"/>
  <c r="S188" i="1"/>
  <c r="R188" i="1"/>
  <c r="Q188" i="1"/>
  <c r="P188" i="1"/>
  <c r="O188" i="1"/>
  <c r="CH187" i="1"/>
  <c r="CD187" i="1"/>
  <c r="BC187" i="1"/>
  <c r="BB187" i="1"/>
  <c r="AZ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T187" i="1"/>
  <c r="S187" i="1"/>
  <c r="R187" i="1"/>
  <c r="Q187" i="1"/>
  <c r="P187" i="1"/>
  <c r="O187" i="1"/>
  <c r="CH186" i="1"/>
  <c r="CD186" i="1"/>
  <c r="BC186" i="1"/>
  <c r="BB186" i="1"/>
  <c r="AZ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AA186" i="1"/>
  <c r="Z186" i="1"/>
  <c r="Y186" i="1"/>
  <c r="X186" i="1"/>
  <c r="W186" i="1"/>
  <c r="V186" i="1"/>
  <c r="U186" i="1"/>
  <c r="T186" i="1"/>
  <c r="S186" i="1"/>
  <c r="R186" i="1"/>
  <c r="Q186" i="1"/>
  <c r="P186" i="1"/>
  <c r="O186" i="1"/>
  <c r="CH185" i="1"/>
  <c r="CD185" i="1"/>
  <c r="BC185" i="1"/>
  <c r="BB185" i="1"/>
  <c r="AZ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T185" i="1"/>
  <c r="S185" i="1"/>
  <c r="R185" i="1"/>
  <c r="Q185" i="1"/>
  <c r="P185" i="1"/>
  <c r="O185" i="1"/>
  <c r="CH184" i="1"/>
  <c r="CD184" i="1"/>
  <c r="BC184" i="1"/>
  <c r="BB184" i="1"/>
  <c r="AZ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X184" i="1"/>
  <c r="W184" i="1"/>
  <c r="V184" i="1"/>
  <c r="U184" i="1"/>
  <c r="T184" i="1"/>
  <c r="S184" i="1"/>
  <c r="R184" i="1"/>
  <c r="Q184" i="1"/>
  <c r="P184" i="1"/>
  <c r="O184" i="1"/>
  <c r="CH183" i="1"/>
  <c r="CD183" i="1"/>
  <c r="BC183" i="1"/>
  <c r="BB183" i="1"/>
  <c r="AZ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W183" i="1"/>
  <c r="V183" i="1"/>
  <c r="U183" i="1"/>
  <c r="T183" i="1"/>
  <c r="S183" i="1"/>
  <c r="R183" i="1"/>
  <c r="Q183" i="1"/>
  <c r="P183" i="1"/>
  <c r="O183" i="1"/>
  <c r="CH182" i="1"/>
  <c r="CD182" i="1"/>
  <c r="BC182" i="1"/>
  <c r="BB182" i="1"/>
  <c r="AZ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T182" i="1"/>
  <c r="S182" i="1"/>
  <c r="R182" i="1"/>
  <c r="Q182" i="1"/>
  <c r="P182" i="1"/>
  <c r="O182" i="1"/>
  <c r="CH181" i="1"/>
  <c r="CD181" i="1"/>
  <c r="BT181" i="1"/>
  <c r="BF181" i="1"/>
  <c r="BE181" i="1"/>
  <c r="BC181" i="1"/>
  <c r="BB181" i="1"/>
  <c r="AZ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T181" i="1"/>
  <c r="S181" i="1"/>
  <c r="R181" i="1"/>
  <c r="Q181" i="1"/>
  <c r="P181" i="1"/>
  <c r="O181" i="1"/>
  <c r="CH180" i="1"/>
  <c r="CD180" i="1"/>
  <c r="BC180" i="1"/>
  <c r="BB180" i="1"/>
  <c r="AZ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S180" i="1"/>
  <c r="R180" i="1"/>
  <c r="Q180" i="1"/>
  <c r="P180" i="1"/>
  <c r="O180" i="1"/>
  <c r="CH179" i="1"/>
  <c r="CD179" i="1"/>
  <c r="BC179" i="1"/>
  <c r="BB179" i="1"/>
  <c r="AZ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W179" i="1"/>
  <c r="V179" i="1"/>
  <c r="U179" i="1"/>
  <c r="T179" i="1"/>
  <c r="S179" i="1"/>
  <c r="R179" i="1"/>
  <c r="Q179" i="1"/>
  <c r="P179" i="1"/>
  <c r="O179" i="1"/>
  <c r="CH178" i="1"/>
  <c r="CD178" i="1"/>
  <c r="BF178" i="1"/>
  <c r="BE178" i="1"/>
  <c r="BC178" i="1"/>
  <c r="BB178" i="1"/>
  <c r="AZ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Z178" i="1"/>
  <c r="Y178" i="1"/>
  <c r="X178" i="1"/>
  <c r="W178" i="1"/>
  <c r="V178" i="1"/>
  <c r="U178" i="1"/>
  <c r="T178" i="1"/>
  <c r="S178" i="1"/>
  <c r="R178" i="1"/>
  <c r="Q178" i="1"/>
  <c r="P178" i="1"/>
  <c r="O178" i="1"/>
  <c r="CH177" i="1"/>
  <c r="CD177" i="1"/>
  <c r="BC177" i="1"/>
  <c r="BB177" i="1"/>
  <c r="AZ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T177" i="1"/>
  <c r="S177" i="1"/>
  <c r="R177" i="1"/>
  <c r="Q177" i="1"/>
  <c r="P177" i="1"/>
  <c r="O177" i="1"/>
  <c r="CH176" i="1"/>
  <c r="CD176" i="1"/>
  <c r="BC176" i="1"/>
  <c r="BB176" i="1"/>
  <c r="AZ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T176" i="1"/>
  <c r="S176" i="1"/>
  <c r="R176" i="1"/>
  <c r="Q176" i="1"/>
  <c r="P176" i="1"/>
  <c r="O176" i="1"/>
  <c r="CH175" i="1"/>
  <c r="CD175" i="1"/>
  <c r="BC175" i="1"/>
  <c r="BB175" i="1"/>
  <c r="AZ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T175" i="1"/>
  <c r="S175" i="1"/>
  <c r="R175" i="1"/>
  <c r="Q175" i="1"/>
  <c r="P175" i="1"/>
  <c r="O175" i="1"/>
  <c r="CH174" i="1"/>
  <c r="CD174" i="1"/>
  <c r="BC174" i="1"/>
  <c r="BB174" i="1"/>
  <c r="AZ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AA174" i="1"/>
  <c r="Z174" i="1"/>
  <c r="Y174" i="1"/>
  <c r="X174" i="1"/>
  <c r="W174" i="1"/>
  <c r="V174" i="1"/>
  <c r="U174" i="1"/>
  <c r="T174" i="1"/>
  <c r="S174" i="1"/>
  <c r="R174" i="1"/>
  <c r="Q174" i="1"/>
  <c r="P174" i="1"/>
  <c r="O174" i="1"/>
  <c r="CH173" i="1"/>
  <c r="CD173" i="1"/>
  <c r="BC173" i="1"/>
  <c r="BB173" i="1"/>
  <c r="AZ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T173" i="1"/>
  <c r="S173" i="1"/>
  <c r="R173" i="1"/>
  <c r="Q173" i="1"/>
  <c r="P173" i="1"/>
  <c r="O173" i="1"/>
  <c r="CH172" i="1"/>
  <c r="CD172" i="1"/>
  <c r="BC172" i="1"/>
  <c r="BB172" i="1"/>
  <c r="AZ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T172" i="1"/>
  <c r="S172" i="1"/>
  <c r="R172" i="1"/>
  <c r="Q172" i="1"/>
  <c r="P172" i="1"/>
  <c r="O172" i="1"/>
  <c r="CH171" i="1"/>
  <c r="CD171" i="1"/>
  <c r="BC171" i="1"/>
  <c r="BB171" i="1"/>
  <c r="AZ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W171" i="1"/>
  <c r="V171" i="1"/>
  <c r="U171" i="1"/>
  <c r="T171" i="1"/>
  <c r="S171" i="1"/>
  <c r="R171" i="1"/>
  <c r="Q171" i="1"/>
  <c r="P171" i="1"/>
  <c r="O171" i="1"/>
  <c r="CH170" i="1"/>
  <c r="CD170" i="1"/>
  <c r="BF170" i="1"/>
  <c r="BE170" i="1"/>
  <c r="BC170" i="1"/>
  <c r="BB170" i="1"/>
  <c r="AZ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T170" i="1"/>
  <c r="S170" i="1"/>
  <c r="R170" i="1"/>
  <c r="Q170" i="1"/>
  <c r="P170" i="1"/>
  <c r="O170" i="1"/>
  <c r="CH169" i="1"/>
  <c r="CD169" i="1"/>
  <c r="BC169" i="1"/>
  <c r="BB169" i="1"/>
  <c r="AZ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W169" i="1"/>
  <c r="V169" i="1"/>
  <c r="U169" i="1"/>
  <c r="T169" i="1"/>
  <c r="S169" i="1"/>
  <c r="R169" i="1"/>
  <c r="Q169" i="1"/>
  <c r="P169" i="1"/>
  <c r="O169" i="1"/>
  <c r="CH168" i="1"/>
  <c r="CD168" i="1"/>
  <c r="BC168" i="1"/>
  <c r="BB168" i="1"/>
  <c r="AZ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T168" i="1"/>
  <c r="S168" i="1"/>
  <c r="R168" i="1"/>
  <c r="Q168" i="1"/>
  <c r="P168" i="1"/>
  <c r="O168" i="1"/>
  <c r="CH167" i="1"/>
  <c r="CD167" i="1"/>
  <c r="BC167" i="1"/>
  <c r="BB167" i="1"/>
  <c r="AZ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S167" i="1"/>
  <c r="R167" i="1"/>
  <c r="Q167" i="1"/>
  <c r="P167" i="1"/>
  <c r="O167" i="1"/>
  <c r="CH166" i="1"/>
  <c r="CD166" i="1"/>
  <c r="BC166" i="1"/>
  <c r="BB166" i="1"/>
  <c r="AZ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T166" i="1"/>
  <c r="S166" i="1"/>
  <c r="R166" i="1"/>
  <c r="Q166" i="1"/>
  <c r="P166" i="1"/>
  <c r="O166" i="1"/>
  <c r="CH165" i="1"/>
  <c r="CD165" i="1"/>
  <c r="BC165" i="1"/>
  <c r="BB165" i="1"/>
  <c r="AZ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T165" i="1"/>
  <c r="S165" i="1"/>
  <c r="R165" i="1"/>
  <c r="Q165" i="1"/>
  <c r="P165" i="1"/>
  <c r="O165" i="1"/>
  <c r="CH164" i="1"/>
  <c r="CD164" i="1"/>
  <c r="BC164" i="1"/>
  <c r="BB164" i="1"/>
  <c r="AZ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S164" i="1"/>
  <c r="R164" i="1"/>
  <c r="Q164" i="1"/>
  <c r="P164" i="1"/>
  <c r="O164" i="1"/>
  <c r="CH163" i="1"/>
  <c r="CD163" i="1"/>
  <c r="BC163" i="1"/>
  <c r="BB163" i="1"/>
  <c r="AZ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W163" i="1"/>
  <c r="V163" i="1"/>
  <c r="U163" i="1"/>
  <c r="T163" i="1"/>
  <c r="S163" i="1"/>
  <c r="R163" i="1"/>
  <c r="Q163" i="1"/>
  <c r="P163" i="1"/>
  <c r="O163" i="1"/>
  <c r="CH162" i="1"/>
  <c r="CD162" i="1"/>
  <c r="BC162" i="1"/>
  <c r="BB162" i="1"/>
  <c r="AZ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AA162" i="1"/>
  <c r="Z162" i="1"/>
  <c r="Y162" i="1"/>
  <c r="X162" i="1"/>
  <c r="W162" i="1"/>
  <c r="V162" i="1"/>
  <c r="U162" i="1"/>
  <c r="T162" i="1"/>
  <c r="S162" i="1"/>
  <c r="R162" i="1"/>
  <c r="Q162" i="1"/>
  <c r="P162" i="1"/>
  <c r="O162" i="1"/>
  <c r="CH161" i="1"/>
  <c r="CD161" i="1"/>
  <c r="BC161" i="1"/>
  <c r="BB161" i="1"/>
  <c r="AZ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W161" i="1"/>
  <c r="V161" i="1"/>
  <c r="U161" i="1"/>
  <c r="T161" i="1"/>
  <c r="S161" i="1"/>
  <c r="R161" i="1"/>
  <c r="Q161" i="1"/>
  <c r="P161" i="1"/>
  <c r="O161" i="1"/>
  <c r="CH160" i="1"/>
  <c r="CD160" i="1"/>
  <c r="BC160" i="1"/>
  <c r="BB160" i="1"/>
  <c r="AZ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T160" i="1"/>
  <c r="S160" i="1"/>
  <c r="R160" i="1"/>
  <c r="Q160" i="1"/>
  <c r="P160" i="1"/>
  <c r="O160" i="1"/>
  <c r="CH159" i="1"/>
  <c r="CD159" i="1"/>
  <c r="BC159" i="1"/>
  <c r="BB159" i="1"/>
  <c r="AZ159" i="1"/>
  <c r="AX159" i="1"/>
  <c r="AW159" i="1"/>
  <c r="AV159" i="1"/>
  <c r="AU159" i="1"/>
  <c r="AT159" i="1"/>
  <c r="AS159" i="1"/>
  <c r="AR159" i="1"/>
  <c r="AQ159" i="1"/>
  <c r="AP159" i="1"/>
  <c r="AO159" i="1"/>
  <c r="AN159" i="1"/>
  <c r="AM159" i="1"/>
  <c r="AL159" i="1"/>
  <c r="AK159" i="1"/>
  <c r="AJ159" i="1"/>
  <c r="AI159" i="1"/>
  <c r="AH159" i="1"/>
  <c r="AG159" i="1"/>
  <c r="AF159" i="1"/>
  <c r="AE159" i="1"/>
  <c r="AD159" i="1"/>
  <c r="AC159" i="1"/>
  <c r="AB159" i="1"/>
  <c r="AA159" i="1"/>
  <c r="Z159" i="1"/>
  <c r="Y159" i="1"/>
  <c r="X159" i="1"/>
  <c r="W159" i="1"/>
  <c r="V159" i="1"/>
  <c r="U159" i="1"/>
  <c r="T159" i="1"/>
  <c r="S159" i="1"/>
  <c r="R159" i="1"/>
  <c r="Q159" i="1"/>
  <c r="P159" i="1"/>
  <c r="O159" i="1"/>
  <c r="CH158" i="1"/>
  <c r="CD158" i="1"/>
  <c r="BC158" i="1"/>
  <c r="BB158" i="1"/>
  <c r="AZ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AA158" i="1"/>
  <c r="Z158" i="1"/>
  <c r="Y158" i="1"/>
  <c r="X158" i="1"/>
  <c r="W158" i="1"/>
  <c r="V158" i="1"/>
  <c r="U158" i="1"/>
  <c r="T158" i="1"/>
  <c r="S158" i="1"/>
  <c r="R158" i="1"/>
  <c r="Q158" i="1"/>
  <c r="P158" i="1"/>
  <c r="O158" i="1"/>
  <c r="CH157" i="1"/>
  <c r="CD157" i="1"/>
  <c r="BC157" i="1"/>
  <c r="BB157" i="1"/>
  <c r="AZ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CH156" i="1"/>
  <c r="CD156" i="1"/>
  <c r="BC156" i="1"/>
  <c r="BB156" i="1"/>
  <c r="AZ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T156" i="1"/>
  <c r="S156" i="1"/>
  <c r="R156" i="1"/>
  <c r="Q156" i="1"/>
  <c r="P156" i="1"/>
  <c r="O156" i="1"/>
  <c r="CH155" i="1"/>
  <c r="CD155" i="1"/>
  <c r="BC155" i="1"/>
  <c r="BB155" i="1"/>
  <c r="AZ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CH154" i="1"/>
  <c r="CD154" i="1"/>
  <c r="BC154" i="1"/>
  <c r="BB154" i="1"/>
  <c r="AZ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T154" i="1"/>
  <c r="S154" i="1"/>
  <c r="R154" i="1"/>
  <c r="Q154" i="1"/>
  <c r="P154" i="1"/>
  <c r="O154" i="1"/>
  <c r="CH153" i="1"/>
  <c r="CD153" i="1"/>
  <c r="BF153" i="1"/>
  <c r="BE153" i="1"/>
  <c r="BC153" i="1"/>
  <c r="BB153" i="1"/>
  <c r="AZ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CH152" i="1"/>
  <c r="CD152" i="1"/>
  <c r="BC152" i="1"/>
  <c r="BB152" i="1"/>
  <c r="AZ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T152" i="1"/>
  <c r="S152" i="1"/>
  <c r="R152" i="1"/>
  <c r="Q152" i="1"/>
  <c r="P152" i="1"/>
  <c r="O152" i="1"/>
  <c r="CH151" i="1"/>
  <c r="CD151" i="1"/>
  <c r="BC151" i="1"/>
  <c r="BB151" i="1"/>
  <c r="AZ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CH150" i="1"/>
  <c r="CD150" i="1"/>
  <c r="BC150" i="1"/>
  <c r="BB150" i="1"/>
  <c r="AZ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T150" i="1"/>
  <c r="S150" i="1"/>
  <c r="R150" i="1"/>
  <c r="Q150" i="1"/>
  <c r="P150" i="1"/>
  <c r="O150" i="1"/>
  <c r="CH149" i="1"/>
  <c r="CD149" i="1"/>
  <c r="BC149" i="1"/>
  <c r="BB149" i="1"/>
  <c r="AZ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CH148" i="1"/>
  <c r="CD148" i="1"/>
  <c r="BC148" i="1"/>
  <c r="BB148" i="1"/>
  <c r="AZ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T148" i="1"/>
  <c r="S148" i="1"/>
  <c r="R148" i="1"/>
  <c r="Q148" i="1"/>
  <c r="P148" i="1"/>
  <c r="O148" i="1"/>
  <c r="CH147" i="1"/>
  <c r="CD147" i="1"/>
  <c r="BC147" i="1"/>
  <c r="BB147" i="1"/>
  <c r="AZ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W147" i="1"/>
  <c r="V147" i="1"/>
  <c r="U147" i="1"/>
  <c r="T147" i="1"/>
  <c r="S147" i="1"/>
  <c r="R147" i="1"/>
  <c r="Q147" i="1"/>
  <c r="P147" i="1"/>
  <c r="O147" i="1"/>
  <c r="CH146" i="1"/>
  <c r="CD146" i="1"/>
  <c r="BC146" i="1"/>
  <c r="BB146" i="1"/>
  <c r="AZ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T146" i="1"/>
  <c r="S146" i="1"/>
  <c r="R146" i="1"/>
  <c r="Q146" i="1"/>
  <c r="P146" i="1"/>
  <c r="O146" i="1"/>
  <c r="CH145" i="1"/>
  <c r="CD145" i="1"/>
  <c r="BC145" i="1"/>
  <c r="BB145" i="1"/>
  <c r="AZ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T145" i="1"/>
  <c r="S145" i="1"/>
  <c r="R145" i="1"/>
  <c r="Q145" i="1"/>
  <c r="P145" i="1"/>
  <c r="O145" i="1"/>
  <c r="CH144" i="1"/>
  <c r="CD144" i="1"/>
  <c r="BC144" i="1"/>
  <c r="BB144" i="1"/>
  <c r="AZ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T144" i="1"/>
  <c r="S144" i="1"/>
  <c r="R144" i="1"/>
  <c r="Q144" i="1"/>
  <c r="P144" i="1"/>
  <c r="O144" i="1"/>
  <c r="CH143" i="1"/>
  <c r="CD143" i="1"/>
  <c r="BC143" i="1"/>
  <c r="BB143" i="1"/>
  <c r="AZ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T143" i="1"/>
  <c r="S143" i="1"/>
  <c r="R143" i="1"/>
  <c r="Q143" i="1"/>
  <c r="P143" i="1"/>
  <c r="O143" i="1"/>
  <c r="CH142" i="1"/>
  <c r="CD142" i="1"/>
  <c r="BC142" i="1"/>
  <c r="BB142" i="1"/>
  <c r="AZ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S142" i="1"/>
  <c r="R142" i="1"/>
  <c r="Q142" i="1"/>
  <c r="P142" i="1"/>
  <c r="O142" i="1"/>
  <c r="CH141" i="1"/>
  <c r="CD141" i="1"/>
  <c r="BC141" i="1"/>
  <c r="BB141" i="1"/>
  <c r="AZ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AA141" i="1"/>
  <c r="Z141" i="1"/>
  <c r="Y141" i="1"/>
  <c r="X141" i="1"/>
  <c r="W141" i="1"/>
  <c r="V141" i="1"/>
  <c r="U141" i="1"/>
  <c r="T141" i="1"/>
  <c r="S141" i="1"/>
  <c r="R141" i="1"/>
  <c r="Q141" i="1"/>
  <c r="P141" i="1"/>
  <c r="O141" i="1"/>
  <c r="CH140" i="1"/>
  <c r="CD140" i="1"/>
  <c r="BC140" i="1"/>
  <c r="BB140" i="1"/>
  <c r="AZ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T140" i="1"/>
  <c r="S140" i="1"/>
  <c r="R140" i="1"/>
  <c r="Q140" i="1"/>
  <c r="P140" i="1"/>
  <c r="O140" i="1"/>
  <c r="CH139" i="1"/>
  <c r="CD139" i="1"/>
  <c r="BC139" i="1"/>
  <c r="BB139" i="1"/>
  <c r="AZ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T139" i="1"/>
  <c r="S139" i="1"/>
  <c r="R139" i="1"/>
  <c r="Q139" i="1"/>
  <c r="P139" i="1"/>
  <c r="O139" i="1"/>
  <c r="CH138" i="1"/>
  <c r="CD138" i="1"/>
  <c r="BC138" i="1"/>
  <c r="BB138" i="1"/>
  <c r="AZ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T138" i="1"/>
  <c r="S138" i="1"/>
  <c r="R138" i="1"/>
  <c r="Q138" i="1"/>
  <c r="P138" i="1"/>
  <c r="O138" i="1"/>
  <c r="CH137" i="1"/>
  <c r="CD137" i="1"/>
  <c r="BF137" i="1"/>
  <c r="BE137" i="1"/>
  <c r="BC137" i="1"/>
  <c r="BB137" i="1"/>
  <c r="AZ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W137" i="1"/>
  <c r="V137" i="1"/>
  <c r="U137" i="1"/>
  <c r="T137" i="1"/>
  <c r="S137" i="1"/>
  <c r="R137" i="1"/>
  <c r="Q137" i="1"/>
  <c r="P137" i="1"/>
  <c r="O137" i="1"/>
  <c r="CH136" i="1"/>
  <c r="CD136" i="1"/>
  <c r="BC136" i="1"/>
  <c r="BB136" i="1"/>
  <c r="AZ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T136" i="1"/>
  <c r="S136" i="1"/>
  <c r="R136" i="1"/>
  <c r="Q136" i="1"/>
  <c r="P136" i="1"/>
  <c r="O136" i="1"/>
  <c r="CH135" i="1"/>
  <c r="CD135" i="1"/>
  <c r="BC135" i="1"/>
  <c r="BB135" i="1"/>
  <c r="AZ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T135" i="1"/>
  <c r="S135" i="1"/>
  <c r="R135" i="1"/>
  <c r="Q135" i="1"/>
  <c r="P135" i="1"/>
  <c r="O135" i="1"/>
  <c r="CH134" i="1"/>
  <c r="CD134" i="1"/>
  <c r="BC134" i="1"/>
  <c r="BB134" i="1"/>
  <c r="AZ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Q134" i="1"/>
  <c r="P134" i="1"/>
  <c r="O134" i="1"/>
  <c r="CH133" i="1"/>
  <c r="CD133" i="1"/>
  <c r="BC133" i="1"/>
  <c r="BB133" i="1"/>
  <c r="AZ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AA133" i="1"/>
  <c r="Z133" i="1"/>
  <c r="Y133" i="1"/>
  <c r="X133" i="1"/>
  <c r="W133" i="1"/>
  <c r="V133" i="1"/>
  <c r="U133" i="1"/>
  <c r="T133" i="1"/>
  <c r="S133" i="1"/>
  <c r="R133" i="1"/>
  <c r="Q133" i="1"/>
  <c r="P133" i="1"/>
  <c r="O133" i="1"/>
  <c r="CH132" i="1"/>
  <c r="CD132" i="1"/>
  <c r="BC132" i="1"/>
  <c r="BB132" i="1"/>
  <c r="AZ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T132" i="1"/>
  <c r="S132" i="1"/>
  <c r="R132" i="1"/>
  <c r="Q132" i="1"/>
  <c r="P132" i="1"/>
  <c r="O132" i="1"/>
  <c r="CH131" i="1"/>
  <c r="CD131" i="1"/>
  <c r="BC131" i="1"/>
  <c r="BB131" i="1"/>
  <c r="AZ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T131" i="1"/>
  <c r="S131" i="1"/>
  <c r="R131" i="1"/>
  <c r="Q131" i="1"/>
  <c r="P131" i="1"/>
  <c r="O131" i="1"/>
  <c r="CH130" i="1"/>
  <c r="CD130" i="1"/>
  <c r="BC130" i="1"/>
  <c r="BB130" i="1"/>
  <c r="AZ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T130" i="1"/>
  <c r="S130" i="1"/>
  <c r="R130" i="1"/>
  <c r="Q130" i="1"/>
  <c r="P130" i="1"/>
  <c r="O130" i="1"/>
  <c r="CH129" i="1"/>
  <c r="CD129" i="1"/>
  <c r="BC129" i="1"/>
  <c r="BB129" i="1"/>
  <c r="AZ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T129" i="1"/>
  <c r="S129" i="1"/>
  <c r="R129" i="1"/>
  <c r="Q129" i="1"/>
  <c r="P129" i="1"/>
  <c r="O129" i="1"/>
  <c r="CH128" i="1"/>
  <c r="CD128" i="1"/>
  <c r="BC128" i="1"/>
  <c r="BB128" i="1"/>
  <c r="AZ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CH127" i="1"/>
  <c r="CD127" i="1"/>
  <c r="BC127" i="1"/>
  <c r="BB127" i="1"/>
  <c r="AZ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X127" i="1"/>
  <c r="W127" i="1"/>
  <c r="V127" i="1"/>
  <c r="U127" i="1"/>
  <c r="T127" i="1"/>
  <c r="S127" i="1"/>
  <c r="R127" i="1"/>
  <c r="Q127" i="1"/>
  <c r="P127" i="1"/>
  <c r="O127" i="1"/>
  <c r="CH126" i="1"/>
  <c r="CD126" i="1"/>
  <c r="BC126" i="1"/>
  <c r="BB126" i="1"/>
  <c r="AZ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CH125" i="1"/>
  <c r="CD125" i="1"/>
  <c r="BC125" i="1"/>
  <c r="BB125" i="1"/>
  <c r="AZ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T125" i="1"/>
  <c r="S125" i="1"/>
  <c r="R125" i="1"/>
  <c r="Q125" i="1"/>
  <c r="P125" i="1"/>
  <c r="O125" i="1"/>
  <c r="CH124" i="1"/>
  <c r="CD124" i="1"/>
  <c r="BC124" i="1"/>
  <c r="BB124" i="1"/>
  <c r="AZ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T124" i="1"/>
  <c r="S124" i="1"/>
  <c r="R124" i="1"/>
  <c r="Q124" i="1"/>
  <c r="P124" i="1"/>
  <c r="O124" i="1"/>
  <c r="CH123" i="1"/>
  <c r="CD123" i="1"/>
  <c r="BF123" i="1"/>
  <c r="BE123" i="1"/>
  <c r="BC123" i="1"/>
  <c r="BB123" i="1"/>
  <c r="AZ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T123" i="1"/>
  <c r="S123" i="1"/>
  <c r="R123" i="1"/>
  <c r="Q123" i="1"/>
  <c r="P123" i="1"/>
  <c r="O123" i="1"/>
  <c r="CH122" i="1"/>
  <c r="CD122" i="1"/>
  <c r="BC122" i="1"/>
  <c r="BB122" i="1"/>
  <c r="AZ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W122" i="1"/>
  <c r="V122" i="1"/>
  <c r="U122" i="1"/>
  <c r="T122" i="1"/>
  <c r="S122" i="1"/>
  <c r="R122" i="1"/>
  <c r="Q122" i="1"/>
  <c r="P122" i="1"/>
  <c r="O122" i="1"/>
  <c r="CH121" i="1"/>
  <c r="CD121" i="1"/>
  <c r="BC121" i="1"/>
  <c r="BB121" i="1"/>
  <c r="AZ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W121" i="1"/>
  <c r="V121" i="1"/>
  <c r="U121" i="1"/>
  <c r="T121" i="1"/>
  <c r="S121" i="1"/>
  <c r="R121" i="1"/>
  <c r="Q121" i="1"/>
  <c r="P121" i="1"/>
  <c r="O121" i="1"/>
  <c r="CH120" i="1"/>
  <c r="CD120" i="1"/>
  <c r="BC120" i="1"/>
  <c r="BB120" i="1"/>
  <c r="AZ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T120" i="1"/>
  <c r="S120" i="1"/>
  <c r="R120" i="1"/>
  <c r="Q120" i="1"/>
  <c r="P120" i="1"/>
  <c r="O120" i="1"/>
  <c r="CH119" i="1"/>
  <c r="CD119" i="1"/>
  <c r="BC119" i="1"/>
  <c r="BB119" i="1"/>
  <c r="AZ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T119" i="1"/>
  <c r="S119" i="1"/>
  <c r="R119" i="1"/>
  <c r="Q119" i="1"/>
  <c r="P119" i="1"/>
  <c r="O119" i="1"/>
  <c r="CH118" i="1"/>
  <c r="CD118" i="1"/>
  <c r="BC118" i="1"/>
  <c r="BB118" i="1"/>
  <c r="AZ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T118" i="1"/>
  <c r="S118" i="1"/>
  <c r="R118" i="1"/>
  <c r="Q118" i="1"/>
  <c r="P118" i="1"/>
  <c r="O118" i="1"/>
  <c r="CD117" i="1"/>
  <c r="BC117" i="1"/>
  <c r="BB117" i="1"/>
  <c r="AZ117" i="1"/>
  <c r="AX117" i="1"/>
  <c r="AW117" i="1"/>
  <c r="AV117" i="1"/>
  <c r="AU117" i="1"/>
  <c r="AT117" i="1"/>
  <c r="AS117" i="1"/>
  <c r="AR117" i="1"/>
  <c r="AQ117" i="1"/>
  <c r="AP117" i="1"/>
  <c r="AO117" i="1"/>
  <c r="AN117" i="1"/>
  <c r="AM117" i="1"/>
  <c r="AL117" i="1"/>
  <c r="AK117" i="1"/>
  <c r="AJ117" i="1"/>
  <c r="AI117" i="1"/>
  <c r="AH117" i="1"/>
  <c r="AG117" i="1"/>
  <c r="AB117" i="1"/>
  <c r="AA117" i="1"/>
  <c r="Z117" i="1"/>
  <c r="Y117" i="1"/>
  <c r="X117" i="1"/>
  <c r="W117" i="1"/>
  <c r="V117" i="1"/>
  <c r="U117" i="1"/>
  <c r="T117" i="1"/>
  <c r="S117" i="1"/>
  <c r="R117" i="1"/>
  <c r="Q117" i="1"/>
  <c r="P117" i="1"/>
  <c r="O117" i="1"/>
  <c r="CD116" i="1"/>
  <c r="BC116" i="1"/>
  <c r="BB116" i="1"/>
  <c r="AZ116" i="1"/>
  <c r="AX116" i="1"/>
  <c r="AW116" i="1"/>
  <c r="AV116" i="1"/>
  <c r="AU116" i="1"/>
  <c r="AT116" i="1"/>
  <c r="AS116" i="1"/>
  <c r="AR116" i="1"/>
  <c r="AQ116" i="1"/>
  <c r="AP116" i="1"/>
  <c r="AO116" i="1"/>
  <c r="AN116" i="1"/>
  <c r="AM116" i="1"/>
  <c r="AL116" i="1"/>
  <c r="AK116" i="1"/>
  <c r="AJ116" i="1"/>
  <c r="AI116" i="1"/>
  <c r="AH116" i="1"/>
  <c r="AG116" i="1"/>
  <c r="AB116" i="1"/>
  <c r="AA116" i="1"/>
  <c r="Z116" i="1"/>
  <c r="Y116" i="1"/>
  <c r="X116" i="1"/>
  <c r="W116" i="1"/>
  <c r="V116" i="1"/>
  <c r="U116" i="1"/>
  <c r="T116" i="1"/>
  <c r="S116" i="1"/>
  <c r="R116" i="1"/>
  <c r="Q116" i="1"/>
  <c r="P116" i="1"/>
  <c r="O116" i="1"/>
  <c r="CD115" i="1"/>
  <c r="BC115" i="1"/>
  <c r="BB115" i="1"/>
  <c r="AZ115" i="1"/>
  <c r="AX115" i="1"/>
  <c r="AW115" i="1"/>
  <c r="AV115" i="1"/>
  <c r="AU115" i="1"/>
  <c r="AT115" i="1"/>
  <c r="AS115" i="1"/>
  <c r="AR115" i="1"/>
  <c r="AQ115" i="1"/>
  <c r="AP115" i="1"/>
  <c r="AO115" i="1"/>
  <c r="AN115" i="1"/>
  <c r="AM115" i="1"/>
  <c r="AL115" i="1"/>
  <c r="AK115" i="1"/>
  <c r="AJ115" i="1"/>
  <c r="AI115" i="1"/>
  <c r="AH115" i="1"/>
  <c r="AG115" i="1"/>
  <c r="AB115" i="1"/>
  <c r="AA115" i="1"/>
  <c r="Z115" i="1"/>
  <c r="Y115" i="1"/>
  <c r="V115" i="1"/>
  <c r="U115" i="1"/>
  <c r="T115" i="1"/>
  <c r="S115" i="1"/>
  <c r="R115" i="1"/>
  <c r="Q115" i="1"/>
  <c r="P115" i="1"/>
  <c r="O115" i="1"/>
  <c r="CD114" i="1"/>
  <c r="BC114" i="1"/>
  <c r="BB114" i="1"/>
  <c r="AZ114" i="1"/>
  <c r="AX114" i="1"/>
  <c r="AW114" i="1"/>
  <c r="AV114" i="1"/>
  <c r="AU114" i="1"/>
  <c r="AT114" i="1"/>
  <c r="AS114" i="1"/>
  <c r="AR114" i="1"/>
  <c r="AQ114" i="1"/>
  <c r="AP114" i="1"/>
  <c r="AO114" i="1"/>
  <c r="AN114" i="1"/>
  <c r="AM114" i="1"/>
  <c r="AL114" i="1"/>
  <c r="AK114" i="1"/>
  <c r="AJ114" i="1"/>
  <c r="AI114" i="1"/>
  <c r="AH114" i="1"/>
  <c r="AG114" i="1"/>
  <c r="X114" i="1"/>
  <c r="W114" i="1"/>
  <c r="V114" i="1"/>
  <c r="U114" i="1"/>
  <c r="T114" i="1"/>
  <c r="S114" i="1"/>
  <c r="R114" i="1"/>
  <c r="Q114" i="1"/>
  <c r="P114" i="1"/>
  <c r="O114" i="1"/>
  <c r="CD113" i="1"/>
  <c r="BC113" i="1"/>
  <c r="BB113" i="1"/>
  <c r="AZ113" i="1"/>
  <c r="AX113" i="1"/>
  <c r="AW113" i="1"/>
  <c r="AV113" i="1"/>
  <c r="AU113" i="1"/>
  <c r="AT113" i="1"/>
  <c r="AS113" i="1"/>
  <c r="AR113" i="1"/>
  <c r="AQ113" i="1"/>
  <c r="AP113" i="1"/>
  <c r="AO113" i="1"/>
  <c r="AN113" i="1"/>
  <c r="AM113" i="1"/>
  <c r="AL113" i="1"/>
  <c r="AK113" i="1"/>
  <c r="AJ113" i="1"/>
  <c r="AI113" i="1"/>
  <c r="AH113" i="1"/>
  <c r="AG113" i="1"/>
  <c r="AB113" i="1"/>
  <c r="AA113" i="1"/>
  <c r="Z113" i="1"/>
  <c r="Y113" i="1"/>
  <c r="X113" i="1"/>
  <c r="W113" i="1"/>
  <c r="V113" i="1"/>
  <c r="U113" i="1"/>
  <c r="T113" i="1"/>
  <c r="S113" i="1"/>
  <c r="R113" i="1"/>
  <c r="Q113" i="1"/>
  <c r="P113" i="1"/>
  <c r="O113" i="1"/>
  <c r="CD112" i="1"/>
  <c r="BC112" i="1"/>
  <c r="BB112" i="1"/>
  <c r="AZ112" i="1"/>
  <c r="AX112" i="1"/>
  <c r="AW112" i="1"/>
  <c r="AV112" i="1"/>
  <c r="AU112" i="1"/>
  <c r="AT112" i="1"/>
  <c r="AS112" i="1"/>
  <c r="AR112" i="1"/>
  <c r="AQ112" i="1"/>
  <c r="AP112" i="1"/>
  <c r="AO112" i="1"/>
  <c r="AN112" i="1"/>
  <c r="AM112" i="1"/>
  <c r="AL112" i="1"/>
  <c r="AK112" i="1"/>
  <c r="AJ112" i="1"/>
  <c r="AI112" i="1"/>
  <c r="AH112" i="1"/>
  <c r="AG112" i="1"/>
  <c r="AB112" i="1"/>
  <c r="AA112" i="1"/>
  <c r="Z112" i="1"/>
  <c r="Y112" i="1"/>
  <c r="X112" i="1"/>
  <c r="W112" i="1"/>
  <c r="V112" i="1"/>
  <c r="U112" i="1"/>
  <c r="T112" i="1"/>
  <c r="S112" i="1"/>
  <c r="R112" i="1"/>
  <c r="Q112" i="1"/>
  <c r="P112" i="1"/>
  <c r="O112" i="1"/>
  <c r="CD111" i="1"/>
  <c r="BC111" i="1"/>
  <c r="BB111" i="1"/>
  <c r="AZ111" i="1"/>
  <c r="AX111" i="1"/>
  <c r="AW111" i="1"/>
  <c r="AV111" i="1"/>
  <c r="AU111" i="1"/>
  <c r="AT111" i="1"/>
  <c r="AS111" i="1"/>
  <c r="AR111" i="1"/>
  <c r="AQ111" i="1"/>
  <c r="AP111" i="1"/>
  <c r="AO111" i="1"/>
  <c r="AN111" i="1"/>
  <c r="AM111" i="1"/>
  <c r="AL111" i="1"/>
  <c r="AK111" i="1"/>
  <c r="AJ111" i="1"/>
  <c r="AI111" i="1"/>
  <c r="AH111" i="1"/>
  <c r="AG111" i="1"/>
  <c r="AB111" i="1"/>
  <c r="AA111" i="1"/>
  <c r="X111" i="1"/>
  <c r="W111" i="1"/>
  <c r="V111" i="1"/>
  <c r="U111" i="1"/>
  <c r="T111" i="1"/>
  <c r="S111" i="1"/>
  <c r="R111" i="1"/>
  <c r="Q111" i="1"/>
  <c r="P111" i="1"/>
  <c r="O111" i="1"/>
  <c r="CD110" i="1"/>
  <c r="BF110" i="1"/>
  <c r="BE110" i="1"/>
  <c r="BC110" i="1"/>
  <c r="BB110" i="1"/>
  <c r="AZ110" i="1"/>
  <c r="AX110" i="1"/>
  <c r="AW110" i="1"/>
  <c r="AV110" i="1"/>
  <c r="AU110" i="1"/>
  <c r="AT110" i="1"/>
  <c r="AS110" i="1"/>
  <c r="AR110" i="1"/>
  <c r="AQ110" i="1"/>
  <c r="AP110" i="1"/>
  <c r="AO110" i="1"/>
  <c r="AN110" i="1"/>
  <c r="AM110" i="1"/>
  <c r="AL110" i="1"/>
  <c r="AK110" i="1"/>
  <c r="AJ110" i="1"/>
  <c r="AI110" i="1"/>
  <c r="AH110" i="1"/>
  <c r="AG110" i="1"/>
  <c r="AB110" i="1"/>
  <c r="AA110" i="1"/>
  <c r="Z110" i="1"/>
  <c r="Y110" i="1"/>
  <c r="X110" i="1"/>
  <c r="W110" i="1"/>
  <c r="V110" i="1"/>
  <c r="U110" i="1"/>
  <c r="T110" i="1"/>
  <c r="S110" i="1"/>
  <c r="R110" i="1"/>
  <c r="Q110" i="1"/>
  <c r="P110" i="1"/>
  <c r="O110" i="1"/>
  <c r="CH109" i="1"/>
  <c r="CD109" i="1"/>
  <c r="BF109" i="1"/>
  <c r="BE109" i="1"/>
  <c r="BC109" i="1"/>
  <c r="BB109" i="1"/>
  <c r="AZ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CD108" i="1"/>
  <c r="BC108" i="1"/>
  <c r="BB108" i="1"/>
  <c r="AZ108" i="1"/>
  <c r="AX108" i="1"/>
  <c r="AW108" i="1"/>
  <c r="AV108" i="1"/>
  <c r="AU108" i="1"/>
  <c r="AT108" i="1"/>
  <c r="AS108" i="1"/>
  <c r="AR108" i="1"/>
  <c r="AQ108" i="1"/>
  <c r="AP108" i="1"/>
  <c r="AO108" i="1"/>
  <c r="AN108" i="1"/>
  <c r="AM108" i="1"/>
  <c r="AL108" i="1"/>
  <c r="AK108" i="1"/>
  <c r="AJ108" i="1"/>
  <c r="AI108" i="1"/>
  <c r="AH108" i="1"/>
  <c r="AG108" i="1"/>
  <c r="AB108" i="1"/>
  <c r="AA108" i="1"/>
  <c r="Z108" i="1"/>
  <c r="Y108" i="1"/>
  <c r="X108" i="1"/>
  <c r="W108" i="1"/>
  <c r="V108" i="1"/>
  <c r="U108" i="1"/>
  <c r="T108" i="1"/>
  <c r="S108" i="1"/>
  <c r="R108" i="1"/>
  <c r="Q108" i="1"/>
  <c r="P108" i="1"/>
  <c r="O108" i="1"/>
  <c r="CD107" i="1"/>
  <c r="BC107" i="1"/>
  <c r="BB107" i="1"/>
  <c r="AZ107" i="1"/>
  <c r="AX107" i="1"/>
  <c r="AW107" i="1"/>
  <c r="AV107" i="1"/>
  <c r="AU107" i="1"/>
  <c r="AT107" i="1"/>
  <c r="AS107" i="1"/>
  <c r="AR107" i="1"/>
  <c r="AQ107" i="1"/>
  <c r="AP107" i="1"/>
  <c r="AO107" i="1"/>
  <c r="AN107" i="1"/>
  <c r="AM107" i="1"/>
  <c r="AL107" i="1"/>
  <c r="AK107" i="1"/>
  <c r="AJ107" i="1"/>
  <c r="AI107" i="1"/>
  <c r="AH107" i="1"/>
  <c r="AG107" i="1"/>
  <c r="AB107" i="1"/>
  <c r="AA107" i="1"/>
  <c r="Z107" i="1"/>
  <c r="Y107" i="1"/>
  <c r="X107" i="1"/>
  <c r="W107" i="1"/>
  <c r="V107" i="1"/>
  <c r="U107" i="1"/>
  <c r="T107" i="1"/>
  <c r="S107" i="1"/>
  <c r="R107" i="1"/>
  <c r="Q107" i="1"/>
  <c r="P107" i="1"/>
  <c r="O107" i="1"/>
  <c r="CD106" i="1"/>
  <c r="BC106" i="1"/>
  <c r="BB106" i="1"/>
  <c r="AZ106" i="1"/>
  <c r="AX106" i="1"/>
  <c r="AW106" i="1"/>
  <c r="AV106" i="1"/>
  <c r="AU106" i="1"/>
  <c r="AT106" i="1"/>
  <c r="AS106" i="1"/>
  <c r="AR106" i="1"/>
  <c r="AQ106" i="1"/>
  <c r="AP106" i="1"/>
  <c r="AO106" i="1"/>
  <c r="AN106" i="1"/>
  <c r="AM106" i="1"/>
  <c r="AL106" i="1"/>
  <c r="AK106" i="1"/>
  <c r="AJ106" i="1"/>
  <c r="AI106" i="1"/>
  <c r="AH106" i="1"/>
  <c r="AG106" i="1"/>
  <c r="AB106" i="1"/>
  <c r="AA106" i="1"/>
  <c r="Z106" i="1"/>
  <c r="Y106" i="1"/>
  <c r="X106" i="1"/>
  <c r="W106" i="1"/>
  <c r="V106" i="1"/>
  <c r="U106" i="1"/>
  <c r="T106" i="1"/>
  <c r="S106" i="1"/>
  <c r="R106" i="1"/>
  <c r="Q106" i="1"/>
  <c r="P106" i="1"/>
  <c r="O106" i="1"/>
  <c r="CD105" i="1"/>
  <c r="BC105" i="1"/>
  <c r="BB105" i="1"/>
  <c r="AZ105" i="1"/>
  <c r="AX105" i="1"/>
  <c r="AW105" i="1"/>
  <c r="AV105" i="1"/>
  <c r="AU105" i="1"/>
  <c r="AT105" i="1"/>
  <c r="AS105" i="1"/>
  <c r="AR105" i="1"/>
  <c r="AQ105" i="1"/>
  <c r="AP105" i="1"/>
  <c r="AO105" i="1"/>
  <c r="AN105" i="1"/>
  <c r="AM105" i="1"/>
  <c r="AL105" i="1"/>
  <c r="AK105" i="1"/>
  <c r="AJ105" i="1"/>
  <c r="AI105" i="1"/>
  <c r="AH105" i="1"/>
  <c r="AG105" i="1"/>
  <c r="AB105" i="1"/>
  <c r="AA105" i="1"/>
  <c r="Z105" i="1"/>
  <c r="Y105" i="1"/>
  <c r="X105" i="1"/>
  <c r="W105" i="1"/>
  <c r="V105" i="1"/>
  <c r="U105" i="1"/>
  <c r="T105" i="1"/>
  <c r="S105" i="1"/>
  <c r="R105" i="1"/>
  <c r="Q105" i="1"/>
  <c r="P105" i="1"/>
  <c r="O105" i="1"/>
  <c r="CD104" i="1"/>
  <c r="BC104" i="1"/>
  <c r="BB104" i="1"/>
  <c r="AZ104" i="1"/>
  <c r="AX104" i="1"/>
  <c r="AW104" i="1"/>
  <c r="AV104" i="1"/>
  <c r="AU104" i="1"/>
  <c r="AT104" i="1"/>
  <c r="AS104" i="1"/>
  <c r="AR104" i="1"/>
  <c r="AQ104" i="1"/>
  <c r="AP104" i="1"/>
  <c r="AO104" i="1"/>
  <c r="AN104" i="1"/>
  <c r="AM104" i="1"/>
  <c r="AL104" i="1"/>
  <c r="AK104" i="1"/>
  <c r="AJ104" i="1"/>
  <c r="AI104" i="1"/>
  <c r="AH104" i="1"/>
  <c r="AG104" i="1"/>
  <c r="AB104" i="1"/>
  <c r="AA104" i="1"/>
  <c r="X104" i="1"/>
  <c r="W104" i="1"/>
  <c r="V104" i="1"/>
  <c r="U104" i="1"/>
  <c r="T104" i="1"/>
  <c r="S104" i="1"/>
  <c r="R104" i="1"/>
  <c r="Q104" i="1"/>
  <c r="P104" i="1"/>
  <c r="O104" i="1"/>
  <c r="CD103" i="1"/>
  <c r="BC103" i="1"/>
  <c r="BB103" i="1"/>
  <c r="AZ103" i="1"/>
  <c r="AX103" i="1"/>
  <c r="AW103" i="1"/>
  <c r="AV103" i="1"/>
  <c r="AU103" i="1"/>
  <c r="AT103" i="1"/>
  <c r="AS103" i="1"/>
  <c r="AR103" i="1"/>
  <c r="AQ103" i="1"/>
  <c r="AP103" i="1"/>
  <c r="AO103" i="1"/>
  <c r="AN103" i="1"/>
  <c r="AM103" i="1"/>
  <c r="AL103" i="1"/>
  <c r="AK103" i="1"/>
  <c r="AJ103" i="1"/>
  <c r="AI103" i="1"/>
  <c r="AH103" i="1"/>
  <c r="AG103" i="1"/>
  <c r="AB103" i="1"/>
  <c r="AA103" i="1"/>
  <c r="Z103" i="1"/>
  <c r="Y103" i="1"/>
  <c r="X103" i="1"/>
  <c r="W103" i="1"/>
  <c r="V103" i="1"/>
  <c r="U103" i="1"/>
  <c r="T103" i="1"/>
  <c r="S103" i="1"/>
  <c r="R103" i="1"/>
  <c r="Q103" i="1"/>
  <c r="P103" i="1"/>
  <c r="O103" i="1"/>
  <c r="CD102" i="1"/>
  <c r="BC102" i="1"/>
  <c r="BB102" i="1"/>
  <c r="AZ102" i="1"/>
  <c r="AX102" i="1"/>
  <c r="AW102" i="1"/>
  <c r="AV102" i="1"/>
  <c r="AU102" i="1"/>
  <c r="AT102" i="1"/>
  <c r="AS102" i="1"/>
  <c r="AR102" i="1"/>
  <c r="AQ102" i="1"/>
  <c r="AP102" i="1"/>
  <c r="AO102" i="1"/>
  <c r="AN102" i="1"/>
  <c r="AM102" i="1"/>
  <c r="AL102" i="1"/>
  <c r="AK102" i="1"/>
  <c r="AJ102" i="1"/>
  <c r="AI102" i="1"/>
  <c r="AH102" i="1"/>
  <c r="AG102" i="1"/>
  <c r="AB102" i="1"/>
  <c r="AA102" i="1"/>
  <c r="Z102" i="1"/>
  <c r="Y102" i="1"/>
  <c r="X102" i="1"/>
  <c r="W102" i="1"/>
  <c r="V102" i="1"/>
  <c r="U102" i="1"/>
  <c r="T102" i="1"/>
  <c r="S102" i="1"/>
  <c r="R102" i="1"/>
  <c r="Q102" i="1"/>
  <c r="P102" i="1"/>
  <c r="O102" i="1"/>
  <c r="CD101" i="1"/>
  <c r="BC101" i="1"/>
  <c r="BB101" i="1"/>
  <c r="AZ101" i="1"/>
  <c r="AX101" i="1"/>
  <c r="AW101" i="1"/>
  <c r="AV101" i="1"/>
  <c r="AU101" i="1"/>
  <c r="AT101" i="1"/>
  <c r="AS101" i="1"/>
  <c r="AR101" i="1"/>
  <c r="AQ101" i="1"/>
  <c r="AP101" i="1"/>
  <c r="AO101" i="1"/>
  <c r="AN101" i="1"/>
  <c r="AM101" i="1"/>
  <c r="AL101" i="1"/>
  <c r="AK101" i="1"/>
  <c r="AJ101" i="1"/>
  <c r="AI101" i="1"/>
  <c r="AH101" i="1"/>
  <c r="AG101" i="1"/>
  <c r="AB101" i="1"/>
  <c r="AA101" i="1"/>
  <c r="Z101" i="1"/>
  <c r="Y101" i="1"/>
  <c r="X101" i="1"/>
  <c r="W101" i="1"/>
  <c r="V101" i="1"/>
  <c r="U101" i="1"/>
  <c r="T101" i="1"/>
  <c r="S101" i="1"/>
  <c r="R101" i="1"/>
  <c r="Q101" i="1"/>
  <c r="P101" i="1"/>
  <c r="O101" i="1"/>
  <c r="CD100" i="1"/>
  <c r="BC100" i="1"/>
  <c r="BB100" i="1"/>
  <c r="AZ100" i="1"/>
  <c r="AX100" i="1"/>
  <c r="AW100" i="1"/>
  <c r="AV100" i="1"/>
  <c r="AU100" i="1"/>
  <c r="AT100" i="1"/>
  <c r="AS100" i="1"/>
  <c r="AR100" i="1"/>
  <c r="AQ100" i="1"/>
  <c r="AP100" i="1"/>
  <c r="AO100" i="1"/>
  <c r="AN100" i="1"/>
  <c r="AM100" i="1"/>
  <c r="AL100" i="1"/>
  <c r="AK100" i="1"/>
  <c r="AJ100" i="1"/>
  <c r="AI100" i="1"/>
  <c r="AH100" i="1"/>
  <c r="AG100" i="1"/>
  <c r="AB100" i="1"/>
  <c r="AA100" i="1"/>
  <c r="X100" i="1"/>
  <c r="W100" i="1"/>
  <c r="V100" i="1"/>
  <c r="U100" i="1"/>
  <c r="T100" i="1"/>
  <c r="S100" i="1"/>
  <c r="R100" i="1"/>
  <c r="Q100" i="1"/>
  <c r="P100" i="1"/>
  <c r="O100" i="1"/>
  <c r="CD99" i="1"/>
  <c r="BC99" i="1"/>
  <c r="BB99" i="1"/>
  <c r="AZ99" i="1"/>
  <c r="AX99" i="1"/>
  <c r="AW99" i="1"/>
  <c r="AV99" i="1"/>
  <c r="AU99" i="1"/>
  <c r="AT99" i="1"/>
  <c r="AS99" i="1"/>
  <c r="AR99" i="1"/>
  <c r="AQ99" i="1"/>
  <c r="AP99" i="1"/>
  <c r="AO99" i="1"/>
  <c r="AN99" i="1"/>
  <c r="AM99" i="1"/>
  <c r="AL99" i="1"/>
  <c r="AK99" i="1"/>
  <c r="AJ99" i="1"/>
  <c r="AI99" i="1"/>
  <c r="AH99" i="1"/>
  <c r="AG99" i="1"/>
  <c r="AB99" i="1"/>
  <c r="AA99" i="1"/>
  <c r="Z99" i="1"/>
  <c r="Y99" i="1"/>
  <c r="X99" i="1"/>
  <c r="W99" i="1"/>
  <c r="V99" i="1"/>
  <c r="U99" i="1"/>
  <c r="T99" i="1"/>
  <c r="S99" i="1"/>
  <c r="R99" i="1"/>
  <c r="Q99" i="1"/>
  <c r="P99" i="1"/>
  <c r="O99" i="1"/>
  <c r="CH98" i="1"/>
  <c r="CD98" i="1"/>
  <c r="BC98" i="1"/>
  <c r="BB98" i="1"/>
  <c r="AZ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T98" i="1"/>
  <c r="S98" i="1"/>
  <c r="R98" i="1"/>
  <c r="Q98" i="1"/>
  <c r="P98" i="1"/>
  <c r="O98" i="1"/>
  <c r="CD97" i="1"/>
  <c r="BC97" i="1"/>
  <c r="BB97" i="1"/>
  <c r="AZ97" i="1"/>
  <c r="AX97" i="1"/>
  <c r="AW97" i="1"/>
  <c r="AV97" i="1"/>
  <c r="AU97" i="1"/>
  <c r="AT97" i="1"/>
  <c r="AS97" i="1"/>
  <c r="AR97" i="1"/>
  <c r="AQ97" i="1"/>
  <c r="AP97" i="1"/>
  <c r="AO97" i="1"/>
  <c r="AN97" i="1"/>
  <c r="AM97" i="1"/>
  <c r="AL97" i="1"/>
  <c r="AK97" i="1"/>
  <c r="AJ97" i="1"/>
  <c r="AI97" i="1"/>
  <c r="AH97" i="1"/>
  <c r="AG97" i="1"/>
  <c r="AB97" i="1"/>
  <c r="AA97" i="1"/>
  <c r="Z97" i="1"/>
  <c r="Y97" i="1"/>
  <c r="X97" i="1"/>
  <c r="W97" i="1"/>
  <c r="V97" i="1"/>
  <c r="U97" i="1"/>
  <c r="T97" i="1"/>
  <c r="S97" i="1"/>
  <c r="R97" i="1"/>
  <c r="Q97" i="1"/>
  <c r="P97" i="1"/>
  <c r="O97" i="1"/>
  <c r="CD96" i="1"/>
  <c r="BC96" i="1"/>
  <c r="BB96" i="1"/>
  <c r="AZ96" i="1"/>
  <c r="AX96" i="1"/>
  <c r="AW96" i="1"/>
  <c r="AV96" i="1"/>
  <c r="AU96" i="1"/>
  <c r="AT96" i="1"/>
  <c r="AS96" i="1"/>
  <c r="AR96" i="1"/>
  <c r="AQ96" i="1"/>
  <c r="AP96" i="1"/>
  <c r="AO96" i="1"/>
  <c r="AN96" i="1"/>
  <c r="AM96" i="1"/>
  <c r="AL96" i="1"/>
  <c r="AK96" i="1"/>
  <c r="AJ96" i="1"/>
  <c r="AI96" i="1"/>
  <c r="AH96" i="1"/>
  <c r="AG96" i="1"/>
  <c r="AB96" i="1"/>
  <c r="AA96" i="1"/>
  <c r="Z96" i="1"/>
  <c r="Y96" i="1"/>
  <c r="X96" i="1"/>
  <c r="W96" i="1"/>
  <c r="V96" i="1"/>
  <c r="U96" i="1"/>
  <c r="T96" i="1"/>
  <c r="S96" i="1"/>
  <c r="R96" i="1"/>
  <c r="Q96" i="1"/>
  <c r="P96" i="1"/>
  <c r="O96" i="1"/>
  <c r="CD95" i="1"/>
  <c r="BC95" i="1"/>
  <c r="BB95" i="1"/>
  <c r="AZ95" i="1"/>
  <c r="AX95" i="1"/>
  <c r="AW95" i="1"/>
  <c r="AV95" i="1"/>
  <c r="AU95" i="1"/>
  <c r="AT95" i="1"/>
  <c r="AS95" i="1"/>
  <c r="AR95" i="1"/>
  <c r="AQ95" i="1"/>
  <c r="AP95" i="1"/>
  <c r="AO95" i="1"/>
  <c r="AN95" i="1"/>
  <c r="AM95" i="1"/>
  <c r="AL95" i="1"/>
  <c r="AK95" i="1"/>
  <c r="AJ95" i="1"/>
  <c r="AI95" i="1"/>
  <c r="AH95" i="1"/>
  <c r="AG95" i="1"/>
  <c r="AB95" i="1"/>
  <c r="AA95" i="1"/>
  <c r="Z95" i="1"/>
  <c r="Y95" i="1"/>
  <c r="X95" i="1"/>
  <c r="W95" i="1"/>
  <c r="V95" i="1"/>
  <c r="U95" i="1"/>
  <c r="T95" i="1"/>
  <c r="S95" i="1"/>
  <c r="R95" i="1"/>
  <c r="Q95" i="1"/>
  <c r="P95" i="1"/>
  <c r="O95" i="1"/>
  <c r="CD94" i="1"/>
  <c r="BC94" i="1"/>
  <c r="BB94" i="1"/>
  <c r="AZ94" i="1"/>
  <c r="AX94" i="1"/>
  <c r="AW94" i="1"/>
  <c r="AV94" i="1"/>
  <c r="AU94" i="1"/>
  <c r="AT94" i="1"/>
  <c r="AS94" i="1"/>
  <c r="AR94" i="1"/>
  <c r="AQ94" i="1"/>
  <c r="AP94" i="1"/>
  <c r="AO94" i="1"/>
  <c r="AN94" i="1"/>
  <c r="AM94" i="1"/>
  <c r="AL94" i="1"/>
  <c r="AK94" i="1"/>
  <c r="AJ94" i="1"/>
  <c r="AI94" i="1"/>
  <c r="AH94" i="1"/>
  <c r="AG94" i="1"/>
  <c r="AB94" i="1"/>
  <c r="AA94" i="1"/>
  <c r="Z94" i="1"/>
  <c r="Y94" i="1"/>
  <c r="X94" i="1"/>
  <c r="W94" i="1"/>
  <c r="V94" i="1"/>
  <c r="U94" i="1"/>
  <c r="T94" i="1"/>
  <c r="S94" i="1"/>
  <c r="R94" i="1"/>
  <c r="Q94" i="1"/>
  <c r="P94" i="1"/>
  <c r="O94" i="1"/>
  <c r="CD93" i="1"/>
  <c r="BC93" i="1"/>
  <c r="BB93" i="1"/>
  <c r="AZ93" i="1"/>
  <c r="AX93" i="1"/>
  <c r="AW93" i="1"/>
  <c r="AV93" i="1"/>
  <c r="AU93" i="1"/>
  <c r="AT93" i="1"/>
  <c r="AS93" i="1"/>
  <c r="AR93" i="1"/>
  <c r="AQ93" i="1"/>
  <c r="AP93" i="1"/>
  <c r="AO93" i="1"/>
  <c r="AN93" i="1"/>
  <c r="AM93" i="1"/>
  <c r="AL93" i="1"/>
  <c r="AK93" i="1"/>
  <c r="AJ93" i="1"/>
  <c r="AI93" i="1"/>
  <c r="AH93" i="1"/>
  <c r="AG93" i="1"/>
  <c r="AB93" i="1"/>
  <c r="AA93" i="1"/>
  <c r="Z93" i="1"/>
  <c r="Y93" i="1"/>
  <c r="X93" i="1"/>
  <c r="W93" i="1"/>
  <c r="V93" i="1"/>
  <c r="U93" i="1"/>
  <c r="T93" i="1"/>
  <c r="S93" i="1"/>
  <c r="R93" i="1"/>
  <c r="Q93" i="1"/>
  <c r="P93" i="1"/>
  <c r="O93" i="1"/>
  <c r="CD92" i="1"/>
  <c r="BC92" i="1"/>
  <c r="BB92" i="1"/>
  <c r="AZ92" i="1"/>
  <c r="AX92" i="1"/>
  <c r="AW92" i="1"/>
  <c r="AV92" i="1"/>
  <c r="AU92" i="1"/>
  <c r="AT92" i="1"/>
  <c r="AS92" i="1"/>
  <c r="AR92" i="1"/>
  <c r="AQ92" i="1"/>
  <c r="AP92" i="1"/>
  <c r="AO92" i="1"/>
  <c r="AN92" i="1"/>
  <c r="AM92" i="1"/>
  <c r="AL92" i="1"/>
  <c r="AK92" i="1"/>
  <c r="AJ92" i="1"/>
  <c r="AI92" i="1"/>
  <c r="AH92" i="1"/>
  <c r="AG92" i="1"/>
  <c r="AB92" i="1"/>
  <c r="AA92" i="1"/>
  <c r="Z92" i="1"/>
  <c r="Y92" i="1"/>
  <c r="X92" i="1"/>
  <c r="W92" i="1"/>
  <c r="V92" i="1"/>
  <c r="U92" i="1"/>
  <c r="T92" i="1"/>
  <c r="S92" i="1"/>
  <c r="R92" i="1"/>
  <c r="Q92" i="1"/>
  <c r="P92" i="1"/>
  <c r="O92" i="1"/>
  <c r="CH91" i="1"/>
  <c r="CD91" i="1"/>
  <c r="BC91" i="1"/>
  <c r="BB91" i="1"/>
  <c r="AZ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CH90" i="1"/>
  <c r="CD90" i="1"/>
  <c r="BC90" i="1"/>
  <c r="BB90" i="1"/>
  <c r="AZ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CH89" i="1"/>
  <c r="CD89" i="1"/>
  <c r="BC89" i="1"/>
  <c r="BB89" i="1"/>
  <c r="AZ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T89" i="1"/>
  <c r="S89" i="1"/>
  <c r="R89" i="1"/>
  <c r="Q89" i="1"/>
  <c r="P89" i="1"/>
  <c r="O89" i="1"/>
  <c r="CH88" i="1"/>
  <c r="CD88" i="1"/>
  <c r="BC88" i="1"/>
  <c r="BB88" i="1"/>
  <c r="AZ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T88" i="1"/>
  <c r="S88" i="1"/>
  <c r="R88" i="1"/>
  <c r="Q88" i="1"/>
  <c r="P88" i="1"/>
  <c r="O88" i="1"/>
  <c r="CH87" i="1"/>
  <c r="CD87" i="1"/>
  <c r="BC87" i="1"/>
  <c r="BB87" i="1"/>
  <c r="AZ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CH86" i="1"/>
  <c r="CD86" i="1"/>
  <c r="BC86" i="1"/>
  <c r="BB86" i="1"/>
  <c r="AZ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CH85" i="1"/>
  <c r="CD85" i="1"/>
  <c r="BC85" i="1"/>
  <c r="BB85" i="1"/>
  <c r="AZ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CH84" i="1"/>
  <c r="CD84" i="1"/>
  <c r="BC84" i="1"/>
  <c r="BB84" i="1"/>
  <c r="AZ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CH83" i="1"/>
  <c r="CD83" i="1"/>
  <c r="BC83" i="1"/>
  <c r="BB83" i="1"/>
  <c r="AZ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U83" i="1"/>
  <c r="T83" i="1"/>
  <c r="S83" i="1"/>
  <c r="R83" i="1"/>
  <c r="Q83" i="1"/>
  <c r="P83" i="1"/>
  <c r="O83" i="1"/>
  <c r="CH82" i="1"/>
  <c r="CD82" i="1"/>
  <c r="BC82" i="1"/>
  <c r="BB82" i="1"/>
  <c r="AZ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CH81" i="1"/>
  <c r="CD81" i="1"/>
  <c r="BC81" i="1"/>
  <c r="BB81" i="1"/>
  <c r="AZ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CH80" i="1"/>
  <c r="CD80" i="1"/>
  <c r="BC80" i="1"/>
  <c r="BB80" i="1"/>
  <c r="AZ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CH79" i="1"/>
  <c r="CD79" i="1"/>
  <c r="BC79" i="1"/>
  <c r="BB79" i="1"/>
  <c r="AZ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CH78" i="1"/>
  <c r="CD78" i="1"/>
  <c r="BC78" i="1"/>
  <c r="BB78" i="1"/>
  <c r="AZ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CH77" i="1"/>
  <c r="CD77" i="1"/>
  <c r="BC77" i="1"/>
  <c r="BB77" i="1"/>
  <c r="AZ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CH76" i="1"/>
  <c r="CD76" i="1"/>
  <c r="BC76" i="1"/>
  <c r="BB76" i="1"/>
  <c r="AZ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CH75" i="1"/>
  <c r="CD75" i="1"/>
  <c r="BC75" i="1"/>
  <c r="BB75" i="1"/>
  <c r="AZ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CH74" i="1"/>
  <c r="CD74" i="1"/>
  <c r="BC74" i="1"/>
  <c r="BB74" i="1"/>
  <c r="AZ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W74" i="1"/>
  <c r="V74" i="1"/>
  <c r="U74" i="1"/>
  <c r="T74" i="1"/>
  <c r="S74" i="1"/>
  <c r="R74" i="1"/>
  <c r="Q74" i="1"/>
  <c r="P74" i="1"/>
  <c r="O74" i="1"/>
  <c r="CH73" i="1"/>
  <c r="CD73" i="1"/>
  <c r="BC73" i="1"/>
  <c r="BB73" i="1"/>
  <c r="AZ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U73" i="1"/>
  <c r="T73" i="1"/>
  <c r="S73" i="1"/>
  <c r="R73" i="1"/>
  <c r="Q73" i="1"/>
  <c r="P73" i="1"/>
  <c r="O73" i="1"/>
  <c r="CH72" i="1"/>
  <c r="CD72" i="1"/>
  <c r="BC72" i="1"/>
  <c r="BB72" i="1"/>
  <c r="AZ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CH71" i="1"/>
  <c r="CD71" i="1"/>
  <c r="BC71" i="1"/>
  <c r="BB71" i="1"/>
  <c r="AZ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CH70" i="1"/>
  <c r="CD70" i="1"/>
  <c r="BC70" i="1"/>
  <c r="BB70" i="1"/>
  <c r="AZ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CH69" i="1"/>
  <c r="CD69" i="1"/>
  <c r="BC69" i="1"/>
  <c r="BB69" i="1"/>
  <c r="AZ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CH68" i="1"/>
  <c r="CD68" i="1"/>
  <c r="BC68" i="1"/>
  <c r="BB68" i="1"/>
  <c r="AZ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CH67" i="1"/>
  <c r="CD67" i="1"/>
  <c r="BC67" i="1"/>
  <c r="BB67" i="1"/>
  <c r="AZ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CH66" i="1"/>
  <c r="CD66" i="1"/>
  <c r="BC66" i="1"/>
  <c r="BB66" i="1"/>
  <c r="AZ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CH65" i="1"/>
  <c r="CD65" i="1"/>
  <c r="BC65" i="1"/>
  <c r="BB65" i="1"/>
  <c r="AZ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CH64" i="1"/>
  <c r="CD64" i="1"/>
  <c r="BC64" i="1"/>
  <c r="BB64" i="1"/>
  <c r="AZ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CH63" i="1"/>
  <c r="CD63" i="1"/>
  <c r="BC63" i="1"/>
  <c r="BB63" i="1"/>
  <c r="AZ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CH62" i="1"/>
  <c r="CD62" i="1"/>
  <c r="BC62" i="1"/>
  <c r="BB62" i="1"/>
  <c r="AZ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CH61" i="1"/>
  <c r="CD61" i="1"/>
  <c r="BC61" i="1"/>
  <c r="BB61" i="1"/>
  <c r="AZ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CH60" i="1"/>
  <c r="CD60" i="1"/>
  <c r="BC60" i="1"/>
  <c r="BB60" i="1"/>
  <c r="AZ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CH59" i="1"/>
  <c r="CD59" i="1"/>
  <c r="BC59" i="1"/>
  <c r="BB59" i="1"/>
  <c r="AZ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CH58" i="1"/>
  <c r="CD58" i="1"/>
  <c r="BF58" i="1"/>
  <c r="BE58" i="1"/>
  <c r="BC58" i="1"/>
  <c r="BB58" i="1"/>
  <c r="AZ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CH57" i="1"/>
  <c r="CD57" i="1"/>
  <c r="BC57" i="1"/>
  <c r="BB57" i="1"/>
  <c r="AZ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U57" i="1"/>
  <c r="T57" i="1"/>
  <c r="S57" i="1"/>
  <c r="R57" i="1"/>
  <c r="Q57" i="1"/>
  <c r="P57" i="1"/>
  <c r="O57" i="1"/>
  <c r="CH56" i="1"/>
  <c r="CD56" i="1"/>
  <c r="BC56" i="1"/>
  <c r="BB56" i="1"/>
  <c r="AZ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CH55" i="1"/>
  <c r="CD55" i="1"/>
  <c r="BC55" i="1"/>
  <c r="BB55" i="1"/>
  <c r="AZ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CH54" i="1"/>
  <c r="CD54" i="1"/>
  <c r="BC54" i="1"/>
  <c r="BB54" i="1"/>
  <c r="AZ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CH53" i="1"/>
  <c r="CD53" i="1"/>
  <c r="BC53" i="1"/>
  <c r="BB53" i="1"/>
  <c r="AZ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O53" i="1"/>
  <c r="CH52" i="1"/>
  <c r="CD52" i="1"/>
  <c r="BC52" i="1"/>
  <c r="BB52" i="1"/>
  <c r="AZ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O52" i="1"/>
  <c r="CH51" i="1"/>
  <c r="CD51" i="1"/>
  <c r="BC51" i="1"/>
  <c r="BB51" i="1"/>
  <c r="AZ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CH50" i="1"/>
  <c r="CD50" i="1"/>
  <c r="BC50" i="1"/>
  <c r="BB50" i="1"/>
  <c r="AZ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CH49" i="1"/>
  <c r="CD49" i="1"/>
  <c r="BF49" i="1"/>
  <c r="BE49" i="1"/>
  <c r="BC49" i="1"/>
  <c r="BB49" i="1"/>
  <c r="AZ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CH48" i="1"/>
  <c r="CD48" i="1"/>
  <c r="BC48" i="1"/>
  <c r="BB48" i="1"/>
  <c r="AZ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CH47" i="1"/>
  <c r="CD47" i="1"/>
  <c r="BC47" i="1"/>
  <c r="BB47" i="1"/>
  <c r="AZ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CH46" i="1"/>
  <c r="CD46" i="1"/>
  <c r="BF46" i="1"/>
  <c r="BE46" i="1"/>
  <c r="BC46" i="1"/>
  <c r="BB46" i="1"/>
  <c r="AZ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CH45" i="1"/>
  <c r="CD45" i="1"/>
  <c r="BC45" i="1"/>
  <c r="BB45" i="1"/>
  <c r="AZ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CH44" i="1"/>
  <c r="CD44" i="1"/>
  <c r="BC44" i="1"/>
  <c r="BB44" i="1"/>
  <c r="AZ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CH43" i="1"/>
  <c r="CD43" i="1"/>
  <c r="BC43" i="1"/>
  <c r="BB43" i="1"/>
  <c r="AZ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CH42" i="1"/>
  <c r="CD42" i="1"/>
  <c r="BC42" i="1"/>
  <c r="BB42" i="1"/>
  <c r="AZ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CH41" i="1"/>
  <c r="CD41" i="1"/>
  <c r="BC41" i="1"/>
  <c r="BB41" i="1"/>
  <c r="AZ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CH40" i="1"/>
  <c r="CD40" i="1"/>
  <c r="BC40" i="1"/>
  <c r="BB40" i="1"/>
  <c r="AZ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CH39" i="1"/>
  <c r="CD39" i="1"/>
  <c r="BC39" i="1"/>
  <c r="BB39" i="1"/>
  <c r="AZ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CH38" i="1"/>
  <c r="CD38" i="1"/>
  <c r="BC38" i="1"/>
  <c r="BB38" i="1"/>
  <c r="AZ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CH37" i="1"/>
  <c r="CD37" i="1"/>
  <c r="BC37" i="1"/>
  <c r="BB37" i="1"/>
  <c r="AZ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CH36" i="1"/>
  <c r="CD36" i="1"/>
  <c r="BC36" i="1"/>
  <c r="BB36" i="1"/>
  <c r="AZ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CH35" i="1"/>
  <c r="CD35" i="1"/>
  <c r="BC35" i="1"/>
  <c r="BB35" i="1"/>
  <c r="AZ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CH34" i="1"/>
  <c r="CD34" i="1"/>
  <c r="BC34" i="1"/>
  <c r="BB34" i="1"/>
  <c r="AZ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CH33" i="1"/>
  <c r="CD33" i="1"/>
  <c r="BC33" i="1"/>
  <c r="BB33" i="1"/>
  <c r="AZ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CH32" i="1"/>
  <c r="CD32" i="1"/>
  <c r="BC32" i="1"/>
  <c r="BB32" i="1"/>
  <c r="AZ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CH31" i="1"/>
  <c r="CD31" i="1"/>
  <c r="BC31" i="1"/>
  <c r="BB31" i="1"/>
  <c r="AZ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CH30" i="1"/>
  <c r="CD30" i="1"/>
  <c r="BC30" i="1"/>
  <c r="BB30" i="1"/>
  <c r="AZ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CH29" i="1"/>
  <c r="CD29" i="1"/>
  <c r="BC29" i="1"/>
  <c r="BB29" i="1"/>
  <c r="AZ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CH28" i="1"/>
  <c r="CD28" i="1"/>
  <c r="BC28" i="1"/>
  <c r="BB28" i="1"/>
  <c r="AZ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CH27" i="1"/>
  <c r="CD27" i="1"/>
  <c r="BC27" i="1"/>
  <c r="BB27" i="1"/>
  <c r="AZ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CH26" i="1"/>
  <c r="CD26" i="1"/>
  <c r="BC26" i="1"/>
  <c r="BB26" i="1"/>
  <c r="AZ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W26" i="1"/>
  <c r="V26" i="1"/>
  <c r="U26" i="1"/>
  <c r="T26" i="1"/>
  <c r="S26" i="1"/>
  <c r="R26" i="1"/>
  <c r="Q26" i="1"/>
  <c r="P26" i="1"/>
  <c r="O26" i="1"/>
  <c r="CH25" i="1"/>
  <c r="CD25" i="1"/>
  <c r="BC25" i="1"/>
  <c r="BB25" i="1"/>
  <c r="AZ25" i="1"/>
  <c r="AX25"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CH24" i="1"/>
  <c r="CD24" i="1"/>
  <c r="BC24" i="1"/>
  <c r="BB24" i="1"/>
  <c r="AZ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CH23" i="1"/>
  <c r="CD23" i="1"/>
  <c r="BC23" i="1"/>
  <c r="BB23" i="1"/>
  <c r="AZ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U23" i="1"/>
  <c r="T23" i="1"/>
  <c r="S23" i="1"/>
  <c r="R23" i="1"/>
  <c r="Q23" i="1"/>
  <c r="P23" i="1"/>
  <c r="O23" i="1"/>
  <c r="CH22" i="1"/>
  <c r="CD22" i="1"/>
  <c r="BC22" i="1"/>
  <c r="BB22" i="1"/>
  <c r="AZ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CH21" i="1"/>
  <c r="CD21" i="1"/>
  <c r="BC21" i="1"/>
  <c r="BB21" i="1"/>
  <c r="AZ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CH20" i="1"/>
  <c r="CD20" i="1"/>
  <c r="BC20" i="1"/>
  <c r="BB20" i="1"/>
  <c r="AZ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CH19" i="1"/>
  <c r="CD19" i="1"/>
  <c r="BF19" i="1"/>
  <c r="BE19" i="1"/>
  <c r="BC19" i="1"/>
  <c r="BB19" i="1"/>
  <c r="AZ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CH18" i="1"/>
  <c r="CD18" i="1"/>
  <c r="BC18" i="1"/>
  <c r="BB18" i="1"/>
  <c r="AZ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CH17" i="1"/>
  <c r="CD17" i="1"/>
  <c r="BC17" i="1"/>
  <c r="BB17" i="1"/>
  <c r="AZ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CH16" i="1"/>
  <c r="CD16" i="1"/>
  <c r="BC16" i="1"/>
  <c r="BB16" i="1"/>
  <c r="AZ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CH15" i="1"/>
  <c r="CD15" i="1"/>
  <c r="BC15" i="1"/>
  <c r="BB15" i="1"/>
  <c r="AZ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CH14" i="1"/>
  <c r="CD14" i="1"/>
  <c r="BC14" i="1"/>
  <c r="BB14" i="1"/>
  <c r="AZ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CH13" i="1"/>
  <c r="CD13" i="1"/>
  <c r="BC13" i="1"/>
  <c r="BB13" i="1"/>
  <c r="AZ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CH12" i="1"/>
  <c r="CD12" i="1"/>
  <c r="BC12" i="1"/>
  <c r="BB12" i="1"/>
  <c r="AZ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CH11" i="1"/>
  <c r="CD11" i="1"/>
  <c r="BF11" i="1"/>
  <c r="BE11" i="1"/>
  <c r="BC11" i="1"/>
  <c r="BB11" i="1"/>
  <c r="AZ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CH10" i="1"/>
  <c r="CD10" i="1"/>
  <c r="BC10" i="1"/>
  <c r="BB10" i="1"/>
  <c r="AZ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CH9" i="1"/>
  <c r="CD9" i="1"/>
  <c r="BC9" i="1"/>
  <c r="BB9" i="1"/>
  <c r="AZ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CH8" i="1"/>
  <c r="CD8" i="1"/>
  <c r="BC8" i="1"/>
  <c r="BB8" i="1"/>
  <c r="AZ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CH7" i="1"/>
  <c r="CD7" i="1"/>
  <c r="BC7" i="1"/>
  <c r="BB7" i="1"/>
  <c r="AZ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CH6" i="1"/>
  <c r="CD6" i="1"/>
  <c r="BC6" i="1"/>
  <c r="BB6" i="1"/>
  <c r="AZ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CH5" i="1"/>
  <c r="CD5" i="1"/>
  <c r="BC5" i="1"/>
  <c r="BB5" i="1"/>
  <c r="AZ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CH4" i="1"/>
  <c r="CD4" i="1"/>
  <c r="BF4" i="1"/>
  <c r="BE4" i="1"/>
  <c r="BC4" i="1"/>
  <c r="BB4" i="1"/>
  <c r="AZ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Q4" i="1"/>
  <c r="P4" i="1"/>
  <c r="O4" i="1"/>
  <c r="BY3" i="1"/>
  <c r="BX3" i="1"/>
  <c r="BW3" i="1"/>
  <c r="BV3" i="1"/>
  <c r="BU3" i="1"/>
  <c r="BT3" i="1"/>
  <c r="BC3" i="1"/>
  <c r="AW3" i="1"/>
  <c r="AU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D237" authorId="0" shapeId="0" xr:uid="{00000000-0006-0000-0000-000001000000}">
      <text>
        <r>
          <rPr>
            <sz val="11"/>
            <color rgb="FF000000"/>
            <rFont val="Calibri"/>
          </rPr>
          <t>Special election took place using the post-2020s redistricting district that would have been 54-43 Trump (which was likely a violation of federal law).</t>
        </r>
      </text>
    </comment>
  </commentList>
</comments>
</file>

<file path=xl/sharedStrings.xml><?xml version="1.0" encoding="utf-8"?>
<sst xmlns="http://schemas.openxmlformats.org/spreadsheetml/2006/main" count="7470" uniqueCount="3129">
  <si>
    <t>District</t>
  </si>
  <si>
    <t>Code</t>
  </si>
  <si>
    <t>Party</t>
  </si>
  <si>
    <t>Incumbent Name</t>
  </si>
  <si>
    <t>Pronunciation Guide</t>
  </si>
  <si>
    <t>First Elected</t>
  </si>
  <si>
    <t>Birth Year</t>
  </si>
  <si>
    <t>Gender</t>
  </si>
  <si>
    <t>Race/ Ethnicity</t>
  </si>
  <si>
    <t>Religion</t>
  </si>
  <si>
    <t>LGBTQ</t>
  </si>
  <si>
    <t>Pre-2020 Incumbent</t>
  </si>
  <si>
    <t>2020 President</t>
  </si>
  <si>
    <t>2016 President</t>
  </si>
  <si>
    <t>2012 President</t>
  </si>
  <si>
    <t>2008 President</t>
  </si>
  <si>
    <t>2020 House</t>
  </si>
  <si>
    <t>2018 US House</t>
  </si>
  <si>
    <t>2016 US House</t>
  </si>
  <si>
    <t>2014 US House</t>
  </si>
  <si>
    <t>2012 Two-Party</t>
  </si>
  <si>
    <t>2015-2019 ACS Citizen Adult Population</t>
  </si>
  <si>
    <t>2010 Census Adult Population by Race</t>
  </si>
  <si>
    <t>2015-2019 ACS Educational Attainment Among Adults 25+ and Median Household Income</t>
  </si>
  <si>
    <t>Non-College White Share</t>
  </si>
  <si>
    <t>2013-2022 House Specials</t>
  </si>
  <si>
    <t>2018 House</t>
  </si>
  <si>
    <t>2016 House</t>
  </si>
  <si>
    <t>2014 House</t>
  </si>
  <si>
    <t>2012 House 2-Party</t>
  </si>
  <si>
    <t>Special Elections</t>
  </si>
  <si>
    <t>2015-2019 ACS Citizen Population (Includes Latinos of Any Race)</t>
  </si>
  <si>
    <t>2015-2019 ACS Citizen Voting Age Population (Includes Latinos of Any Race)</t>
  </si>
  <si>
    <t>2010 Census Total Population (Includes Latinos of Any Race)</t>
  </si>
  <si>
    <t>2010 Census Voting Age Population (Includes Latinos of Any Race)</t>
  </si>
  <si>
    <t>2015-2019 ACS Educational Attainment</t>
  </si>
  <si>
    <t>2015-2019 ACS White Educational Attainment</t>
  </si>
  <si>
    <t>First</t>
  </si>
  <si>
    <t>Last</t>
  </si>
  <si>
    <t>Phonetic</t>
  </si>
  <si>
    <t>IPA</t>
  </si>
  <si>
    <t>Biden</t>
  </si>
  <si>
    <t>Trump</t>
  </si>
  <si>
    <t>Clinton</t>
  </si>
  <si>
    <t>Obama</t>
  </si>
  <si>
    <t>Romney</t>
  </si>
  <si>
    <t>McCain</t>
  </si>
  <si>
    <t>Dem</t>
  </si>
  <si>
    <t>Rep</t>
  </si>
  <si>
    <t>White</t>
  </si>
  <si>
    <t>Black</t>
  </si>
  <si>
    <t>Latino</t>
  </si>
  <si>
    <t>Asian and Pacific Islander</t>
  </si>
  <si>
    <t>Native</t>
  </si>
  <si>
    <t>Other</t>
  </si>
  <si>
    <t>High School or Greater</t>
  </si>
  <si>
    <t>HS Rank</t>
  </si>
  <si>
    <t>Bachelor's Degree or Higher</t>
  </si>
  <si>
    <t>BA Rank (Bachelor's Degree Share)</t>
  </si>
  <si>
    <t>White BA (Bachelor's Degree or Higher Among Whites Only)</t>
  </si>
  <si>
    <t>White BA Rank (Bachelor's Degree Share)</t>
  </si>
  <si>
    <t>Median Income</t>
  </si>
  <si>
    <t>Income Rank</t>
  </si>
  <si>
    <t>White Income</t>
  </si>
  <si>
    <t>White Rank</t>
  </si>
  <si>
    <t>Date</t>
  </si>
  <si>
    <t>Total</t>
  </si>
  <si>
    <t>Other Dem</t>
  </si>
  <si>
    <t>Other Rep</t>
  </si>
  <si>
    <t>Native American</t>
  </si>
  <si>
    <t>&lt; High School</t>
  </si>
  <si>
    <t>High School</t>
  </si>
  <si>
    <t>Some College</t>
  </si>
  <si>
    <t>College</t>
  </si>
  <si>
    <t>Nationwide</t>
  </si>
  <si>
    <t>USA</t>
  </si>
  <si>
    <t>220D - 212R - 3 Vacant</t>
  </si>
  <si>
    <t>Sort Order</t>
  </si>
  <si>
    <t>Alabama's 1st</t>
  </si>
  <si>
    <t>AL-01</t>
  </si>
  <si>
    <t>Republican</t>
  </si>
  <si>
    <t>Jerry</t>
  </si>
  <si>
    <t>Carl</t>
  </si>
  <si>
    <t>(JAIR-ee KAHRL</t>
  </si>
  <si>
    <t>/'dʒɛ.ɹi kɑɹl/</t>
  </si>
  <si>
    <t>Man</t>
  </si>
  <si>
    <t>Christian - Protestant - Baptist</t>
  </si>
  <si>
    <t>No</t>
  </si>
  <si>
    <t>Open - Ran for Senate</t>
  </si>
  <si>
    <t>Alabama's 2nd</t>
  </si>
  <si>
    <t>AL-02</t>
  </si>
  <si>
    <t>Barry</t>
  </si>
  <si>
    <t>Moore</t>
  </si>
  <si>
    <t>(BAIR-ee MAWR)</t>
  </si>
  <si>
    <t>/'bɛ.ɹi mɔɹ/</t>
  </si>
  <si>
    <t>Open - Retired</t>
  </si>
  <si>
    <t>Alabama's 3rd</t>
  </si>
  <si>
    <t>AL-03</t>
  </si>
  <si>
    <t>Mike</t>
  </si>
  <si>
    <t>Rogers</t>
  </si>
  <si>
    <t>(MAHYK RAH-jerz)</t>
  </si>
  <si>
    <t>/maɪk 'ɹɑ.dʒəɹz/</t>
  </si>
  <si>
    <t>Won</t>
  </si>
  <si>
    <t>Alabama's 4th</t>
  </si>
  <si>
    <t>AL-04</t>
  </si>
  <si>
    <t>Robert</t>
  </si>
  <si>
    <t>Aderholt</t>
  </si>
  <si>
    <t>(RAH-bert AD-er-holt)</t>
  </si>
  <si>
    <t>/'ɹɑ.bəɹt 'æ.ɾəɹ.hoʊlt/</t>
  </si>
  <si>
    <t>Christian - Protestant - Congregationalist</t>
  </si>
  <si>
    <t>Alabama's 5th</t>
  </si>
  <si>
    <t>AL-05</t>
  </si>
  <si>
    <t>Mo</t>
  </si>
  <si>
    <t>Brooks</t>
  </si>
  <si>
    <t>(MOH BROOKS)</t>
  </si>
  <si>
    <t>/moʊ bɹʊks/</t>
  </si>
  <si>
    <t>Christian - Protestant - Nondenominational</t>
  </si>
  <si>
    <t>Alabama's 6th</t>
  </si>
  <si>
    <t>AL-06</t>
  </si>
  <si>
    <t>Gary</t>
  </si>
  <si>
    <t>Palmer</t>
  </si>
  <si>
    <t>(GAIR-ee PAHL-mer)</t>
  </si>
  <si>
    <t>/'gɛ.ɹi 'pɑl.məɹ/</t>
  </si>
  <si>
    <t>Christian - Protestant - Presbyterian</t>
  </si>
  <si>
    <t>Alabama's 7th</t>
  </si>
  <si>
    <t>AL-07</t>
  </si>
  <si>
    <t>Democratic</t>
  </si>
  <si>
    <t>Terri</t>
  </si>
  <si>
    <t>Sewell</t>
  </si>
  <si>
    <t>(TAIR-ee SOO-uhl)</t>
  </si>
  <si>
    <t>/'tɛ.ɹi 'su.əl/</t>
  </si>
  <si>
    <t>Woman</t>
  </si>
  <si>
    <t>Christian - Protestant - Methodist</t>
  </si>
  <si>
    <t>Alaska's At-Large</t>
  </si>
  <si>
    <t>AK-AL</t>
  </si>
  <si>
    <t>Mary</t>
  </si>
  <si>
    <t>Peltola</t>
  </si>
  <si>
    <t>(MAIR-ee pel-TOHL-uh)</t>
  </si>
  <si>
    <t>/'mɛ.ɹi pɛl.'toʊ.lə/</t>
  </si>
  <si>
    <t>2022 Special</t>
  </si>
  <si>
    <t>Native American - Yup'ik (Native Alaskan)</t>
  </si>
  <si>
    <t>Christian - Eastern Orthodox</t>
  </si>
  <si>
    <t>Arizona's 1st</t>
  </si>
  <si>
    <t>AZ-01</t>
  </si>
  <si>
    <t>Tom</t>
  </si>
  <si>
    <t>O'Halleran</t>
  </si>
  <si>
    <t>(TAHM oh-HAL-er-uhn)</t>
  </si>
  <si>
    <t>/tɑm oʊ.'hæ.lɜ.ɹən/</t>
  </si>
  <si>
    <t>Christian - Roman Catholic</t>
  </si>
  <si>
    <t>Arizona's 2nd</t>
  </si>
  <si>
    <t>AZ-02</t>
  </si>
  <si>
    <t>Ann</t>
  </si>
  <si>
    <t>Kirkpatrick</t>
  </si>
  <si>
    <t>(ANN kirk-PAT-trik)</t>
  </si>
  <si>
    <t>/æn kəɹk.'pæ.tʃɹɪk/</t>
  </si>
  <si>
    <t>2018, 2012-2016, 2008-2010</t>
  </si>
  <si>
    <t>Arizona's 3rd</t>
  </si>
  <si>
    <t>AZ-03</t>
  </si>
  <si>
    <t>Raúl</t>
  </si>
  <si>
    <t>Grijalva</t>
  </si>
  <si>
    <t>(ra-OOL gree-HAL-vuh) [Rs are trilled]</t>
  </si>
  <si>
    <t>/ræ.'ul gri.'hæl.və/</t>
  </si>
  <si>
    <t>Hispanic - Mexican</t>
  </si>
  <si>
    <t>Arizona's 4th</t>
  </si>
  <si>
    <t>AZ-04</t>
  </si>
  <si>
    <t>Paul</t>
  </si>
  <si>
    <t>Gosar</t>
  </si>
  <si>
    <t>(PAWL GOH-sahr)</t>
  </si>
  <si>
    <t>/pɔl 'goʊ.sɑɹ/</t>
  </si>
  <si>
    <t>Arizona's 5th</t>
  </si>
  <si>
    <t>AZ-05</t>
  </si>
  <si>
    <t>Andy</t>
  </si>
  <si>
    <t>Biggs</t>
  </si>
  <si>
    <t>(ANN-dee BIGZ)</t>
  </si>
  <si>
    <t>/'æn.di bɪgz/</t>
  </si>
  <si>
    <t>Christian - Mormon</t>
  </si>
  <si>
    <t>Arizona's 6th</t>
  </si>
  <si>
    <t>AZ-06</t>
  </si>
  <si>
    <t>David</t>
  </si>
  <si>
    <t>Schweikert</t>
  </si>
  <si>
    <t>(DEY-vid SHWAHY-kert)</t>
  </si>
  <si>
    <t>/'deɪ.vɪd 'ʃwaɪ.kəɹt/</t>
  </si>
  <si>
    <t>Arizona's 7th</t>
  </si>
  <si>
    <t>AZ-07</t>
  </si>
  <si>
    <t>Ruben</t>
  </si>
  <si>
    <t>Gallego</t>
  </si>
  <si>
    <t>(ROO-bin gahy-EY-goh)</t>
  </si>
  <si>
    <t>/'ɹu.bɪn gaɪ.'eɪ.goʊ/</t>
  </si>
  <si>
    <t>Hispanic - Mexican/Colombian</t>
  </si>
  <si>
    <t>Arizona's 8th</t>
  </si>
  <si>
    <t>AZ-08</t>
  </si>
  <si>
    <t>Debbie</t>
  </si>
  <si>
    <t>Lesko</t>
  </si>
  <si>
    <t>(DEH-bee LES-koh)</t>
  </si>
  <si>
    <t>/'dɛ.bi 'lɛs.koʊ/</t>
  </si>
  <si>
    <t>2018 Special</t>
  </si>
  <si>
    <t>Christian - Protestant</t>
  </si>
  <si>
    <t>Arizona's 9th</t>
  </si>
  <si>
    <t>AZ-09</t>
  </si>
  <si>
    <t>Greg</t>
  </si>
  <si>
    <t>Stanton</t>
  </si>
  <si>
    <t>(GREG STAN-tuhn)</t>
  </si>
  <si>
    <t>/gɹɛg 'stæn.ʔn/</t>
  </si>
  <si>
    <t>Arkansas' 1st</t>
  </si>
  <si>
    <t>AR-01</t>
  </si>
  <si>
    <t>Rick</t>
  </si>
  <si>
    <t>Crawford</t>
  </si>
  <si>
    <t>(RIK KRAW-ferd)</t>
  </si>
  <si>
    <t>/ɹɪk 'kɹɔ.fəɹd/</t>
  </si>
  <si>
    <t>Arkansas' 2nd</t>
  </si>
  <si>
    <t>AR-02</t>
  </si>
  <si>
    <t>French</t>
  </si>
  <si>
    <t>Hill</t>
  </si>
  <si>
    <t>(FRENCH HIL)</t>
  </si>
  <si>
    <t>/fɹɛntʃ hɪl/</t>
  </si>
  <si>
    <t>Arkansas' 3rd</t>
  </si>
  <si>
    <t>AR-03</t>
  </si>
  <si>
    <t>Steve</t>
  </si>
  <si>
    <t>Womack</t>
  </si>
  <si>
    <t>(STEEV WOH-mak)</t>
  </si>
  <si>
    <t>/stiv 'woʊ.mæk/</t>
  </si>
  <si>
    <t>Arkansas' 4th</t>
  </si>
  <si>
    <t>AR-04</t>
  </si>
  <si>
    <t>Bruce</t>
  </si>
  <si>
    <t>Westerman</t>
  </si>
  <si>
    <t>(BROOS WES-ter-muhn)</t>
  </si>
  <si>
    <t>/bɹus 'wɛ.stəɹ.mən/</t>
  </si>
  <si>
    <t>California's 1st</t>
  </si>
  <si>
    <t>CA-01</t>
  </si>
  <si>
    <t>Doug</t>
  </si>
  <si>
    <t>LaMalfa</t>
  </si>
  <si>
    <t>(DUHG luh-MAL-fuh)</t>
  </si>
  <si>
    <t>/dʌg lə.'mæl.fə/</t>
  </si>
  <si>
    <t>California's 2nd</t>
  </si>
  <si>
    <t>CA-02</t>
  </si>
  <si>
    <t>Jared</t>
  </si>
  <si>
    <t>Huffman</t>
  </si>
  <si>
    <t>(JAIR-ed HUHF-muhn)</t>
  </si>
  <si>
    <t>/'dʒɛ.ɹəd 'hʌf.mən/</t>
  </si>
  <si>
    <t>Humanist</t>
  </si>
  <si>
    <t>California's 3rd</t>
  </si>
  <si>
    <t>CA-03</t>
  </si>
  <si>
    <t>John</t>
  </si>
  <si>
    <t>Garamendi</t>
  </si>
  <si>
    <t>(JAHN gair-uh-MEN-dee)</t>
  </si>
  <si>
    <t>/dʒɑn ˌgɛ.ɹə.'mɛn.di/</t>
  </si>
  <si>
    <t>2009 Special</t>
  </si>
  <si>
    <t>California's 4th</t>
  </si>
  <si>
    <t>CA-04</t>
  </si>
  <si>
    <t>McClintock</t>
  </si>
  <si>
    <t>(TAHM mu-KLIN-tahk)</t>
  </si>
  <si>
    <t>/tɑm mə.'klɪn.tɑk/</t>
  </si>
  <si>
    <t>California's 5th</t>
  </si>
  <si>
    <t>CA-05</t>
  </si>
  <si>
    <t>Thompson</t>
  </si>
  <si>
    <t>(MAHYK TAHMP-suhn)</t>
  </si>
  <si>
    <t>/maɪk 'tɑmp.sən/</t>
  </si>
  <si>
    <t>California's 6th</t>
  </si>
  <si>
    <t>CA-06</t>
  </si>
  <si>
    <t>Doris</t>
  </si>
  <si>
    <t>Matsui</t>
  </si>
  <si>
    <t>(DAWR-is mat-SOO-ee)</t>
  </si>
  <si>
    <t>/'dɔ.ɹɪs mæt.'su.i/</t>
  </si>
  <si>
    <t>2005 Special</t>
  </si>
  <si>
    <t>Asian - Japanese</t>
  </si>
  <si>
    <t>California's 7th</t>
  </si>
  <si>
    <t>CA-07</t>
  </si>
  <si>
    <t>Ami</t>
  </si>
  <si>
    <t>Bera</t>
  </si>
  <si>
    <t>(AH-mee BAIR-uh)</t>
  </si>
  <si>
    <t>/'ɑ.mi 'bɛ.ɹə/</t>
  </si>
  <si>
    <t>Asian - Indian</t>
  </si>
  <si>
    <t>Unitarian Universalist</t>
  </si>
  <si>
    <t>California's 8th</t>
  </si>
  <si>
    <t>CA-08</t>
  </si>
  <si>
    <t>Jay</t>
  </si>
  <si>
    <t>Obernolte</t>
  </si>
  <si>
    <t>(JEY OH-ber-nohl-tee)</t>
  </si>
  <si>
    <t>/dʒeɪ 'oʊ.bɜɹ.ˌnoʊl.ti/</t>
  </si>
  <si>
    <t>Open - Ran for county board of supervisors</t>
  </si>
  <si>
    <t>California's 9th</t>
  </si>
  <si>
    <t>CA-09</t>
  </si>
  <si>
    <t>McNerney</t>
  </si>
  <si>
    <t>(JAIR-ee mik-NER-nee)</t>
  </si>
  <si>
    <t>/'dʒɛ.ɹi mɪk.'nɜɹ.ni/</t>
  </si>
  <si>
    <t>California's 10th</t>
  </si>
  <si>
    <t>CA-10</t>
  </si>
  <si>
    <t>Josh</t>
  </si>
  <si>
    <t>Harder</t>
  </si>
  <si>
    <t>(JAHSH HAHR-der)</t>
  </si>
  <si>
    <t>/dʒɑʃ 'hɑɹ.dəɹ/</t>
  </si>
  <si>
    <t>California's 11th</t>
  </si>
  <si>
    <t>CA-11</t>
  </si>
  <si>
    <t>Mark</t>
  </si>
  <si>
    <t>DeSaulnier</t>
  </si>
  <si>
    <t>(MAHRK duh-SOHN-yey)</t>
  </si>
  <si>
    <t>/mɑɹk də.'soʊn.jeɪ/</t>
  </si>
  <si>
    <t>California's 12th</t>
  </si>
  <si>
    <t>CA-12</t>
  </si>
  <si>
    <t>Nancy</t>
  </si>
  <si>
    <t>Pelosi</t>
  </si>
  <si>
    <t>(NAN-see puh-LOH-see)</t>
  </si>
  <si>
    <t>/'næn.si pə.'loʊ.si/</t>
  </si>
  <si>
    <t>1987 Special</t>
  </si>
  <si>
    <t>California's 13th</t>
  </si>
  <si>
    <t>CA-13</t>
  </si>
  <si>
    <t>Barbara</t>
  </si>
  <si>
    <t>Lee</t>
  </si>
  <si>
    <t>(BAHR-bruh LEE)</t>
  </si>
  <si>
    <t>/'bɑɹ.bɹə li/</t>
  </si>
  <si>
    <t>1998 Special</t>
  </si>
  <si>
    <t>California's 14th</t>
  </si>
  <si>
    <t>CA-14</t>
  </si>
  <si>
    <t>Jackie</t>
  </si>
  <si>
    <t>Speier</t>
  </si>
  <si>
    <t>(JAK-ee SPEER)</t>
  </si>
  <si>
    <t>/'dʒæ.ki spɪəɹ/</t>
  </si>
  <si>
    <t>2008 Special</t>
  </si>
  <si>
    <t>California's 15th</t>
  </si>
  <si>
    <t>CA-15</t>
  </si>
  <si>
    <t>Eric</t>
  </si>
  <si>
    <t>Swalwell</t>
  </si>
  <si>
    <t>(AIR-ik SWAWL-wel)</t>
  </si>
  <si>
    <t>/'ɛ.ɹɪk 'swɔl.wɛl/</t>
  </si>
  <si>
    <t>California's 16th</t>
  </si>
  <si>
    <t>CA-16</t>
  </si>
  <si>
    <t>Jim</t>
  </si>
  <si>
    <t>Costa</t>
  </si>
  <si>
    <t>(JIM KAH-stuh)</t>
  </si>
  <si>
    <t>/dʒɪm 'kɑ.stə/</t>
  </si>
  <si>
    <t>White - Portuguese</t>
  </si>
  <si>
    <t>California's 17th</t>
  </si>
  <si>
    <t>CA-17</t>
  </si>
  <si>
    <t>Ro</t>
  </si>
  <si>
    <t>Khanna</t>
  </si>
  <si>
    <t>(ROH KAH-nuh)</t>
  </si>
  <si>
    <t>/ɹoʊ 'kɑ.nə/</t>
  </si>
  <si>
    <t>Hindu</t>
  </si>
  <si>
    <t>California's 18th</t>
  </si>
  <si>
    <t>CA-18</t>
  </si>
  <si>
    <t>Anna</t>
  </si>
  <si>
    <t>Eshoo</t>
  </si>
  <si>
    <t>(AN-uh EH-shoo)</t>
  </si>
  <si>
    <t>/'æ.nə 'ɛ.ʃu/</t>
  </si>
  <si>
    <t>White - Armenian</t>
  </si>
  <si>
    <t>Christian - Chaldean Catholic</t>
  </si>
  <si>
    <t>California's 19th</t>
  </si>
  <si>
    <t>CA-19</t>
  </si>
  <si>
    <t>Zoe</t>
  </si>
  <si>
    <t>Lofgren</t>
  </si>
  <si>
    <t>(ZOH LAWF-gren)</t>
  </si>
  <si>
    <t>/zoʊ 'lɔf.gɹɛn/</t>
  </si>
  <si>
    <t>Christian - Protestant - Lutheran</t>
  </si>
  <si>
    <t>California's 20th</t>
  </si>
  <si>
    <t>CA-20</t>
  </si>
  <si>
    <t>Jimmy</t>
  </si>
  <si>
    <t>Panetta</t>
  </si>
  <si>
    <t>(JIM-ee puh-NET-uh)</t>
  </si>
  <si>
    <t>/'dʒɪ.mi pə.'nɛ.ɾə/</t>
  </si>
  <si>
    <t>California's 21st</t>
  </si>
  <si>
    <t>CA-21</t>
  </si>
  <si>
    <t>Valadao</t>
  </si>
  <si>
    <t>(DEY-vid val-uh-DEY-oh)</t>
  </si>
  <si>
    <t>/'deɪ.vɪd ˌvæ.lə.'deɪ.oʊ/</t>
  </si>
  <si>
    <t>2020, 2012-2018</t>
  </si>
  <si>
    <t>Lost</t>
  </si>
  <si>
    <t>California's 22nd</t>
  </si>
  <si>
    <t>CA-22</t>
  </si>
  <si>
    <t>Connie</t>
  </si>
  <si>
    <t>Conway</t>
  </si>
  <si>
    <t>(CAH-nee CAHN-wey)</t>
  </si>
  <si>
    <t>/'kɑ.ni 'kɑn.weɪ/</t>
  </si>
  <si>
    <t>California's 23rd</t>
  </si>
  <si>
    <t>CA-23</t>
  </si>
  <si>
    <t>Kevin</t>
  </si>
  <si>
    <t>McCarthy</t>
  </si>
  <si>
    <t>(KEH-vin muh-KAHR-thee)</t>
  </si>
  <si>
    <t>/'kɛ.vɪn mə.'kɑɹ.θi/</t>
  </si>
  <si>
    <t>California's 24th</t>
  </si>
  <si>
    <t>CA-24</t>
  </si>
  <si>
    <t>Salud</t>
  </si>
  <si>
    <t>Carbajal</t>
  </si>
  <si>
    <t>(sah-LOOD KAHR-buh-hahl)</t>
  </si>
  <si>
    <t>/sɑ.'lud 'kɑɹ.bə.hɑl/</t>
  </si>
  <si>
    <t>California's 25th</t>
  </si>
  <si>
    <t>CA-25</t>
  </si>
  <si>
    <t>Garcia</t>
  </si>
  <si>
    <t>(MAHYK gahr-SEE-uh)</t>
  </si>
  <si>
    <t>/maɪk gɑɹ.'si.ə/</t>
  </si>
  <si>
    <t>2020 Special</t>
  </si>
  <si>
    <t>California's 26th</t>
  </si>
  <si>
    <t>CA-26</t>
  </si>
  <si>
    <t>Julia</t>
  </si>
  <si>
    <t>Brownley</t>
  </si>
  <si>
    <t>(JOO-lee-uh BROUN-lee)</t>
  </si>
  <si>
    <t>/'dʒu.li.ə 'bɹaʊn.li/</t>
  </si>
  <si>
    <t>Christian - Protestant - Episcopalian</t>
  </si>
  <si>
    <t>California's 27th</t>
  </si>
  <si>
    <t>CA-27</t>
  </si>
  <si>
    <t>Judy</t>
  </si>
  <si>
    <t>Chu</t>
  </si>
  <si>
    <t>(JOO-dee CHOO)</t>
  </si>
  <si>
    <t>/'dʒu.ɾi tʃu/</t>
  </si>
  <si>
    <t>Asian - Chinese</t>
  </si>
  <si>
    <t>California's 28th</t>
  </si>
  <si>
    <t>CA-28</t>
  </si>
  <si>
    <t>Adam</t>
  </si>
  <si>
    <t>Schiff</t>
  </si>
  <si>
    <t>(AD-uhm SHIF)</t>
  </si>
  <si>
    <t>/'æ.ɾəm ʃɪf/</t>
  </si>
  <si>
    <t>Jewish</t>
  </si>
  <si>
    <t>California's 29th</t>
  </si>
  <si>
    <t>CA-29</t>
  </si>
  <si>
    <t>Tony</t>
  </si>
  <si>
    <t>Cárdenas</t>
  </si>
  <si>
    <t>(TOH-nee KAHR-duh-nuhs) [R is trilled]</t>
  </si>
  <si>
    <t>/'to.ni 'kɑr.də.nəs/</t>
  </si>
  <si>
    <t>California's 30th</t>
  </si>
  <si>
    <t>CA-30</t>
  </si>
  <si>
    <t>Brad</t>
  </si>
  <si>
    <t>Sherman</t>
  </si>
  <si>
    <t>(BRAD SHER-muhn)</t>
  </si>
  <si>
    <t>/bɹæd 'ʃɜɹ.mən/</t>
  </si>
  <si>
    <t>California's 31st</t>
  </si>
  <si>
    <t>CA-31</t>
  </si>
  <si>
    <t>Pete</t>
  </si>
  <si>
    <t>Aguilar</t>
  </si>
  <si>
    <t>(PEET AG-yuh-lahr)</t>
  </si>
  <si>
    <t>/pit 'æg.jə.lɑɹ/</t>
  </si>
  <si>
    <t>California's 32nd</t>
  </si>
  <si>
    <t>CA-32</t>
  </si>
  <si>
    <t>Grace</t>
  </si>
  <si>
    <t>Napolitano</t>
  </si>
  <si>
    <t>(GREYS nuh-pol-ee-TAN-oh) [O is unrounded]</t>
  </si>
  <si>
    <t>/gɹeɪs nə.ˌpo.li.'tæ.no/</t>
  </si>
  <si>
    <t>California's 33rd</t>
  </si>
  <si>
    <t>CA-33</t>
  </si>
  <si>
    <t>Ted</t>
  </si>
  <si>
    <t>Lieu</t>
  </si>
  <si>
    <t>(TED LOO)</t>
  </si>
  <si>
    <t>/tɛd lu/</t>
  </si>
  <si>
    <t>Asian - Taiwanese</t>
  </si>
  <si>
    <t>California's 34th</t>
  </si>
  <si>
    <t>CA-34</t>
  </si>
  <si>
    <t>Gomez</t>
  </si>
  <si>
    <t>(JIM-ee GOH-mez)</t>
  </si>
  <si>
    <t>/'dʒɪ.mi 'goʊ.mɛz/</t>
  </si>
  <si>
    <t>2017 Special</t>
  </si>
  <si>
    <t>California's 35th</t>
  </si>
  <si>
    <t>CA-35</t>
  </si>
  <si>
    <t>Norma</t>
  </si>
  <si>
    <t>Torres</t>
  </si>
  <si>
    <t>(NAWR-muh TAWR-es)</t>
  </si>
  <si>
    <t>/'nɔɹ.mə 'tɔ.ɹəs/</t>
  </si>
  <si>
    <t>Hispanic - Guatemalan</t>
  </si>
  <si>
    <t>California's 36th</t>
  </si>
  <si>
    <t>CA-36</t>
  </si>
  <si>
    <t>Raul</t>
  </si>
  <si>
    <t>Ruiz</t>
  </si>
  <si>
    <t>(ra-OOL roo-EEZ)</t>
  </si>
  <si>
    <t>/ɹæ.'ul ɹu.'iz/</t>
  </si>
  <si>
    <t>Christian - Protestant - Seventh-Day Adventist</t>
  </si>
  <si>
    <t>California's 37th</t>
  </si>
  <si>
    <t>CA-37</t>
  </si>
  <si>
    <t>Karen</t>
  </si>
  <si>
    <t>Bass</t>
  </si>
  <si>
    <t>(KAIR-in BAS)</t>
  </si>
  <si>
    <t>/'kɛ.ɹɪn bæs/</t>
  </si>
  <si>
    <t>California's 38th</t>
  </si>
  <si>
    <t>CA-38</t>
  </si>
  <si>
    <t>Linda</t>
  </si>
  <si>
    <t>Sánchez</t>
  </si>
  <si>
    <t>(LIN-duh SAN-chez)</t>
  </si>
  <si>
    <t>/'lɪn.də 'sæn.tʃɛz/</t>
  </si>
  <si>
    <t>California's 39th</t>
  </si>
  <si>
    <t>CA-39</t>
  </si>
  <si>
    <t>Young</t>
  </si>
  <si>
    <t>Kim</t>
  </si>
  <si>
    <t>(YUHNG KIM)</t>
  </si>
  <si>
    <t>/jʌŋg kɪm/</t>
  </si>
  <si>
    <t>Asian - Korean</t>
  </si>
  <si>
    <t>California's 40th</t>
  </si>
  <si>
    <t>CA-40</t>
  </si>
  <si>
    <t>Lucille</t>
  </si>
  <si>
    <t>Roybal-Allard</t>
  </si>
  <si>
    <t>(loo-SEEL ROY-bawl AL-urd)</t>
  </si>
  <si>
    <t>/lu.'sil 'ɹɔɪ.bɔl 'æ.ləɹd/</t>
  </si>
  <si>
    <t>California's 41st</t>
  </si>
  <si>
    <t>CA-41</t>
  </si>
  <si>
    <t>Takano</t>
  </si>
  <si>
    <t>(MAHRK tuh-KAHN-noh)</t>
  </si>
  <si>
    <t>/mɑɹk tə.'kɑ.noʊ/</t>
  </si>
  <si>
    <t>Gay</t>
  </si>
  <si>
    <t>California's 42nd</t>
  </si>
  <si>
    <t>CA-42</t>
  </si>
  <si>
    <t>Ken</t>
  </si>
  <si>
    <t>Calvert</t>
  </si>
  <si>
    <t>(KEN KAL-vert)</t>
  </si>
  <si>
    <t>/kɛn 'kæl.vəɹt/</t>
  </si>
  <si>
    <t>California's 43rd</t>
  </si>
  <si>
    <t>CA-43</t>
  </si>
  <si>
    <t>Maxine</t>
  </si>
  <si>
    <t>Waters</t>
  </si>
  <si>
    <t>(MAK-seen WAH-terz)</t>
  </si>
  <si>
    <t>/'mæk.sin 'wɑ.ɾəɹz/</t>
  </si>
  <si>
    <t>California's 44th</t>
  </si>
  <si>
    <t>CA-44</t>
  </si>
  <si>
    <t>Nanette</t>
  </si>
  <si>
    <t>Barragán</t>
  </si>
  <si>
    <t>(nuh-NET BAIR-uh-gen)</t>
  </si>
  <si>
    <t>/nə.'nɛt 'bɛ.ɹə.gən/</t>
  </si>
  <si>
    <t>California's 45th</t>
  </si>
  <si>
    <t>CA-45</t>
  </si>
  <si>
    <t>Katie</t>
  </si>
  <si>
    <t>Porter</t>
  </si>
  <si>
    <t>(KEY-tee PAWR-ter)</t>
  </si>
  <si>
    <t>/'keɪ.ɾi 'pɔɹ.təɹ/</t>
  </si>
  <si>
    <t>California's 46th</t>
  </si>
  <si>
    <t>CA-46</t>
  </si>
  <si>
    <t>Lou</t>
  </si>
  <si>
    <t>Correa</t>
  </si>
  <si>
    <t>(LOO kawr-EY-uh) [R is trilled in Spanish]</t>
  </si>
  <si>
    <t>/lu kɔ.'reɪ.ə/</t>
  </si>
  <si>
    <t>California's 47th</t>
  </si>
  <si>
    <t>CA-47</t>
  </si>
  <si>
    <t>Alan</t>
  </si>
  <si>
    <t>Lowenthal</t>
  </si>
  <si>
    <t>(AL-en LOHW-en-thawl)</t>
  </si>
  <si>
    <t>/'æ.lɛn 'loʊ.ɛn.θɔl/</t>
  </si>
  <si>
    <t>California's 48th</t>
  </si>
  <si>
    <t>CA-48</t>
  </si>
  <si>
    <t>Michelle</t>
  </si>
  <si>
    <t>Steel</t>
  </si>
  <si>
    <t>(mi-SHEL STEEL)</t>
  </si>
  <si>
    <t>/mɪ.'ʃɛl stil/</t>
  </si>
  <si>
    <t>California's 49th</t>
  </si>
  <si>
    <t>CA-49</t>
  </si>
  <si>
    <t>Levin</t>
  </si>
  <si>
    <t>(MAHYK LEV-in)</t>
  </si>
  <si>
    <t>/maɪk 'lɛ.vɪn/</t>
  </si>
  <si>
    <t>Multiple: Hispanic - Mexican/White - Jewish</t>
  </si>
  <si>
    <t>California's 50th</t>
  </si>
  <si>
    <t>CA-50</t>
  </si>
  <si>
    <t>Darrell</t>
  </si>
  <si>
    <t>Issa</t>
  </si>
  <si>
    <t>(DAIR-uhl AHY-suh)</t>
  </si>
  <si>
    <t>/'dɛ.ɹəl 'aɪ.sə/</t>
  </si>
  <si>
    <t>2020, 2000-2018</t>
  </si>
  <si>
    <t>Multiple: White/Middle Eastern - Lebanese</t>
  </si>
  <si>
    <t>Vacant - Resigned</t>
  </si>
  <si>
    <t>California's 51st</t>
  </si>
  <si>
    <t>CA-51</t>
  </si>
  <si>
    <t>Juan</t>
  </si>
  <si>
    <t>Vargas</t>
  </si>
  <si>
    <t>(WAHN VAHR-guhs)</t>
  </si>
  <si>
    <t>/wɑn 'vɑɹ.gəs/</t>
  </si>
  <si>
    <t>California's 52nd</t>
  </si>
  <si>
    <t>CA-52</t>
  </si>
  <si>
    <t>Scott</t>
  </si>
  <si>
    <t>Peters</t>
  </si>
  <si>
    <t>(SKAHT PEE-terz)</t>
  </si>
  <si>
    <t>/skɑt 'pi.ɾəɹz/</t>
  </si>
  <si>
    <t>California's 53rd</t>
  </si>
  <si>
    <t>CA-53</t>
  </si>
  <si>
    <t>Sara</t>
  </si>
  <si>
    <t>Jacobs</t>
  </si>
  <si>
    <t>(SAIR-uh JEY-kuhbz)</t>
  </si>
  <si>
    <t>/'sɛ.ɹə 'dʒeɪ.kəbz/</t>
  </si>
  <si>
    <t>Colorado's 1st</t>
  </si>
  <si>
    <t>CO-01</t>
  </si>
  <si>
    <t>Diana</t>
  </si>
  <si>
    <t>DeGette</t>
  </si>
  <si>
    <t>(dahy-AN-uh duh-GET)</t>
  </si>
  <si>
    <t>/daɪ.'æn.ə də.'gɛt/</t>
  </si>
  <si>
    <t>Colorado's 2nd</t>
  </si>
  <si>
    <t>CO-02</t>
  </si>
  <si>
    <t>Joe</t>
  </si>
  <si>
    <t>Neguse</t>
  </si>
  <si>
    <t>(JOH nuh-GOOS)</t>
  </si>
  <si>
    <t>/dʒoʊ nə.'gus/</t>
  </si>
  <si>
    <t>Black - Eritrean</t>
  </si>
  <si>
    <t>Colorado's 3rd</t>
  </si>
  <si>
    <t>CO-03</t>
  </si>
  <si>
    <t>Lauren</t>
  </si>
  <si>
    <t>Boebert</t>
  </si>
  <si>
    <t>(LAWR-uhn BOH-bert)</t>
  </si>
  <si>
    <t>/'lɔ.ɹən 'boʊ.bəɹt/</t>
  </si>
  <si>
    <t>Open - Lost in primary</t>
  </si>
  <si>
    <t>Colorado's 4th</t>
  </si>
  <si>
    <t>CO-04</t>
  </si>
  <si>
    <t>Buck</t>
  </si>
  <si>
    <t>(KEN BUHK)</t>
  </si>
  <si>
    <t>/kɛn bʌk/</t>
  </si>
  <si>
    <t>Colorado's 5th</t>
  </si>
  <si>
    <t>CO-05</t>
  </si>
  <si>
    <t>Lamborn</t>
  </si>
  <si>
    <t>(DUHG LAM-bawrn)</t>
  </si>
  <si>
    <t>/dʌg 'læm.bɔɹn/</t>
  </si>
  <si>
    <t>Colorado's 6th</t>
  </si>
  <si>
    <t>CO-06</t>
  </si>
  <si>
    <t>Jason</t>
  </si>
  <si>
    <t>Crow</t>
  </si>
  <si>
    <t>(JEY-suhn KROH)</t>
  </si>
  <si>
    <t>/'dʒeɪ.sən kɹoʊ/</t>
  </si>
  <si>
    <t>Colorado's 7th</t>
  </si>
  <si>
    <t>CO-07</t>
  </si>
  <si>
    <t>Ed</t>
  </si>
  <si>
    <t>Perlmutter</t>
  </si>
  <si>
    <t>(ED PURL-muh-ter)</t>
  </si>
  <si>
    <t>/ɛd 'pɜɹl.mə.ɾəɹ/</t>
  </si>
  <si>
    <t>Connecticut's 1st</t>
  </si>
  <si>
    <t>CT-01</t>
  </si>
  <si>
    <t>Larson</t>
  </si>
  <si>
    <t>(JAHN LAHR-suhn)</t>
  </si>
  <si>
    <t>/dʒɑn 'lɑɹ.sən/</t>
  </si>
  <si>
    <t>Connecticut's 2nd</t>
  </si>
  <si>
    <t>CT-02</t>
  </si>
  <si>
    <t>Courtney</t>
  </si>
  <si>
    <t>(JOH KAWRT-nee)</t>
  </si>
  <si>
    <t>/dʒoʊ 'kɔɹɾ.ni/</t>
  </si>
  <si>
    <t>Connecticut's 3rd</t>
  </si>
  <si>
    <t>CT-03</t>
  </si>
  <si>
    <t>Rosa</t>
  </si>
  <si>
    <t>DeLauro</t>
  </si>
  <si>
    <t>(ROH-zuh duh-LAWR-oh)</t>
  </si>
  <si>
    <t>/'ɹoʊ.zə də.'lɔ.ɹoʊ/</t>
  </si>
  <si>
    <t>Connecticut's 4th</t>
  </si>
  <si>
    <t>CT-04</t>
  </si>
  <si>
    <t>Himes</t>
  </si>
  <si>
    <t>(JIM HAHYMZ)</t>
  </si>
  <si>
    <t>/dʒɪm haɪmz/</t>
  </si>
  <si>
    <t>Connecticut's 5th</t>
  </si>
  <si>
    <t>CT-05</t>
  </si>
  <si>
    <t>Jahana</t>
  </si>
  <si>
    <t>Hayes</t>
  </si>
  <si>
    <t>(juh-HAHN-uh HEYZ)</t>
  </si>
  <si>
    <t>/dʒə.'hɑ.nə heɪz/</t>
  </si>
  <si>
    <t>Delaware's At-Large</t>
  </si>
  <si>
    <t>DE-AL</t>
  </si>
  <si>
    <t>Lisa</t>
  </si>
  <si>
    <t>Blunt Rochester</t>
  </si>
  <si>
    <t>(LEE-suh BLUHNT RAH-ches-ter)</t>
  </si>
  <si>
    <t>/'li.sə blʌnt 'ɹɑ.tʃɛs.ɾəɹ/</t>
  </si>
  <si>
    <t>Florida's 1st</t>
  </si>
  <si>
    <t>FL-01</t>
  </si>
  <si>
    <t>Matt</t>
  </si>
  <si>
    <t>Gaetz</t>
  </si>
  <si>
    <t>(MAT GEYTS)</t>
  </si>
  <si>
    <t>/mæt geɪts/</t>
  </si>
  <si>
    <t>Florida's 2nd</t>
  </si>
  <si>
    <t>FL-02</t>
  </si>
  <si>
    <t>Neal</t>
  </si>
  <si>
    <t>Dunn</t>
  </si>
  <si>
    <t>(NEEL DUHN)</t>
  </si>
  <si>
    <t>/nil dʌn/</t>
  </si>
  <si>
    <t xml:space="preserve">      Redrawn</t>
  </si>
  <si>
    <t>Florida's 3rd</t>
  </si>
  <si>
    <t>FL-03</t>
  </si>
  <si>
    <t>Kat</t>
  </si>
  <si>
    <t>Cammack</t>
  </si>
  <si>
    <t>(KAT KAM-ak)</t>
  </si>
  <si>
    <t>/kæt 'kæ.mæk/</t>
  </si>
  <si>
    <t>Florida's 4th</t>
  </si>
  <si>
    <t>FL-04</t>
  </si>
  <si>
    <t>Rutherford</t>
  </si>
  <si>
    <t>(JAHN RUH-ther-ferd)</t>
  </si>
  <si>
    <t>/dʒɑn 'ɹʌ.ðəɹ.fəɹd/</t>
  </si>
  <si>
    <t>Florida's 5th</t>
  </si>
  <si>
    <t>FL-05</t>
  </si>
  <si>
    <t>Al</t>
  </si>
  <si>
    <t>Lawson</t>
  </si>
  <si>
    <t>(AL LAW-suhn)</t>
  </si>
  <si>
    <t>/æl 'lɔ.sən/</t>
  </si>
  <si>
    <t>Florida's 6th</t>
  </si>
  <si>
    <t>FL-06</t>
  </si>
  <si>
    <t>Waltz</t>
  </si>
  <si>
    <t>(MAHYK WAWLTS)</t>
  </si>
  <si>
    <t>/'maɪk wɔlts/</t>
  </si>
  <si>
    <t>Florida's 7th</t>
  </si>
  <si>
    <t>FL-07</t>
  </si>
  <si>
    <t>Stephanie</t>
  </si>
  <si>
    <t>Murphy</t>
  </si>
  <si>
    <t>(STEF-uh-nee MUR-fee)</t>
  </si>
  <si>
    <t>/'stɛ.fə.ni 'mɜɹ.fi/</t>
  </si>
  <si>
    <t>Asian - Vietnamese</t>
  </si>
  <si>
    <t>Florida's 8th</t>
  </si>
  <si>
    <t>FL-08</t>
  </si>
  <si>
    <t>Bill</t>
  </si>
  <si>
    <t>Posey</t>
  </si>
  <si>
    <t>(BIL POH-zee)</t>
  </si>
  <si>
    <t>/bɪl 'poʊ.zi/</t>
  </si>
  <si>
    <t>Florida's 9th</t>
  </si>
  <si>
    <t>FL-09</t>
  </si>
  <si>
    <t>Darren</t>
  </si>
  <si>
    <t>Soto</t>
  </si>
  <si>
    <t>(DAIR-en SOH-toh) [with trilled R in Spanish]</t>
  </si>
  <si>
    <t>/'dɛ.ɹən 'soʊ.ɾoʊ/ [/'dɛ.rən 'so.to/ in Spanish]</t>
  </si>
  <si>
    <t>Hispanic - Puerto Rican</t>
  </si>
  <si>
    <t>Florida's 10th</t>
  </si>
  <si>
    <t>FL-10</t>
  </si>
  <si>
    <t>Val</t>
  </si>
  <si>
    <t>Demings</t>
  </si>
  <si>
    <t>(VAL DEM-ingz)</t>
  </si>
  <si>
    <t>/væl 'dɛ.mɪŋgz/</t>
  </si>
  <si>
    <t>Florida's 11th</t>
  </si>
  <si>
    <t>FL-11</t>
  </si>
  <si>
    <t>Daniel</t>
  </si>
  <si>
    <t>Webster</t>
  </si>
  <si>
    <t>(DAN-yuhl WEB-ster)</t>
  </si>
  <si>
    <t>/'dæn.jəl 'wɛb.stəɹ/</t>
  </si>
  <si>
    <t>Florida's 12th</t>
  </si>
  <si>
    <t>FL-12</t>
  </si>
  <si>
    <t>Gus</t>
  </si>
  <si>
    <t>Bilirakis</t>
  </si>
  <si>
    <t>(GUHS bil-uh-RAK-is)</t>
  </si>
  <si>
    <t>/gʌs ˌbɪ.lə.'ɹæ.kɪs/</t>
  </si>
  <si>
    <t>Florida's 13th</t>
  </si>
  <si>
    <t>FL-13</t>
  </si>
  <si>
    <t>Vacant (D)</t>
  </si>
  <si>
    <t>Florida's 14th</t>
  </si>
  <si>
    <t>FL-14</t>
  </si>
  <si>
    <t>Kathy</t>
  </si>
  <si>
    <t>Castor</t>
  </si>
  <si>
    <t>(KATH-ee KAS-tur)</t>
  </si>
  <si>
    <t>/'kæ.θi 'kæs.ɾəɹ/</t>
  </si>
  <si>
    <t>Florida's 15th</t>
  </si>
  <si>
    <t>FL-15</t>
  </si>
  <si>
    <t>Franklin</t>
  </si>
  <si>
    <t>(SKAHT FREYNK-luhn)</t>
  </si>
  <si>
    <t>/skɑt 'fɹeɪŋk.lən/</t>
  </si>
  <si>
    <t>Florida's 16th</t>
  </si>
  <si>
    <t>FL-16</t>
  </si>
  <si>
    <t>Vern</t>
  </si>
  <si>
    <t>Buchanan</t>
  </si>
  <si>
    <t>(VERN byoo-KAN-uhn)</t>
  </si>
  <si>
    <t>/vɜɹn bju.'kæ.nən/</t>
  </si>
  <si>
    <t>Florida's 17th</t>
  </si>
  <si>
    <t>FL-17</t>
  </si>
  <si>
    <t>Steube</t>
  </si>
  <si>
    <t>(GREG STOO-bee)</t>
  </si>
  <si>
    <t>/gɹɛg 'stu.bi/</t>
  </si>
  <si>
    <t>Florida's 18th</t>
  </si>
  <si>
    <t>FL-18</t>
  </si>
  <si>
    <t>Brian</t>
  </si>
  <si>
    <t>Mast</t>
  </si>
  <si>
    <t>(BRAHY-uhn MAST)</t>
  </si>
  <si>
    <t>/'bɹaɪ.ən mæst/</t>
  </si>
  <si>
    <t>Florida's 19th</t>
  </si>
  <si>
    <t>FL-19</t>
  </si>
  <si>
    <t>Byron</t>
  </si>
  <si>
    <t>Donalds</t>
  </si>
  <si>
    <t>(BAHY-ruhn DAH-nuhldz)</t>
  </si>
  <si>
    <t>/'baɪ.ɹən 'dɑ.nəldz/</t>
  </si>
  <si>
    <t>Florida's 20th</t>
  </si>
  <si>
    <t>FL-20</t>
  </si>
  <si>
    <t>Sheila</t>
  </si>
  <si>
    <t>Cherfilus-McCormick</t>
  </si>
  <si>
    <t>(SHEE-luh SHER-fuh-luhs muh-KAWR-mik)</t>
  </si>
  <si>
    <t>/'ʃi.lə 'ʃɜɹ.fə.ləs mə.'kɔɹ.mɪk/</t>
  </si>
  <si>
    <t>2021 Special</t>
  </si>
  <si>
    <t>Black - Hatian</t>
  </si>
  <si>
    <t>Florida's 21st</t>
  </si>
  <si>
    <t>FL-21</t>
  </si>
  <si>
    <t>Lois</t>
  </si>
  <si>
    <t>Frankel</t>
  </si>
  <si>
    <t>(LOH-is FREYNK-uhl)</t>
  </si>
  <si>
    <t>/'loʊ.ɪs 'fɹeɪŋ.kəl/</t>
  </si>
  <si>
    <t>Florida's 22nd</t>
  </si>
  <si>
    <t>FL-22</t>
  </si>
  <si>
    <t>Florida's 23rd</t>
  </si>
  <si>
    <t>FL-23</t>
  </si>
  <si>
    <t>Wasserman Schultz</t>
  </si>
  <si>
    <t>(DEB-ee WAH-ser-muhn SHUHLTS)</t>
  </si>
  <si>
    <t>/'dɛ.bi 'wɑ.səɹ.mən ʃʌlts/</t>
  </si>
  <si>
    <t>Florida's 24th</t>
  </si>
  <si>
    <t>FL-24</t>
  </si>
  <si>
    <t>Frederica</t>
  </si>
  <si>
    <t>Wilson</t>
  </si>
  <si>
    <t>(fred-REE-kuh WIL-suhn)</t>
  </si>
  <si>
    <t>/fɹɛ.'dɹi.kə 'wɪl.sən/</t>
  </si>
  <si>
    <t>Florida's 25th</t>
  </si>
  <si>
    <t>FL-25</t>
  </si>
  <si>
    <t>Mario</t>
  </si>
  <si>
    <t>Diaz-Balart</t>
  </si>
  <si>
    <t>(MAHR-ee-oh DEE-az buh-LAHRT) [Rs are trilled when in Spanish]</t>
  </si>
  <si>
    <t>/'mɑ.ɹi.oʊ 'di.æz bə.'lɑɹt/ [/'mɑ.ri.oʊ 'di.æz bə.'lɑrt/ in Spanish]</t>
  </si>
  <si>
    <t>Hispanic - Cuban</t>
  </si>
  <si>
    <t>No election held</t>
  </si>
  <si>
    <t>Florida's 26th</t>
  </si>
  <si>
    <t>FL-26</t>
  </si>
  <si>
    <t>Carlos</t>
  </si>
  <si>
    <t>Giménez</t>
  </si>
  <si>
    <t>(KAHR-lohs hi-MEN-ez)</t>
  </si>
  <si>
    <t>/'kɑɹ.loʊs hɪ.'mɛ.nɛz/</t>
  </si>
  <si>
    <t>Florida's 27th</t>
  </si>
  <si>
    <t>FL-27</t>
  </si>
  <si>
    <t>María Elvira</t>
  </si>
  <si>
    <t>Salazar</t>
  </si>
  <si>
    <t>(muh-REE-uh el-VAHY-ruh SAL-uh-zahr) [mah-REE-uh el-VEE-duh sal-uh-SAR with final R trilled in Spanish]</t>
  </si>
  <si>
    <t>/mə.'ɹi.ə ɛl.'vaɪ.ɹə 'sæl.ə.zɑɹ/ [/mɑ.ɹi.ə ɛl.'vi.ɾə ˌsæl.ə.'sɑr/ in Spanish]</t>
  </si>
  <si>
    <t>Georgia's 1st</t>
  </si>
  <si>
    <t>GA-01</t>
  </si>
  <si>
    <t>Buddy</t>
  </si>
  <si>
    <t>Carter</t>
  </si>
  <si>
    <t>(BUH-dee KAHR-ter)</t>
  </si>
  <si>
    <t>/'bʌ.ɾi 'kɑɹ.ɾəɹ/</t>
  </si>
  <si>
    <t>Georgia's 2nd</t>
  </si>
  <si>
    <t>GA-02</t>
  </si>
  <si>
    <t>Sanford</t>
  </si>
  <si>
    <t>Bishop</t>
  </si>
  <si>
    <t>(SAN-ferd BISH-uhp)</t>
  </si>
  <si>
    <t>/'sæn.fəɹd 'bɪ.ʃəp/</t>
  </si>
  <si>
    <t>Georgia's 3rd</t>
  </si>
  <si>
    <t>GA-03</t>
  </si>
  <si>
    <t>Drew</t>
  </si>
  <si>
    <t>Ferguson</t>
  </si>
  <si>
    <t>(JROO FER-guh-suhn)</t>
  </si>
  <si>
    <t>/dʒɹu 'fɜɹ.gə.sən/</t>
  </si>
  <si>
    <t>Georgia's 4th</t>
  </si>
  <si>
    <t>GA-04</t>
  </si>
  <si>
    <t>Hank</t>
  </si>
  <si>
    <t>Johnson</t>
  </si>
  <si>
    <t>(HEYNK JAHN-suhn)</t>
  </si>
  <si>
    <t>/hæŋk 'dʒɑn.sən/</t>
  </si>
  <si>
    <t>Buddhist - Soka Gakkai</t>
  </si>
  <si>
    <t>Georgia's 5th</t>
  </si>
  <si>
    <t>GA-05</t>
  </si>
  <si>
    <t>Nikema</t>
  </si>
  <si>
    <t>Williams</t>
  </si>
  <si>
    <t>(ni-KEE-muh WIL-yuhmz)</t>
  </si>
  <si>
    <t>/nɪ.'ki.mə 'wɪl.jəmz/</t>
  </si>
  <si>
    <t>Vacant - Died</t>
  </si>
  <si>
    <t>Georgia's 6th</t>
  </si>
  <si>
    <t>GA-06</t>
  </si>
  <si>
    <t>Lucy</t>
  </si>
  <si>
    <t>McBath</t>
  </si>
  <si>
    <t>(LOO-see mik-BATH)</t>
  </si>
  <si>
    <t>/'lu.si mɪk.'bæθ/</t>
  </si>
  <si>
    <t>Georgia's 7th</t>
  </si>
  <si>
    <t>GA-07</t>
  </si>
  <si>
    <t>Carolyn</t>
  </si>
  <si>
    <t>Bourdeaux</t>
  </si>
  <si>
    <t>(KAIR-oh-lin bawr-DOH)</t>
  </si>
  <si>
    <t>/'kɛ.ɹoʊ.lɪn bɔɹ.'doʊ/</t>
  </si>
  <si>
    <t>Georgia's 8th</t>
  </si>
  <si>
    <t>GA-08</t>
  </si>
  <si>
    <t>Austin</t>
  </si>
  <si>
    <t>(AW-stuhn SKAHT)</t>
  </si>
  <si>
    <t>/'ɔ.stən skɑt/</t>
  </si>
  <si>
    <t>Georgia's 9th</t>
  </si>
  <si>
    <t>GA-09</t>
  </si>
  <si>
    <t>Andrew</t>
  </si>
  <si>
    <t>Clyde</t>
  </si>
  <si>
    <t>(AN-jroo KLAHYD)</t>
  </si>
  <si>
    <t>/'æn.dʒɹu klaɪd/</t>
  </si>
  <si>
    <t>Georgia's 10th</t>
  </si>
  <si>
    <t>GA-10</t>
  </si>
  <si>
    <t>Jody</t>
  </si>
  <si>
    <t>Hice</t>
  </si>
  <si>
    <t>(JO-dee HAHYS)</t>
  </si>
  <si>
    <t>/'dʒoʊ.ɾi haɪs/</t>
  </si>
  <si>
    <t>Georgia's 11th</t>
  </si>
  <si>
    <t>GA-11</t>
  </si>
  <si>
    <t>Loudermilk</t>
  </si>
  <si>
    <t>(BAIR-ee LOUD-er-milk)</t>
  </si>
  <si>
    <t>/'bɛ.ɹi 'laʊ.ɾəɹ.mɪlk/</t>
  </si>
  <si>
    <t>Georgia's 12th</t>
  </si>
  <si>
    <t>GA-12</t>
  </si>
  <si>
    <t>Allen</t>
  </si>
  <si>
    <t>(RIK AL-uhn)</t>
  </si>
  <si>
    <t>/ɹɪk 'æ.lən/</t>
  </si>
  <si>
    <t>Georgia's 13th</t>
  </si>
  <si>
    <t>GA-13</t>
  </si>
  <si>
    <t>(DEY-vid SKAHT)</t>
  </si>
  <si>
    <t>/'deɪ.vɪd skɑt/</t>
  </si>
  <si>
    <t>Georgia's 14th</t>
  </si>
  <si>
    <t>GA-14</t>
  </si>
  <si>
    <t>Marjorie Taylor</t>
  </si>
  <si>
    <t>Greene</t>
  </si>
  <si>
    <t>(MAHR-juh-ree TEY-ler GREEN)</t>
  </si>
  <si>
    <t>/'mɑɹ.ʒdə.ɹi 'teɪ.ləɹ gɹin/</t>
  </si>
  <si>
    <t>Hawaii's 1st</t>
  </si>
  <si>
    <t>HI-01</t>
  </si>
  <si>
    <t>Case</t>
  </si>
  <si>
    <t>(ED KEYS)</t>
  </si>
  <si>
    <t>/ɛd keɪs/</t>
  </si>
  <si>
    <t>2018, 2002-2006</t>
  </si>
  <si>
    <t>Hawaii's 2nd</t>
  </si>
  <si>
    <t>HI-02</t>
  </si>
  <si>
    <t>Kai</t>
  </si>
  <si>
    <t>Kahele</t>
  </si>
  <si>
    <t>(KAHY kuh-HEY-ley)</t>
  </si>
  <si>
    <t>/kaɪ kə.'heɪ.leɪ/</t>
  </si>
  <si>
    <t>Pacific Islander - Native Hawaiian</t>
  </si>
  <si>
    <t>Unknown/Refused</t>
  </si>
  <si>
    <t>Idaho's 1st</t>
  </si>
  <si>
    <t>ID-01</t>
  </si>
  <si>
    <t>Russ</t>
  </si>
  <si>
    <t>Fulcher</t>
  </si>
  <si>
    <t>(RUHS FUHL-cher)</t>
  </si>
  <si>
    <t>/ɹʌs 'fʌl.tʃəɹ/</t>
  </si>
  <si>
    <t>Idaho's 2nd</t>
  </si>
  <si>
    <t>ID-02</t>
  </si>
  <si>
    <t>Simpson</t>
  </si>
  <si>
    <t>(MAHYK SIMP-suhn)</t>
  </si>
  <si>
    <t>/maɪk 'sɪmp.sən/</t>
  </si>
  <si>
    <t>Illinois' 1st</t>
  </si>
  <si>
    <t>IL-01</t>
  </si>
  <si>
    <t>Bobby</t>
  </si>
  <si>
    <t>Rush</t>
  </si>
  <si>
    <t>(BAH-bee RUHSH)</t>
  </si>
  <si>
    <t>/'bɑ.bi ɹʌʃ/</t>
  </si>
  <si>
    <t>Illinois' 2nd</t>
  </si>
  <si>
    <t>IL-02</t>
  </si>
  <si>
    <t>Robin</t>
  </si>
  <si>
    <t>Kelly</t>
  </si>
  <si>
    <t>(RAH-buhn KEL-ee)</t>
  </si>
  <si>
    <t>/'ɹɑ.bən 'kɛ.li/</t>
  </si>
  <si>
    <t>2013 Special</t>
  </si>
  <si>
    <t>Illinois' 3rd</t>
  </si>
  <si>
    <t>IL-03</t>
  </si>
  <si>
    <t>Marie</t>
  </si>
  <si>
    <t>Newman</t>
  </si>
  <si>
    <t>(muh-REE NOO-muhn)</t>
  </si>
  <si>
    <t>/mə.'ɹi 'nu.mən/</t>
  </si>
  <si>
    <t>Illinois' 4th</t>
  </si>
  <si>
    <t>IL-04</t>
  </si>
  <si>
    <t>Jesús "Chuy"</t>
  </si>
  <si>
    <t>García</t>
  </si>
  <si>
    <t>(CHOO-ee gahr-SEE-uh) [R is trilled in Spanish]</t>
  </si>
  <si>
    <t>/'tʃu.i gɑɹ.'si.ə/ [/'tʃu.i gɑr.'si.ə/ in Spanish]</t>
  </si>
  <si>
    <t>Illinois' 5th</t>
  </si>
  <si>
    <t>IL-05</t>
  </si>
  <si>
    <t>Quigley</t>
  </si>
  <si>
    <t>(MAHYK KWIG-lee)</t>
  </si>
  <si>
    <t>/maɪk 'kwɪg.li/</t>
  </si>
  <si>
    <t>Illinois' 6th</t>
  </si>
  <si>
    <t>IL-06</t>
  </si>
  <si>
    <t>Sean</t>
  </si>
  <si>
    <t>Casten</t>
  </si>
  <si>
    <t>(SHAWN KAS-tuhn)</t>
  </si>
  <si>
    <t>/ʃɔn 'kæs.tən/</t>
  </si>
  <si>
    <t>Illinois' 7th</t>
  </si>
  <si>
    <t>IL-07</t>
  </si>
  <si>
    <t>Danny</t>
  </si>
  <si>
    <t>Davis</t>
  </si>
  <si>
    <t>(DAN-ee DEY-vis)</t>
  </si>
  <si>
    <t>/'dæ.ni 'deɪ.vɪs/</t>
  </si>
  <si>
    <t>Illinois' 8th</t>
  </si>
  <si>
    <t>IL-08</t>
  </si>
  <si>
    <t>Raja</t>
  </si>
  <si>
    <t>Krishnamoorthi</t>
  </si>
  <si>
    <t>(RAH-zhah krish-nuh-MAWR-thee)</t>
  </si>
  <si>
    <t>/'ɹɑ.ʒɑ ˌkɹɪʃ.nə.'mɔɹ.θi/</t>
  </si>
  <si>
    <t>Illinois' 9th</t>
  </si>
  <si>
    <t>IL-09</t>
  </si>
  <si>
    <t>Jan</t>
  </si>
  <si>
    <t>Schakowsky</t>
  </si>
  <si>
    <t>(JAN shuh-KOU-skee)</t>
  </si>
  <si>
    <t>/dʒæn ʃə.'kaʊ.ski/</t>
  </si>
  <si>
    <t>Illinois' 10th</t>
  </si>
  <si>
    <t>IL-10</t>
  </si>
  <si>
    <t>Schneider</t>
  </si>
  <si>
    <t>(BRAD SHNAHY-der)</t>
  </si>
  <si>
    <t>/bɹæd 'ʃnaɪ.ɾəɹ/</t>
  </si>
  <si>
    <t>Illinois' 11th</t>
  </si>
  <si>
    <t>IL-11</t>
  </si>
  <si>
    <t>Foster</t>
  </si>
  <si>
    <t>(BIL FAWS-ter)</t>
  </si>
  <si>
    <t>/bɪl 'fɔs.ɾəɹ/</t>
  </si>
  <si>
    <t>2012, 2008 Special-2010</t>
  </si>
  <si>
    <t>Illinois' 12th</t>
  </si>
  <si>
    <t>IL-12</t>
  </si>
  <si>
    <t>Bost</t>
  </si>
  <si>
    <t>(MAHYK BAWST)</t>
  </si>
  <si>
    <t>/maɪk bɔst/</t>
  </si>
  <si>
    <t>Illinois' 13th</t>
  </si>
  <si>
    <t>IL-13</t>
  </si>
  <si>
    <t>Rodney</t>
  </si>
  <si>
    <t>(RAHD-nee DEY-vis)</t>
  </si>
  <si>
    <t>/'ɹɑd.ni 'deɪ.vɪs/</t>
  </si>
  <si>
    <t>Illinois' 14th</t>
  </si>
  <si>
    <t>IL-14</t>
  </si>
  <si>
    <t>Underwood</t>
  </si>
  <si>
    <t>(LAWR-uhn UHN-der-wood)</t>
  </si>
  <si>
    <t>/'lɔ.ɹən 'ʌn.dɜɹ.wʊd/</t>
  </si>
  <si>
    <t>Illinois' 15th</t>
  </si>
  <si>
    <t>IL-15</t>
  </si>
  <si>
    <t>Miller</t>
  </si>
  <si>
    <t>(MAIR-ee MIL-er)</t>
  </si>
  <si>
    <t>/'mɛ.ɹi 'mɪ.ləɹ/</t>
  </si>
  <si>
    <t>Illinois' 16th</t>
  </si>
  <si>
    <t>IL-16</t>
  </si>
  <si>
    <t>Kinzinger</t>
  </si>
  <si>
    <t>(AD-uhm KIN-zing-er)</t>
  </si>
  <si>
    <t>/'æ.ɾəm 'kɪn.ziŋ.gəɹ/</t>
  </si>
  <si>
    <t>Illinois' 17th</t>
  </si>
  <si>
    <t>IL-17</t>
  </si>
  <si>
    <t>Cheri</t>
  </si>
  <si>
    <t>Bustos</t>
  </si>
  <si>
    <t>(SHAIR-ee BOO-stohs)</t>
  </si>
  <si>
    <t>/'ʃɛ.ɹi 'bu.stoʊs/</t>
  </si>
  <si>
    <t>Illinois' 18th</t>
  </si>
  <si>
    <t>IL-18</t>
  </si>
  <si>
    <t>Darin</t>
  </si>
  <si>
    <t>LaHood</t>
  </si>
  <si>
    <t>(DAIR-in luh-HOOD)</t>
  </si>
  <si>
    <t>/'dɛ.ɹɪn lə.'hʊd/</t>
  </si>
  <si>
    <t>2015 Special</t>
  </si>
  <si>
    <t>Indiana's 1st</t>
  </si>
  <si>
    <t>IN-01</t>
  </si>
  <si>
    <t>Frank</t>
  </si>
  <si>
    <t>Mrvan</t>
  </si>
  <si>
    <t>(FREYNK mur-VAN)</t>
  </si>
  <si>
    <t>/fɹeɪŋk mɜɹ.'væn/</t>
  </si>
  <si>
    <t>Indiana's 2nd</t>
  </si>
  <si>
    <t>IN-02</t>
  </si>
  <si>
    <t>Vacant (R)</t>
  </si>
  <si>
    <t>Indiana's 3rd</t>
  </si>
  <si>
    <t>IN-03</t>
  </si>
  <si>
    <t>Banks</t>
  </si>
  <si>
    <t>(JIM BEYNKS)</t>
  </si>
  <si>
    <t>/dʒɪm beɪŋks/</t>
  </si>
  <si>
    <t>Indiana's 4th</t>
  </si>
  <si>
    <t>IN-04</t>
  </si>
  <si>
    <t>Baird</t>
  </si>
  <si>
    <t>(JIM BAIRD)</t>
  </si>
  <si>
    <t>/dʒɪm bɜɹd/</t>
  </si>
  <si>
    <t>Indiana's 5th</t>
  </si>
  <si>
    <t>IN-05</t>
  </si>
  <si>
    <t>Victoria</t>
  </si>
  <si>
    <t>Spartz</t>
  </si>
  <si>
    <t>(vik-TAWR-ee-uh SPAHRTS)</t>
  </si>
  <si>
    <t>/vɪk.'tɔ.ɹi.ə spɑɹts/</t>
  </si>
  <si>
    <t>White - Ukranian</t>
  </si>
  <si>
    <t>Indiana's 6th</t>
  </si>
  <si>
    <t>IN-06</t>
  </si>
  <si>
    <t>Pence</t>
  </si>
  <si>
    <t>(GREG PENS)</t>
  </si>
  <si>
    <t>/gɹɛg pɛns/</t>
  </si>
  <si>
    <t>Indiana's 7th</t>
  </si>
  <si>
    <t>IN-07</t>
  </si>
  <si>
    <t>André</t>
  </si>
  <si>
    <t>Carson</t>
  </si>
  <si>
    <t>(AHN-drey KAHR-suhn)</t>
  </si>
  <si>
    <t>/'ɑn.dɹeɪ 'kɑɹ.sən/</t>
  </si>
  <si>
    <t>Muslim</t>
  </si>
  <si>
    <t>Indiana's 8th</t>
  </si>
  <si>
    <t>IN-08</t>
  </si>
  <si>
    <t>Larry</t>
  </si>
  <si>
    <t>Bucshon</t>
  </si>
  <si>
    <t>(LAIR-ee boo-SHAHN)</t>
  </si>
  <si>
    <t>/'lɛ.ɹi bu.'ʃɑn/</t>
  </si>
  <si>
    <t>Indiana's 9th</t>
  </si>
  <si>
    <t>IN-09</t>
  </si>
  <si>
    <t>Trey</t>
  </si>
  <si>
    <t>Hollingsworth</t>
  </si>
  <si>
    <t>(TREY HAH-lingz-wurth)</t>
  </si>
  <si>
    <t>/tʃɹeɪ 'hɑ.lɪŋgz.wəɹθ'/</t>
  </si>
  <si>
    <t>Iowa's 1st</t>
  </si>
  <si>
    <t>IA-01</t>
  </si>
  <si>
    <t>Ashley</t>
  </si>
  <si>
    <t>Hinson</t>
  </si>
  <si>
    <t>(ASH-lee HIN-suhn)</t>
  </si>
  <si>
    <t>/'æʃ.li 'hɪn.sən/</t>
  </si>
  <si>
    <t>Iowa's 2nd</t>
  </si>
  <si>
    <t>IA-02</t>
  </si>
  <si>
    <t>Mariannette</t>
  </si>
  <si>
    <t>Miller-Meeks</t>
  </si>
  <si>
    <t>(MAIR-ee-uh-net MIL-er MEEKS)</t>
  </si>
  <si>
    <t>/'mɛ.ɹi.ə.̩nɛt 'mɪ.ləɹ miks/</t>
  </si>
  <si>
    <t>Iowa's 3rd</t>
  </si>
  <si>
    <t>IA-03</t>
  </si>
  <si>
    <t>Cindy</t>
  </si>
  <si>
    <t>Axne</t>
  </si>
  <si>
    <t>(SIN-dee AKS-nee)</t>
  </si>
  <si>
    <t>/'sɪn.di 'æks.ni/</t>
  </si>
  <si>
    <t>Iowa's 4th</t>
  </si>
  <si>
    <t>IA-04</t>
  </si>
  <si>
    <t>Randy</t>
  </si>
  <si>
    <t>Feenstra</t>
  </si>
  <si>
    <t>(RAN-dee FEEN-struh)</t>
  </si>
  <si>
    <t>/'ɹæn.di 'fin.stɹə/</t>
  </si>
  <si>
    <t>Kansas' 1st</t>
  </si>
  <si>
    <t>KS-01</t>
  </si>
  <si>
    <t>Tracey</t>
  </si>
  <si>
    <t>Mann</t>
  </si>
  <si>
    <t>(TREY-see MAN)</t>
  </si>
  <si>
    <t>/'tɹeɪ.si mæn/</t>
  </si>
  <si>
    <t>Christian - Protestant - Pietist</t>
  </si>
  <si>
    <t>Kansas' 2nd</t>
  </si>
  <si>
    <t>KS-02</t>
  </si>
  <si>
    <t>Jake</t>
  </si>
  <si>
    <t>LaTurner</t>
  </si>
  <si>
    <t>(JEYK luh-TER-ner)</t>
  </si>
  <si>
    <t>/dʒeɪk lə.'tɜɹ.nəɹ/</t>
  </si>
  <si>
    <t>Kansas' 3rd</t>
  </si>
  <si>
    <t>KS-03</t>
  </si>
  <si>
    <t>Sharice</t>
  </si>
  <si>
    <t>Davids</t>
  </si>
  <si>
    <t>(shuh-REES DEY-vidz)</t>
  </si>
  <si>
    <t>/ʃə.'ɹis 'deɪ.vɪdz/</t>
  </si>
  <si>
    <t>Native American - Ho-Chunk</t>
  </si>
  <si>
    <t>Lesbian</t>
  </si>
  <si>
    <t>Kansas' 4th</t>
  </si>
  <si>
    <t>KS-04</t>
  </si>
  <si>
    <t>Ron</t>
  </si>
  <si>
    <t>Estes</t>
  </si>
  <si>
    <t>(RAHN ES-tuhs)</t>
  </si>
  <si>
    <t>/ɹɑn 'ɛs.təs/</t>
  </si>
  <si>
    <t>Kentucky's 1st</t>
  </si>
  <si>
    <t>KY-01</t>
  </si>
  <si>
    <t>James</t>
  </si>
  <si>
    <t>Comer</t>
  </si>
  <si>
    <t>(JEYMZ KOH-mer)</t>
  </si>
  <si>
    <t>/dʒeɪmz 'koʊ.məɹ/</t>
  </si>
  <si>
    <t>Kentucky's 2nd</t>
  </si>
  <si>
    <t>KY-02</t>
  </si>
  <si>
    <t>Brett</t>
  </si>
  <si>
    <t>Guthrie</t>
  </si>
  <si>
    <t>(BRET GUH-three)</t>
  </si>
  <si>
    <t>/bɹɛt 'gʌ.θɹi/</t>
  </si>
  <si>
    <t>Christian - Restorationist</t>
  </si>
  <si>
    <t>Kentucky's 3rd</t>
  </si>
  <si>
    <t>KY-03</t>
  </si>
  <si>
    <t>Yarmuth</t>
  </si>
  <si>
    <t>(JAHN YAHR-muhth)</t>
  </si>
  <si>
    <t>/dʒɑn 'jɑɹ.məθ/</t>
  </si>
  <si>
    <t>Kentucky's 4th</t>
  </si>
  <si>
    <t>KY-04</t>
  </si>
  <si>
    <t>Thomas</t>
  </si>
  <si>
    <t>Massie</t>
  </si>
  <si>
    <t>(TAH-muhs MAS-ee)</t>
  </si>
  <si>
    <t>/'tɑ.məs 'mæ.si/</t>
  </si>
  <si>
    <t>2012 Special</t>
  </si>
  <si>
    <t>Kentucky's 5th</t>
  </si>
  <si>
    <t>KY-05</t>
  </si>
  <si>
    <t>Hal</t>
  </si>
  <si>
    <t>(HAL RAH-jerz)</t>
  </si>
  <si>
    <t>/hæl 'ɹɑ.dʒəɹz/</t>
  </si>
  <si>
    <t>Kentucky's 6th</t>
  </si>
  <si>
    <t>KY-06</t>
  </si>
  <si>
    <t>Barr</t>
  </si>
  <si>
    <t>(AN-dee BAHR)</t>
  </si>
  <si>
    <t>/'æn.di bɑɹ/</t>
  </si>
  <si>
    <t>Louisiana's 1st</t>
  </si>
  <si>
    <t>LA-01</t>
  </si>
  <si>
    <t>Scalise</t>
  </si>
  <si>
    <t>(STEEV skuh-LEES)</t>
  </si>
  <si>
    <t>/stiv skə.'lis/</t>
  </si>
  <si>
    <t>Louisiana's 2nd</t>
  </si>
  <si>
    <t>LA-02</t>
  </si>
  <si>
    <t>Troy</t>
  </si>
  <si>
    <t>(CHROY KAHR-ter)</t>
  </si>
  <si>
    <t>/tʃɹɔɪ 'kɑɹ.ɾəɹ/</t>
  </si>
  <si>
    <t>Louisiana's 3rd</t>
  </si>
  <si>
    <t>LA-03</t>
  </si>
  <si>
    <t>Clay</t>
  </si>
  <si>
    <t>Higgins</t>
  </si>
  <si>
    <t>(KLEY HIG-uhnz)</t>
  </si>
  <si>
    <t>/kleɪ 'hɪ.gənz/</t>
  </si>
  <si>
    <t>Louisiana's 4th</t>
  </si>
  <si>
    <t>LA-04</t>
  </si>
  <si>
    <t>(MAHYK JAHN-suhn)</t>
  </si>
  <si>
    <t>/maɪk 'dʒɑn.sən/</t>
  </si>
  <si>
    <t>Louisiana's 5th</t>
  </si>
  <si>
    <t>LA-05</t>
  </si>
  <si>
    <t>Letlow</t>
  </si>
  <si>
    <t>(JOO-lee-uh LET-loh)</t>
  </si>
  <si>
    <t>/'dʒu.li.ə 'lɛɾ.loʊ/</t>
  </si>
  <si>
    <t>Christian</t>
  </si>
  <si>
    <t>Louisiana's 6th</t>
  </si>
  <si>
    <t>LA-06</t>
  </si>
  <si>
    <t>Garret</t>
  </si>
  <si>
    <t>Graves</t>
  </si>
  <si>
    <t>(GAIR-uht GREYVZ)</t>
  </si>
  <si>
    <t>/'gɛ.ɹət gɹeɪvz/</t>
  </si>
  <si>
    <t>Maine's 1st</t>
  </si>
  <si>
    <t>ME-01</t>
  </si>
  <si>
    <t>Chellie</t>
  </si>
  <si>
    <t>Pingree</t>
  </si>
  <si>
    <t>(SHEL-ee PIN-gree)</t>
  </si>
  <si>
    <t>/'ʃɛ.li 'pɪŋ.gɹi/</t>
  </si>
  <si>
    <t>Maine's 2nd</t>
  </si>
  <si>
    <t>ME-02</t>
  </si>
  <si>
    <t>Golden</t>
  </si>
  <si>
    <t>(JAIR-ed GOHL-den)</t>
  </si>
  <si>
    <t>/'dʒɜ.ɹəd 'goʊl.ʔn/</t>
  </si>
  <si>
    <t>Maryland's 1st</t>
  </si>
  <si>
    <t>MD-01</t>
  </si>
  <si>
    <t>Harris</t>
  </si>
  <si>
    <t>(AN-dee HAIR-is)</t>
  </si>
  <si>
    <t>/'æn.di 'hɛ.ɹɪs/</t>
  </si>
  <si>
    <t>Maryland's 2nd</t>
  </si>
  <si>
    <t>MD-02</t>
  </si>
  <si>
    <t>Dutch</t>
  </si>
  <si>
    <t>Ruppersberger</t>
  </si>
  <si>
    <t>(DUHTCH ROO-perz-ber-ger)</t>
  </si>
  <si>
    <t>/dʌtʃ 'ɹu.pɜɹz.ˌbɜɹ.gəɹ/</t>
  </si>
  <si>
    <t>Maryland's 3rd</t>
  </si>
  <si>
    <t>MD-03</t>
  </si>
  <si>
    <t>Sarbanes</t>
  </si>
  <si>
    <t>(JAHN SAHR-beynz)</t>
  </si>
  <si>
    <t>/dʒɑn 'sɑɹ.beɪnz/</t>
  </si>
  <si>
    <t>Maryland's 4th</t>
  </si>
  <si>
    <t>MD-04</t>
  </si>
  <si>
    <t>Anthony</t>
  </si>
  <si>
    <t>Brown</t>
  </si>
  <si>
    <t>(AN-thuh-nee BROUN)</t>
  </si>
  <si>
    <t>/'æn.θə.ni bɹaʊn/</t>
  </si>
  <si>
    <t>Black - Jamaican</t>
  </si>
  <si>
    <t>Maryland's 5th</t>
  </si>
  <si>
    <t>MD-05</t>
  </si>
  <si>
    <t>Steny</t>
  </si>
  <si>
    <t>Hoyer</t>
  </si>
  <si>
    <t>(STEH-nee HOY-er)</t>
  </si>
  <si>
    <t>/'stɛ.ni 'hɔɪ.əɹ/</t>
  </si>
  <si>
    <t>1981 Special</t>
  </si>
  <si>
    <t>Maryland's 6th</t>
  </si>
  <si>
    <t>MD-06</t>
  </si>
  <si>
    <t>Trone</t>
  </si>
  <si>
    <t>(DEY-vid TROHN)</t>
  </si>
  <si>
    <t>/'deɪ.vɪd tɹoʊn/</t>
  </si>
  <si>
    <t>Maryland's 7th</t>
  </si>
  <si>
    <t>MD-07</t>
  </si>
  <si>
    <t>Kweisi</t>
  </si>
  <si>
    <t>Mfume</t>
  </si>
  <si>
    <t>(KWEY-see uhm-FOO-mey)</t>
  </si>
  <si>
    <t>/'kweɪ.si ʊm.'fu.meɪ/</t>
  </si>
  <si>
    <t>2020 Special, 1986-1996</t>
  </si>
  <si>
    <t>Maryland's 8th</t>
  </si>
  <si>
    <t>MD-08</t>
  </si>
  <si>
    <t>Jamie</t>
  </si>
  <si>
    <t>Raskin</t>
  </si>
  <si>
    <t>(JEY-mee RAS-kin)</t>
  </si>
  <si>
    <t>/'dʒeɪ.mi 'ɹæs.kᵻn/</t>
  </si>
  <si>
    <t>Massachusetts' 1st</t>
  </si>
  <si>
    <t>MA-01</t>
  </si>
  <si>
    <t>Richie</t>
  </si>
  <si>
    <t>(RICH-ee NEEL)</t>
  </si>
  <si>
    <t>/'ɹɪ.tʃi nil/</t>
  </si>
  <si>
    <t>Massachusetts' 2nd</t>
  </si>
  <si>
    <t>MA-02</t>
  </si>
  <si>
    <t>McGovern</t>
  </si>
  <si>
    <t>(JIM muh-GUH-vurn)</t>
  </si>
  <si>
    <t>/dʒɪm mə.'gʌ.vəɹn/</t>
  </si>
  <si>
    <t>Massachusetts' 3rd</t>
  </si>
  <si>
    <t>MA-03</t>
  </si>
  <si>
    <t>Lori</t>
  </si>
  <si>
    <t>Trahan</t>
  </si>
  <si>
    <t>(LAWR-ee chruh-HAN)</t>
  </si>
  <si>
    <t>/'lɔ.ɹi tɹə.'hæn/</t>
  </si>
  <si>
    <t>Massachusetts' 4th</t>
  </si>
  <si>
    <t>MA-04</t>
  </si>
  <si>
    <t>Auchincloss</t>
  </si>
  <si>
    <t>(JEYK AH-kin-klaws)</t>
  </si>
  <si>
    <t>/dʒeɪk 'ɑ.kɪŋ.klɔs/</t>
  </si>
  <si>
    <t>Massachusetts' 5th</t>
  </si>
  <si>
    <t>MA-05</t>
  </si>
  <si>
    <t>Katherine</t>
  </si>
  <si>
    <t>Clark</t>
  </si>
  <si>
    <t>(KATH-rin KLAHRK)</t>
  </si>
  <si>
    <t>/'kæθ.ɹɪn klɑɹk/</t>
  </si>
  <si>
    <t>Massachusetts' 6th</t>
  </si>
  <si>
    <t>MA-06</t>
  </si>
  <si>
    <t>Seth</t>
  </si>
  <si>
    <t>Moulton</t>
  </si>
  <si>
    <t>(SETH MOHL-tuhn)</t>
  </si>
  <si>
    <t>/sɛθ 'moʊl.tən/</t>
  </si>
  <si>
    <t>Massachusetts' 7th</t>
  </si>
  <si>
    <t>MA-07</t>
  </si>
  <si>
    <t>Ayanna</t>
  </si>
  <si>
    <t>Pressley</t>
  </si>
  <si>
    <t>(ahy-AH-nuh PRES-lee)</t>
  </si>
  <si>
    <t>/aɪ.'ɑ.nə 'pɹɛs.li/</t>
  </si>
  <si>
    <t>Massachusetts' 8th</t>
  </si>
  <si>
    <t>MA-08</t>
  </si>
  <si>
    <t>Stephen</t>
  </si>
  <si>
    <t>Lynch</t>
  </si>
  <si>
    <t>(STEE-vuhn LINCH)</t>
  </si>
  <si>
    <t>/'sti.vən lɪntʃ/</t>
  </si>
  <si>
    <t>2001 Special</t>
  </si>
  <si>
    <t>Massachusetts' 9th</t>
  </si>
  <si>
    <t>MA-09</t>
  </si>
  <si>
    <t>Keating</t>
  </si>
  <si>
    <t>(BIL KEE-ting)</t>
  </si>
  <si>
    <t>/bɪl 'ki.ɾɪŋg/</t>
  </si>
  <si>
    <t>Michigan's 1st</t>
  </si>
  <si>
    <t>MI-01</t>
  </si>
  <si>
    <t>Jack</t>
  </si>
  <si>
    <t>Bergman</t>
  </si>
  <si>
    <t>(JAK BURG-muhn)</t>
  </si>
  <si>
    <t>/dʒæk 'bɜɹg.mən/</t>
  </si>
  <si>
    <t>Michigan's 2nd</t>
  </si>
  <si>
    <t>MI-02</t>
  </si>
  <si>
    <t>Huizenga</t>
  </si>
  <si>
    <t>(BIL HAHY-zing-uh)</t>
  </si>
  <si>
    <t>/bɪl 'haɪ.zɪŋ.gə/</t>
  </si>
  <si>
    <t>Christian - Protestant - Reformed (Calvinist)</t>
  </si>
  <si>
    <t>Michigan's 3rd</t>
  </si>
  <si>
    <t>MI-03</t>
  </si>
  <si>
    <t>Peter</t>
  </si>
  <si>
    <t>Meijer</t>
  </si>
  <si>
    <t>(PEE-ter MAHY-er)</t>
  </si>
  <si>
    <t>/'pi.ɾəɹ 'maɪ.əɹ/</t>
  </si>
  <si>
    <t>Michigan's 4th</t>
  </si>
  <si>
    <t>MI-04</t>
  </si>
  <si>
    <t>Moolenaar</t>
  </si>
  <si>
    <t>(JAHN MOHL-uh-nahr)</t>
  </si>
  <si>
    <t>/dʒɑn 'moʊ.lə.nɑɹ/</t>
  </si>
  <si>
    <t>Michigan's 5th</t>
  </si>
  <si>
    <t>MI-05</t>
  </si>
  <si>
    <t>Dan</t>
  </si>
  <si>
    <t>Kildee</t>
  </si>
  <si>
    <t>(DAN KIL-dee)</t>
  </si>
  <si>
    <t>/dæn 'kɪl.di/</t>
  </si>
  <si>
    <t>Michigan's 6th</t>
  </si>
  <si>
    <t>MI-06</t>
  </si>
  <si>
    <t>Fred</t>
  </si>
  <si>
    <t>Upton</t>
  </si>
  <si>
    <t>(FRED UHP-tuhn)</t>
  </si>
  <si>
    <t>/fɹɛd 'ʌp.tən/</t>
  </si>
  <si>
    <t>Michigan's 7th</t>
  </si>
  <si>
    <t>MI-07</t>
  </si>
  <si>
    <t>Tim</t>
  </si>
  <si>
    <t>Walberg</t>
  </si>
  <si>
    <t>(TIM WAWL-berg)</t>
  </si>
  <si>
    <t>/tɪm 'wɔl.bəɹg/</t>
  </si>
  <si>
    <t>2010, 2006-2008</t>
  </si>
  <si>
    <t>Christian - Evangelical Protestant - United Brethren</t>
  </si>
  <si>
    <t>Michigan's 8th</t>
  </si>
  <si>
    <t>MI-08</t>
  </si>
  <si>
    <t>Elissa</t>
  </si>
  <si>
    <t>Slotkin</t>
  </si>
  <si>
    <t>(uh-LIS-uh SLAHT-kin)</t>
  </si>
  <si>
    <t>/ə.'lɪ.sə 'slɑt.kɪn/</t>
  </si>
  <si>
    <t>Michigan's 9th</t>
  </si>
  <si>
    <t>MI-09</t>
  </si>
  <si>
    <t>(AN-dee LEV-in)</t>
  </si>
  <si>
    <t>/'æn.di 'lɛ.vɪn/</t>
  </si>
  <si>
    <t>Michigan's 10th</t>
  </si>
  <si>
    <t>MI-10</t>
  </si>
  <si>
    <t>McClain</t>
  </si>
  <si>
    <t>(LEE-suh muh-KLEYN)</t>
  </si>
  <si>
    <t>/'li.sə mə.'kleɪn/</t>
  </si>
  <si>
    <t>Michigan's 11th</t>
  </si>
  <si>
    <t>MI-11</t>
  </si>
  <si>
    <t>Haley</t>
  </si>
  <si>
    <t>Stevens</t>
  </si>
  <si>
    <t>(HEY-lee STEE-venz)</t>
  </si>
  <si>
    <t>/'heɪ.li 'sti.vɛnz/</t>
  </si>
  <si>
    <t>Michigan's 12th</t>
  </si>
  <si>
    <t>MI-12</t>
  </si>
  <si>
    <t>Dingell</t>
  </si>
  <si>
    <t>(DEH-bee DING-uhl)</t>
  </si>
  <si>
    <t>/'dɛ.bi 'dɪŋ.gəl/</t>
  </si>
  <si>
    <t>Michigan's 13th</t>
  </si>
  <si>
    <t>MI-13</t>
  </si>
  <si>
    <t>Rashida</t>
  </si>
  <si>
    <t>Tlaib</t>
  </si>
  <si>
    <t>(ruh-SHEE-duh tuh-LEEB)</t>
  </si>
  <si>
    <t>/ɹə.'ʃi.ɾə tə.'lib/</t>
  </si>
  <si>
    <t>Middle Eastern - Palestinian</t>
  </si>
  <si>
    <t>Michigan's 14th</t>
  </si>
  <si>
    <t>MI-14</t>
  </si>
  <si>
    <t>Brenda</t>
  </si>
  <si>
    <t>Lawrence</t>
  </si>
  <si>
    <t>(BREN-duh LAWR-uhns)</t>
  </si>
  <si>
    <t>/'bɹɛn.də 'lɔ.ɹəns/</t>
  </si>
  <si>
    <t>Minnesota's 1st</t>
  </si>
  <si>
    <t>MN-01</t>
  </si>
  <si>
    <t>Finstad</t>
  </si>
  <si>
    <t>(BRAD FIN-stad)</t>
  </si>
  <si>
    <t>/bɹæd 'fɪn.stæd/</t>
  </si>
  <si>
    <t>Minnesota's 2nd</t>
  </si>
  <si>
    <t>MN-02</t>
  </si>
  <si>
    <t>Angie</t>
  </si>
  <si>
    <t>Craig</t>
  </si>
  <si>
    <t>(AN-jee KREG)</t>
  </si>
  <si>
    <t>/'æn.dʒi kɹɛg/</t>
  </si>
  <si>
    <t>Minnesota's 3rd</t>
  </si>
  <si>
    <t>MN-03</t>
  </si>
  <si>
    <t>Dean</t>
  </si>
  <si>
    <t>Phillips</t>
  </si>
  <si>
    <t>(DEEN FIL-uhps)</t>
  </si>
  <si>
    <t>/din 'fɪ.ləps/</t>
  </si>
  <si>
    <t>Minnesota's 4th</t>
  </si>
  <si>
    <t>MN-04</t>
  </si>
  <si>
    <t>Betty</t>
  </si>
  <si>
    <t>McCollum</t>
  </si>
  <si>
    <t>(BET-ee muh-KUHL-uhm)</t>
  </si>
  <si>
    <t>/'bɛ.ɾi mə.'kʌl.əm/</t>
  </si>
  <si>
    <t>Minnesota's 5th</t>
  </si>
  <si>
    <t>MN-05</t>
  </si>
  <si>
    <t>Ilhan</t>
  </si>
  <si>
    <t>Omar</t>
  </si>
  <si>
    <t>(IL-hahn OH-mahr)</t>
  </si>
  <si>
    <t>/'ɪl.hɑn 'oʊ.mɑɹ/</t>
  </si>
  <si>
    <t>Black - Somali</t>
  </si>
  <si>
    <t>Minnesota's 6th</t>
  </si>
  <si>
    <t>MN-06</t>
  </si>
  <si>
    <t>Emmer</t>
  </si>
  <si>
    <t>(TAHM EM-er)</t>
  </si>
  <si>
    <t>/tɑm 'ɛ.məɹ/</t>
  </si>
  <si>
    <t>Minnesota's 7th</t>
  </si>
  <si>
    <t>MN-07</t>
  </si>
  <si>
    <t>Fischbach</t>
  </si>
  <si>
    <t>(mi-SHEL FISH-bahk)</t>
  </si>
  <si>
    <t>/mɪ.'ʃɛl 'fɪʃ.bɑk/</t>
  </si>
  <si>
    <t>Minnesota's 8th</t>
  </si>
  <si>
    <t>MN-08</t>
  </si>
  <si>
    <t>Stauber</t>
  </si>
  <si>
    <t>(PEET STAH-ber)</t>
  </si>
  <si>
    <t>/pit 'stɑ.bɜɹ/</t>
  </si>
  <si>
    <t>Mississippi's 1st</t>
  </si>
  <si>
    <t>MS-01</t>
  </si>
  <si>
    <t>Trent</t>
  </si>
  <si>
    <t>(CHRENT KEL-ee)</t>
  </si>
  <si>
    <t>/tʃɹɛnt 'kɛ.li/</t>
  </si>
  <si>
    <t>Mississippi's 2nd</t>
  </si>
  <si>
    <t>MS-02</t>
  </si>
  <si>
    <t>Bennie</t>
  </si>
  <si>
    <t>(BEN-ee TAHM-suhn)</t>
  </si>
  <si>
    <t>/'bɛ.ni 'tɑm.sən/</t>
  </si>
  <si>
    <t>1993 Special</t>
  </si>
  <si>
    <t>Mississippi's 3rd</t>
  </si>
  <si>
    <t>MS-03</t>
  </si>
  <si>
    <t>Michael</t>
  </si>
  <si>
    <t>Guest</t>
  </si>
  <si>
    <t>(MAHY-kuhl GEST)</t>
  </si>
  <si>
    <t>/'maɪ.kəl gɛst/</t>
  </si>
  <si>
    <t>Mississippi's 4th</t>
  </si>
  <si>
    <t>MS-04</t>
  </si>
  <si>
    <t>Steven</t>
  </si>
  <si>
    <t>Palazzo</t>
  </si>
  <si>
    <t>(STEEV-in puh-LAZ-oh)</t>
  </si>
  <si>
    <t>/'sti.vɪn pə.'læ.zoʊ/</t>
  </si>
  <si>
    <t>Missouri's 1st</t>
  </si>
  <si>
    <t>MO-01</t>
  </si>
  <si>
    <t>Cori</t>
  </si>
  <si>
    <t>Bush</t>
  </si>
  <si>
    <t>(KAWR-ee BOOSH)</t>
  </si>
  <si>
    <t>/'kɔ.ɹi bʊʃ/</t>
  </si>
  <si>
    <t>Missouri's 2nd</t>
  </si>
  <si>
    <t>MO-02</t>
  </si>
  <si>
    <t>Wagner</t>
  </si>
  <si>
    <t>(AN WAG-ner)</t>
  </si>
  <si>
    <t>/æn 'wæg.nəɹ/</t>
  </si>
  <si>
    <t>Missouri's 3rd</t>
  </si>
  <si>
    <t>MO-03</t>
  </si>
  <si>
    <t>Blaine</t>
  </si>
  <si>
    <t>Luetkemeyer</t>
  </si>
  <si>
    <t>(BLEYN LOOT-kuh-mahy-er)</t>
  </si>
  <si>
    <t>/bleɪn 'lut.kə.ˌmaɪ.əɹ/</t>
  </si>
  <si>
    <t>Missouri's 4th</t>
  </si>
  <si>
    <t>MO-04</t>
  </si>
  <si>
    <t>Vicky</t>
  </si>
  <si>
    <t>Hartzler</t>
  </si>
  <si>
    <t>(VIK-ee HAHRTS-ler)</t>
  </si>
  <si>
    <t>/'vɪ.ki 'hɑɹt.sləɹ/</t>
  </si>
  <si>
    <t>Christian - Evangelical Protestant</t>
  </si>
  <si>
    <t>Missouri's 5th</t>
  </si>
  <si>
    <t>MO-05</t>
  </si>
  <si>
    <t>Emanuel</t>
  </si>
  <si>
    <t>Cleaver</t>
  </si>
  <si>
    <t>(ih-MAN-yoo-uhl KLEE-ver)</t>
  </si>
  <si>
    <t>/ɪ.'mæn.ju.ˌəl 'kli.vəɹ/</t>
  </si>
  <si>
    <t>Missouri's 6th</t>
  </si>
  <si>
    <t>MO-06</t>
  </si>
  <si>
    <t>Sam</t>
  </si>
  <si>
    <t>(SAM GREYVZ)</t>
  </si>
  <si>
    <t>/sæm gɹeɪvz/</t>
  </si>
  <si>
    <t>Missouri's 7th</t>
  </si>
  <si>
    <t>MO-07</t>
  </si>
  <si>
    <t>Billy</t>
  </si>
  <si>
    <t>Long</t>
  </si>
  <si>
    <t>(BIL-ee LAWNG)</t>
  </si>
  <si>
    <t>/'bɪ.li lɔŋg/</t>
  </si>
  <si>
    <t>Missouri's 8th</t>
  </si>
  <si>
    <t>MO-08</t>
  </si>
  <si>
    <t>Smith</t>
  </si>
  <si>
    <t>(JEY-suhn SMITH)</t>
  </si>
  <si>
    <t>/'dʒeɪ.sən smɪθ/</t>
  </si>
  <si>
    <t>Christian - Evangelical Protestant - Pentecostal</t>
  </si>
  <si>
    <t>Montana's At-Large</t>
  </si>
  <si>
    <t>MT-AL</t>
  </si>
  <si>
    <t>Rosendale</t>
  </si>
  <si>
    <t>(MAT ROH-zuhn-deyl)</t>
  </si>
  <si>
    <t>mæt 'ɹou.zən.deɪl</t>
  </si>
  <si>
    <t>Open - Ran for governor</t>
  </si>
  <si>
    <t>Nebraska's 1st</t>
  </si>
  <si>
    <t>NE-01</t>
  </si>
  <si>
    <t>Flood</t>
  </si>
  <si>
    <t>(MAHYK FLUHD)</t>
  </si>
  <si>
    <t>/maɪk flʌd/</t>
  </si>
  <si>
    <t>Nebraska's 2nd</t>
  </si>
  <si>
    <t>NE-02</t>
  </si>
  <si>
    <t>Don</t>
  </si>
  <si>
    <t>Bacon</t>
  </si>
  <si>
    <t>(DAHN BEY-kuhn)</t>
  </si>
  <si>
    <t>/dɑn 'beɪ.kən/</t>
  </si>
  <si>
    <t>Nebraska's 3rd</t>
  </si>
  <si>
    <t>NE-03</t>
  </si>
  <si>
    <t>Adrian</t>
  </si>
  <si>
    <t>(EY-dree-in SMITH)</t>
  </si>
  <si>
    <t>/'eɪ.ɾɹi.ɪn smɪθ/</t>
  </si>
  <si>
    <t>Christian - Evangelical Protestant - Free Church</t>
  </si>
  <si>
    <t>Nevada's 1st</t>
  </si>
  <si>
    <t>NV-01</t>
  </si>
  <si>
    <t>Dina</t>
  </si>
  <si>
    <t>Titus</t>
  </si>
  <si>
    <t>(DEE-nuh TAHY-tuhs)</t>
  </si>
  <si>
    <t>/'di.nə 'taɪ.ɾəs/</t>
  </si>
  <si>
    <t>2012, 2008-2010</t>
  </si>
  <si>
    <t>Nevada's 2nd</t>
  </si>
  <si>
    <t>NV-02</t>
  </si>
  <si>
    <t>Amodei</t>
  </si>
  <si>
    <t>(MAHRK AM-uh-dey)</t>
  </si>
  <si>
    <t>/mɑɹk 'æ.mə.deɪ/</t>
  </si>
  <si>
    <t>2011 Special</t>
  </si>
  <si>
    <t>Nevada's 3rd</t>
  </si>
  <si>
    <t>NV-03</t>
  </si>
  <si>
    <t>Susie</t>
  </si>
  <si>
    <t>(SOO-zee LEE)</t>
  </si>
  <si>
    <t>/'su.zi li/</t>
  </si>
  <si>
    <t>Nevada's 4th</t>
  </si>
  <si>
    <t>NV-04</t>
  </si>
  <si>
    <t>Horsford</t>
  </si>
  <si>
    <t>(STEE-ven HAWRS-ferd)</t>
  </si>
  <si>
    <t>/'sti.vɛn 'hɔɹs.fɜɹd/</t>
  </si>
  <si>
    <t>2018, 2012-2014</t>
  </si>
  <si>
    <t>Black - Trinidadian</t>
  </si>
  <si>
    <t>New Hampshire's 1st</t>
  </si>
  <si>
    <t>NH-01</t>
  </si>
  <si>
    <t>Chris</t>
  </si>
  <si>
    <t>Pappas</t>
  </si>
  <si>
    <t>(KRIS PAP-uhs)</t>
  </si>
  <si>
    <t>/kɹɪs 'pæ.pəs/</t>
  </si>
  <si>
    <t>New Hampshire's 2nd</t>
  </si>
  <si>
    <t>NH-02</t>
  </si>
  <si>
    <t>Annie</t>
  </si>
  <si>
    <t>Kuster</t>
  </si>
  <si>
    <t>(AN-ee KUHS-ter)</t>
  </si>
  <si>
    <t>/'æ.ni 'kʌs.ɾəɹ/</t>
  </si>
  <si>
    <t>New Jersey's 1st</t>
  </si>
  <si>
    <t>NJ-01</t>
  </si>
  <si>
    <t>Donald</t>
  </si>
  <si>
    <t>Norcross</t>
  </si>
  <si>
    <t>(DAHN-uhld NAWR-kraws)</t>
  </si>
  <si>
    <t>/'dɑ.nəld 'nɔɹ.kɹɔs/</t>
  </si>
  <si>
    <t>2014 Special</t>
  </si>
  <si>
    <t>New Jersey's 2nd</t>
  </si>
  <si>
    <t>NJ-02</t>
  </si>
  <si>
    <t>Jeff</t>
  </si>
  <si>
    <t>Van Drew</t>
  </si>
  <si>
    <t>(JEF van-JROO)</t>
  </si>
  <si>
    <t>/dʒɛf væn.'dʒɹu/</t>
  </si>
  <si>
    <t>New Jersey's 3rd</t>
  </si>
  <si>
    <t>NJ-03</t>
  </si>
  <si>
    <t>(AN-dee KIM)</t>
  </si>
  <si>
    <t>/'æn.di kɪm/</t>
  </si>
  <si>
    <t>New Jersey's 4th</t>
  </si>
  <si>
    <t>NJ-04</t>
  </si>
  <si>
    <t>(KRIS SMITH)</t>
  </si>
  <si>
    <t>/kɹɪs smɪθ/</t>
  </si>
  <si>
    <t>New Jersey's 5th</t>
  </si>
  <si>
    <t>NJ-05</t>
  </si>
  <si>
    <t>Gottheimer</t>
  </si>
  <si>
    <t>(JAHSH GAHT-hahy-mer)</t>
  </si>
  <si>
    <t>/dʒɑʃ 'gɑt.haɪ.məɹ/</t>
  </si>
  <si>
    <t>New Jersey's 6th</t>
  </si>
  <si>
    <t>NJ-06</t>
  </si>
  <si>
    <t>Pallone</t>
  </si>
  <si>
    <t>(FREYNK puh-LOHN)</t>
  </si>
  <si>
    <t>/fɹeɪŋk pə.'loʊn/</t>
  </si>
  <si>
    <t>New Jersey's 7th</t>
  </si>
  <si>
    <t>NJ-07</t>
  </si>
  <si>
    <t>Malinowski</t>
  </si>
  <si>
    <t>(TAHM mal-in-OU-skee)</t>
  </si>
  <si>
    <t>/tɑm ˌmæ.lɪ.'naʊ.ski/</t>
  </si>
  <si>
    <t>White - Polish</t>
  </si>
  <si>
    <t>New Jersey's 8th</t>
  </si>
  <si>
    <t>NJ-08</t>
  </si>
  <si>
    <t>Albio</t>
  </si>
  <si>
    <t>Sires</t>
  </si>
  <si>
    <t>(AL-bee-oh SEER-ees)</t>
  </si>
  <si>
    <t>/'æl.bi.o 'sɪ.ɹis/</t>
  </si>
  <si>
    <t>2006 Special</t>
  </si>
  <si>
    <t>New Jersey's 9th</t>
  </si>
  <si>
    <t>NJ-09</t>
  </si>
  <si>
    <t>Pascrell</t>
  </si>
  <si>
    <t>(BIL pas-KREL)</t>
  </si>
  <si>
    <t>/bɪl pæ.'skɹɛl/</t>
  </si>
  <si>
    <t>New Jersey's 10th</t>
  </si>
  <si>
    <t>NJ-10</t>
  </si>
  <si>
    <t>Payne</t>
  </si>
  <si>
    <t>(DAHN-uhld PEYN)</t>
  </si>
  <si>
    <t>/'dɑ.nəld peɪn/</t>
  </si>
  <si>
    <t>New Jersey's 11th</t>
  </si>
  <si>
    <t>NJ-11</t>
  </si>
  <si>
    <t>Mikie</t>
  </si>
  <si>
    <t>Sherrill</t>
  </si>
  <si>
    <t>(MAHY-kee SHAIR-uhl)</t>
  </si>
  <si>
    <t>/'maɪ.ki 'ʃɛ.ɹəl/</t>
  </si>
  <si>
    <t>New Jersey's 12th</t>
  </si>
  <si>
    <t>NJ-12</t>
  </si>
  <si>
    <t>Bonnie</t>
  </si>
  <si>
    <t>Watson Coleman</t>
  </si>
  <si>
    <t>(BAH-nee WAHT-suhn KOHL-muhn)</t>
  </si>
  <si>
    <t>/'bɑ.ni 'wɑt.sən 'koʊl.mən/</t>
  </si>
  <si>
    <t>New Mexico's 1st</t>
  </si>
  <si>
    <t>NM-01</t>
  </si>
  <si>
    <t>Melanie</t>
  </si>
  <si>
    <t>Stansbury</t>
  </si>
  <si>
    <t>(MEL-uh-nee STANZ-bur-ee)</t>
  </si>
  <si>
    <t>/'mɛ.lə.ni 'stænz.bə.ɹi/</t>
  </si>
  <si>
    <t xml:space="preserve">  </t>
  </si>
  <si>
    <t>New Mexico's 2nd</t>
  </si>
  <si>
    <t>NM-02</t>
  </si>
  <si>
    <t>Yvette</t>
  </si>
  <si>
    <t>Herrell</t>
  </si>
  <si>
    <t>(ee-VET HAIR-uhl)</t>
  </si>
  <si>
    <t>/i.'vɛt 'hɛ.ɹəl/</t>
  </si>
  <si>
    <t>Multiple: White/Native American - Cherokee</t>
  </si>
  <si>
    <t>New Mexico's 3rd</t>
  </si>
  <si>
    <t>NM-03</t>
  </si>
  <si>
    <t>Teresa</t>
  </si>
  <si>
    <t>Leger Fernandez</t>
  </si>
  <si>
    <t>(tuh-RES-uh LEJ-er fer-NAHN-dez) [Rs are trilled in Teresa and Fernandez]</t>
  </si>
  <si>
    <t>/tə'rɛ.sə 'lɛ.dʒəɹ fɛr.'nɑn.dɛz/</t>
  </si>
  <si>
    <t>Hispanic</t>
  </si>
  <si>
    <t>New York's 1st</t>
  </si>
  <si>
    <t>NY-01</t>
  </si>
  <si>
    <t>Zeldin</t>
  </si>
  <si>
    <t>(LEE ZEL-din)</t>
  </si>
  <si>
    <t>/li 'zɛl.dɪn/</t>
  </si>
  <si>
    <t>New York's 2nd</t>
  </si>
  <si>
    <t>NY-02</t>
  </si>
  <si>
    <t>Garbarino</t>
  </si>
  <si>
    <t>(AN-jroo gahr-buh-REE-noh)</t>
  </si>
  <si>
    <t>/'æn.dʒɹu ˌgɑɹ.bə.'ɹi.noʊ/</t>
  </si>
  <si>
    <t>New York's 3rd</t>
  </si>
  <si>
    <t>NY-03</t>
  </si>
  <si>
    <t>Suozzi</t>
  </si>
  <si>
    <t>(TAHM SWAH-zee)</t>
  </si>
  <si>
    <t>/tɑm 'swɑ.zi/</t>
  </si>
  <si>
    <t>New York's 4th</t>
  </si>
  <si>
    <t>NY-04</t>
  </si>
  <si>
    <t>Kathleen</t>
  </si>
  <si>
    <t>Rice</t>
  </si>
  <si>
    <t>(KATH-leen RAHYS)</t>
  </si>
  <si>
    <t>/'kæθ.lin ɹaɪs/</t>
  </si>
  <si>
    <t>New York's 5th</t>
  </si>
  <si>
    <t>NY-05</t>
  </si>
  <si>
    <t>Gregory</t>
  </si>
  <si>
    <t>Meeks</t>
  </si>
  <si>
    <t>(GREG-ree MEEKS)</t>
  </si>
  <si>
    <t>/'gɹɛ.gɹi miks/</t>
  </si>
  <si>
    <t>New York's 6th</t>
  </si>
  <si>
    <t>NY-06</t>
  </si>
  <si>
    <t>Meng</t>
  </si>
  <si>
    <t>(GREYS MEYNG)</t>
  </si>
  <si>
    <t>/gɹeɪs meɪŋg/</t>
  </si>
  <si>
    <t>New York's 7th</t>
  </si>
  <si>
    <t>NY-07</t>
  </si>
  <si>
    <t>Nydia</t>
  </si>
  <si>
    <t>Velázquez</t>
  </si>
  <si>
    <t>(NEY-dee-uh vuh-LAS-kes)</t>
  </si>
  <si>
    <t>/'ne.ɾi.ə və.'læs.kɛs/</t>
  </si>
  <si>
    <t>New York's 8th</t>
  </si>
  <si>
    <t>NY-08</t>
  </si>
  <si>
    <t>Hakeem</t>
  </si>
  <si>
    <t>Jeffries</t>
  </si>
  <si>
    <t>(hah-KEEM JEF-reez)</t>
  </si>
  <si>
    <t>/hɑ.'kim 'dʒɛf.ɹiz/</t>
  </si>
  <si>
    <t>New York's 9th</t>
  </si>
  <si>
    <t>NY-09</t>
  </si>
  <si>
    <t>Clarke</t>
  </si>
  <si>
    <t>(ee-VET KLAHRK)</t>
  </si>
  <si>
    <t>/i.'vɛt klɑɹk/</t>
  </si>
  <si>
    <t>Christian - Protestant - African Methodist Episcopal</t>
  </si>
  <si>
    <t>New York's 10th</t>
  </si>
  <si>
    <t>NY-10</t>
  </si>
  <si>
    <t>Nadler</t>
  </si>
  <si>
    <t>(JAIR-ee NAD-ler)</t>
  </si>
  <si>
    <t>/'dʒɛ.ɹi 'næd.ləɹ/</t>
  </si>
  <si>
    <t>1992 Special</t>
  </si>
  <si>
    <t>New York's 11th</t>
  </si>
  <si>
    <t>NY-11</t>
  </si>
  <si>
    <t>Nicole</t>
  </si>
  <si>
    <t>Malliotakis</t>
  </si>
  <si>
    <t>(ni-KOHL mal-ee-uh-TAH-kis)</t>
  </si>
  <si>
    <t>/nɪ.'koʊl ˌmæl.i.ə.'tɑ.kɪs/</t>
  </si>
  <si>
    <t>Multiple: Hispanic - Cuban/White</t>
  </si>
  <si>
    <t>New York's 12th</t>
  </si>
  <si>
    <t>NY-12</t>
  </si>
  <si>
    <t>Maloney</t>
  </si>
  <si>
    <t>(KAIR-uh-luhn muh-LOH-nee)</t>
  </si>
  <si>
    <t>/'kɛ.ɹə.lən mə.'loʊ.ni/</t>
  </si>
  <si>
    <t>New York's 13th</t>
  </si>
  <si>
    <t>NY-13</t>
  </si>
  <si>
    <t>Adriano</t>
  </si>
  <si>
    <t>Espaillat</t>
  </si>
  <si>
    <t>(ah-dree-AN-o es-pahy-AHT) [R is trilled, O is unrounded in Spanish]</t>
  </si>
  <si>
    <t>/ˌɑ.dri.'æ.no ɛs.paɪ.'jɑt/</t>
  </si>
  <si>
    <t>Hispanic - Dominican</t>
  </si>
  <si>
    <t>New York's 14th</t>
  </si>
  <si>
    <t>NY-14</t>
  </si>
  <si>
    <t>Alexandria</t>
  </si>
  <si>
    <t>Ocasio-Cortez</t>
  </si>
  <si>
    <t>(al-uhg-ZAN-dree-uh o-KAS-ee-oh kawr-TEZ) [Final R is trilled]</t>
  </si>
  <si>
    <t>/æ.ləg.'zæn.dɹi.ə o.'kæ.si.o kɔr.'tɛz/</t>
  </si>
  <si>
    <t>New York's 15th</t>
  </si>
  <si>
    <t>NY-15</t>
  </si>
  <si>
    <t>Ritchie</t>
  </si>
  <si>
    <t>(RIT-chee TAWR-ez)</t>
  </si>
  <si>
    <t>/'ɹɪ.tʃi 'tɔ.ɹɛz/</t>
  </si>
  <si>
    <t>Multiple: Black/Hispanic - Puerto Rican</t>
  </si>
  <si>
    <t>New York's 16th</t>
  </si>
  <si>
    <t>NY-16</t>
  </si>
  <si>
    <t>Jamaal</t>
  </si>
  <si>
    <t>Bowman</t>
  </si>
  <si>
    <t>(juh-MAHL BOH-muhn)</t>
  </si>
  <si>
    <t>/dʒə.'mɑl 'boʊ.mən/</t>
  </si>
  <si>
    <t>New York's 17th</t>
  </si>
  <si>
    <t>NY-17</t>
  </si>
  <si>
    <t>Mondaire</t>
  </si>
  <si>
    <t>Jones</t>
  </si>
  <si>
    <t>(MAHN-dair JOHNZ)</t>
  </si>
  <si>
    <t>/'mɑn.dɛɹ dʒoʊnz/</t>
  </si>
  <si>
    <t>New York's 18th</t>
  </si>
  <si>
    <t>NY-18</t>
  </si>
  <si>
    <t>Sean Patrick</t>
  </si>
  <si>
    <t>(SHAWN PA-chrik muh-LOH-nee)</t>
  </si>
  <si>
    <t>/ʃɔn 'pæ.tʃɹɪk mə'loʊ.ni/</t>
  </si>
  <si>
    <t>New York's 19th</t>
  </si>
  <si>
    <t>NY-19</t>
  </si>
  <si>
    <t>Pat</t>
  </si>
  <si>
    <t>Ryan</t>
  </si>
  <si>
    <t>(PAT RAHY-uhn)</t>
  </si>
  <si>
    <t>/pæt 'ɹaɪ.ən/</t>
  </si>
  <si>
    <t>New York's 20th</t>
  </si>
  <si>
    <t>NY-20</t>
  </si>
  <si>
    <t>Tonko</t>
  </si>
  <si>
    <t>(PAWL TAHN-koh)</t>
  </si>
  <si>
    <t>/pɔl 'tɑŋ.koʊ/</t>
  </si>
  <si>
    <t>New York's 21st</t>
  </si>
  <si>
    <t>NY-21</t>
  </si>
  <si>
    <t>Elise</t>
  </si>
  <si>
    <t>Stefanik</t>
  </si>
  <si>
    <t>(uh-LEES stuh-FAH-nik)</t>
  </si>
  <si>
    <t>/ə.'lis stə.'fɑ.nɪk/</t>
  </si>
  <si>
    <t>New York's 22nd</t>
  </si>
  <si>
    <t>NY-22</t>
  </si>
  <si>
    <t>Claudia</t>
  </si>
  <si>
    <t>Tenney</t>
  </si>
  <si>
    <t>(KLAW-dee-uh TEN-ee)</t>
  </si>
  <si>
    <t>/'klɔ.ɾi.ə 'tɛ.ni/</t>
  </si>
  <si>
    <t>2020, 2016-2018</t>
  </si>
  <si>
    <t>New York's 23rd</t>
  </si>
  <si>
    <t>NY-23</t>
  </si>
  <si>
    <t>Sempolinski</t>
  </si>
  <si>
    <t>(JOH sem-poh-LIN-skee)</t>
  </si>
  <si>
    <t>/dʒoʊ ˌsɛm.poʊ.'lɪn.ski/</t>
  </si>
  <si>
    <t>New York's 24th</t>
  </si>
  <si>
    <t>NY-24</t>
  </si>
  <si>
    <t>Katko</t>
  </si>
  <si>
    <t>(JAHN KAT-koh)</t>
  </si>
  <si>
    <t>/dʒɑn 'kæt.koʊ/</t>
  </si>
  <si>
    <t>New York's 25th</t>
  </si>
  <si>
    <t>NY-25</t>
  </si>
  <si>
    <t>Morelle</t>
  </si>
  <si>
    <t>(JOH mawr-EL-ee)</t>
  </si>
  <si>
    <t>/dʒoʊ mɔ.'ɹɛ.li/</t>
  </si>
  <si>
    <t>New York's 26th</t>
  </si>
  <si>
    <t>NY-26</t>
  </si>
  <si>
    <t>(BRAHY-uhn HIG-inz)</t>
  </si>
  <si>
    <t>/'bɹaɪ.ən 'hɪ.gɪnz/</t>
  </si>
  <si>
    <t>New York's 27th</t>
  </si>
  <si>
    <t>NY-27</t>
  </si>
  <si>
    <t>(KRIS JEY-kuhbs)</t>
  </si>
  <si>
    <t>/kɹɪs 'dʒeɪ.kəbz/</t>
  </si>
  <si>
    <t>North Carolina's 1st</t>
  </si>
  <si>
    <t>NC-01</t>
  </si>
  <si>
    <t>G.K.</t>
  </si>
  <si>
    <t>Butterfield</t>
  </si>
  <si>
    <t>(JEE-key BUH-ter-feeld)</t>
  </si>
  <si>
    <t>/'dʒi.keɪ 'bʌ.ɾəɹ.fild/</t>
  </si>
  <si>
    <t>2004 Special</t>
  </si>
  <si>
    <t>Black - Bermudan</t>
  </si>
  <si>
    <t>Not available due to redistricting</t>
  </si>
  <si>
    <t>North Carolina's 2nd</t>
  </si>
  <si>
    <t>NC-02</t>
  </si>
  <si>
    <t>Deborah</t>
  </si>
  <si>
    <t>Ross</t>
  </si>
  <si>
    <t>(DEB-ruh RAWS)</t>
  </si>
  <si>
    <t>/'dɛb.ɹə ɹɔs/</t>
  </si>
  <si>
    <t>North Carolina's 3rd</t>
  </si>
  <si>
    <t>NC-03</t>
  </si>
  <si>
    <t>(GREG MUR-fee)</t>
  </si>
  <si>
    <t>/gɹɛg 'mɜɹ.fi/</t>
  </si>
  <si>
    <t>2019 Special</t>
  </si>
  <si>
    <t>North Carolina's 4th</t>
  </si>
  <si>
    <t>NC-04</t>
  </si>
  <si>
    <t>Price</t>
  </si>
  <si>
    <t>(DEY-vid PRAHYS)</t>
  </si>
  <si>
    <t>/'deɪ.vɪd pɹaɪs/</t>
  </si>
  <si>
    <t>1996, 1986-1994</t>
  </si>
  <si>
    <t>North Carolina's 5th</t>
  </si>
  <si>
    <t>NC-05</t>
  </si>
  <si>
    <t>Virginia</t>
  </si>
  <si>
    <t>Foxx</t>
  </si>
  <si>
    <t>(ver-JIN-yuh FAHKS)</t>
  </si>
  <si>
    <t>/vəɹ.'dʒɪn.jə fɑks/</t>
  </si>
  <si>
    <t>North Carolina's 6th</t>
  </si>
  <si>
    <t>NC-06</t>
  </si>
  <si>
    <t>Manning</t>
  </si>
  <si>
    <t>(KATH-ee MAN-ing)</t>
  </si>
  <si>
    <t>/'kæ.θi 'mæ.nɪŋg/</t>
  </si>
  <si>
    <t>North Carolina's 7th</t>
  </si>
  <si>
    <t>NC-07</t>
  </si>
  <si>
    <t>Rouzer</t>
  </si>
  <si>
    <t>(DEY-vid ROU-zer)</t>
  </si>
  <si>
    <t>/'deɪ.vɪd 'ɹaʊ.zəɹ/</t>
  </si>
  <si>
    <t>North Carolina's 8th</t>
  </si>
  <si>
    <t>NC-08</t>
  </si>
  <si>
    <t>Richard</t>
  </si>
  <si>
    <t>Hudson</t>
  </si>
  <si>
    <t>(RICH-erd HUHD-suhn)</t>
  </si>
  <si>
    <t>/'ɹɪ.tʃəɹd 'hʌd.sən/</t>
  </si>
  <si>
    <t>North Carolina's 9th</t>
  </si>
  <si>
    <t>NC-09</t>
  </si>
  <si>
    <t>(DAN BISH-uhp)</t>
  </si>
  <si>
    <t>/dæn 'bɪ.ʃəp/</t>
  </si>
  <si>
    <t>North Carolina's 10th</t>
  </si>
  <si>
    <t>NC-10</t>
  </si>
  <si>
    <t>Patrick</t>
  </si>
  <si>
    <t>McHenry</t>
  </si>
  <si>
    <t>(PA-chrik muhk-HEN-ree)</t>
  </si>
  <si>
    <t>/'pæ.tʃɹɪk mək.'hɛn.ɹi/</t>
  </si>
  <si>
    <t>North Carolina's 11th</t>
  </si>
  <si>
    <t>NC-11</t>
  </si>
  <si>
    <t>Madison</t>
  </si>
  <si>
    <t>Cawthorn</t>
  </si>
  <si>
    <t>(MAD-is-uhn KAW-thawrn)</t>
  </si>
  <si>
    <t>/'mæ.dɪ.sən 'kɔ.θɔɹn/</t>
  </si>
  <si>
    <t>North Carolina's 12th</t>
  </si>
  <si>
    <t>NC-12</t>
  </si>
  <si>
    <t>Alma</t>
  </si>
  <si>
    <t>Adams</t>
  </si>
  <si>
    <t>(AL-muh AD-umz)</t>
  </si>
  <si>
    <t>/'æl.mə 'æ.ɾəmz/</t>
  </si>
  <si>
    <t>North Carolina's 13th</t>
  </si>
  <si>
    <t>NC-13</t>
  </si>
  <si>
    <t>Budd</t>
  </si>
  <si>
    <t>(TED BUHD)</t>
  </si>
  <si>
    <t>/tɛd bʌd/</t>
  </si>
  <si>
    <t>North Dakota's At-Large</t>
  </si>
  <si>
    <t>ND-AL</t>
  </si>
  <si>
    <t>Armstrong</t>
  </si>
  <si>
    <t>(KEL-ee AHRM-strawng)</t>
  </si>
  <si>
    <t>/'kɛ.li 'ɑɹm.stɹɔŋg/</t>
  </si>
  <si>
    <t>Ohio's 1st</t>
  </si>
  <si>
    <t>OH-01</t>
  </si>
  <si>
    <t>Chabot</t>
  </si>
  <si>
    <t>(STEEV SHA-buht)</t>
  </si>
  <si>
    <t>/stiv 'ʃæ.bət/</t>
  </si>
  <si>
    <t>2010, 1994-2008</t>
  </si>
  <si>
    <t>Ohio's 2nd</t>
  </si>
  <si>
    <t>OH-02</t>
  </si>
  <si>
    <t>Wenstrup</t>
  </si>
  <si>
    <t>(BRAD WEN-struhp)</t>
  </si>
  <si>
    <t>/bɹæd 'wɛn.stɹəp/</t>
  </si>
  <si>
    <t>Ohio's 3rd</t>
  </si>
  <si>
    <t>OH-03</t>
  </si>
  <si>
    <t>Joyce</t>
  </si>
  <si>
    <t>Beatty</t>
  </si>
  <si>
    <t>(JOYS BEY-tee)</t>
  </si>
  <si>
    <t>/dʒɔɪs 'beɪ.ɾi/</t>
  </si>
  <si>
    <t>Ohio's 4th</t>
  </si>
  <si>
    <t>OH-04</t>
  </si>
  <si>
    <t>Jordan</t>
  </si>
  <si>
    <t>(JIM JAWR-dn)</t>
  </si>
  <si>
    <t>/dʒɪm 'dʒɔɹ.ʔn/</t>
  </si>
  <si>
    <t>Ohio's 5th</t>
  </si>
  <si>
    <t>OH-05</t>
  </si>
  <si>
    <t>Bob</t>
  </si>
  <si>
    <t>Latta</t>
  </si>
  <si>
    <t>(BAHB LAT-uh)</t>
  </si>
  <si>
    <t>/bɑb 'læ.ɾə/</t>
  </si>
  <si>
    <t>2007 Special</t>
  </si>
  <si>
    <t>Ohio's 6th</t>
  </si>
  <si>
    <t>OH-06</t>
  </si>
  <si>
    <t>(BIL JAHN-suhn)</t>
  </si>
  <si>
    <t>/bɪl 'dʒɑn.sən/</t>
  </si>
  <si>
    <t>Ohio's 7th</t>
  </si>
  <si>
    <t>OH-07</t>
  </si>
  <si>
    <t>Gibbs</t>
  </si>
  <si>
    <t>(BAHB GIBZ)</t>
  </si>
  <si>
    <t>/bɑb gɪbz/</t>
  </si>
  <si>
    <t>Ohio's 8th</t>
  </si>
  <si>
    <t>OH-08</t>
  </si>
  <si>
    <t>Warren</t>
  </si>
  <si>
    <t>Davidson</t>
  </si>
  <si>
    <t>(WAWR-uhn DEY-vid-suhn)</t>
  </si>
  <si>
    <t>/'wɔ.ɹən 'deɪ.vɪd.sən/</t>
  </si>
  <si>
    <t>2016 Special</t>
  </si>
  <si>
    <t>Ohio's 9th</t>
  </si>
  <si>
    <t>OH-09</t>
  </si>
  <si>
    <t>Marcy</t>
  </si>
  <si>
    <t>Kaptur</t>
  </si>
  <si>
    <t>(MAHR-see KAP-ter)</t>
  </si>
  <si>
    <t>/'mɑɹ.si 'kæp.ɾəɹ/</t>
  </si>
  <si>
    <t>Ohio's 10th</t>
  </si>
  <si>
    <t>OH-10</t>
  </si>
  <si>
    <t>Turner</t>
  </si>
  <si>
    <t>(MAHYK TURN-er)</t>
  </si>
  <si>
    <t>/maɪk 'tɜɹ.nəɹ/</t>
  </si>
  <si>
    <t>Ohio's 11th</t>
  </si>
  <si>
    <t>OH-11</t>
  </si>
  <si>
    <t>Shontel</t>
  </si>
  <si>
    <t>(SHAHN-tel BROUN)</t>
  </si>
  <si>
    <t>/'ʃɑn.tɛl bɹaʊn/</t>
  </si>
  <si>
    <t>Ohio's 12th</t>
  </si>
  <si>
    <t>OH-12</t>
  </si>
  <si>
    <t>Balderson</t>
  </si>
  <si>
    <t>(TROY BAWL-der-suhn)</t>
  </si>
  <si>
    <t>/tɹɔɪ 'bɔl.dɜɹ.sən/</t>
  </si>
  <si>
    <t>Ohio's 13th</t>
  </si>
  <si>
    <t>OH-13</t>
  </si>
  <si>
    <t>(TIM RAHY-uhn)</t>
  </si>
  <si>
    <t>/tɪm 'ɹaɪ.ən/</t>
  </si>
  <si>
    <t>Ohio's 14th</t>
  </si>
  <si>
    <t>OH-14</t>
  </si>
  <si>
    <t>Dave</t>
  </si>
  <si>
    <t>(DEYV JOYS)</t>
  </si>
  <si>
    <t>/deɪv dʒɔɪs/</t>
  </si>
  <si>
    <t>Ohio's 15th</t>
  </si>
  <si>
    <t>OH-15</t>
  </si>
  <si>
    <t>Carey</t>
  </si>
  <si>
    <t>(MAHYK KAIR-ee)</t>
  </si>
  <si>
    <t>/maɪk 'kɛ.ɹi/</t>
  </si>
  <si>
    <t>Ohio's 16th</t>
  </si>
  <si>
    <t>OH-16</t>
  </si>
  <si>
    <t>Gonzalez</t>
  </si>
  <si>
    <t>(AN-thuh-nee guhn-ZAH-lez)</t>
  </si>
  <si>
    <t>/'æn.θə.ni gən.'zɑ.lɛz/</t>
  </si>
  <si>
    <t>Oklahoma's 1st</t>
  </si>
  <si>
    <t>OK-01</t>
  </si>
  <si>
    <t>Hern</t>
  </si>
  <si>
    <t>(KEV-in HERN)</t>
  </si>
  <si>
    <t>/'kɛ.vɪn hɜɹn/</t>
  </si>
  <si>
    <t>Oklahoma's 2nd</t>
  </si>
  <si>
    <t>OK-02</t>
  </si>
  <si>
    <t>Markwayne</t>
  </si>
  <si>
    <t>Mullin</t>
  </si>
  <si>
    <t>(MAHRK-weyn MUHL-uhn)</t>
  </si>
  <si>
    <t>/'mɑɹk.weɪn 'mʌ.lən/</t>
  </si>
  <si>
    <t>Multiple: Native American - Cherokee/White</t>
  </si>
  <si>
    <t>Oklahoma's 3rd</t>
  </si>
  <si>
    <t>OK-03</t>
  </si>
  <si>
    <t>Lucas</t>
  </si>
  <si>
    <t>(FREYNK LOO-kuhs)</t>
  </si>
  <si>
    <t>/fɹeɪŋk 'lu.kəs/</t>
  </si>
  <si>
    <t>1994 Special</t>
  </si>
  <si>
    <t>Oklahoma's 4th</t>
  </si>
  <si>
    <t>OK-04</t>
  </si>
  <si>
    <t>Cole</t>
  </si>
  <si>
    <t>(TAHM KOHL)</t>
  </si>
  <si>
    <t>/tɑm koʊl/</t>
  </si>
  <si>
    <t>Multiple: Native American - Chickasaw/White</t>
  </si>
  <si>
    <t>Oklahoma's 5th</t>
  </si>
  <si>
    <t>OK-05</t>
  </si>
  <si>
    <t>Bice</t>
  </si>
  <si>
    <t>(STEF-uh-nee BAHYS)</t>
  </si>
  <si>
    <t>/'stɛ.fə.ni baɪs/</t>
  </si>
  <si>
    <t>Multiple: White/Middle Eastern - Iranian</t>
  </si>
  <si>
    <t>Oregon's 1st</t>
  </si>
  <si>
    <t>OR-01</t>
  </si>
  <si>
    <t>Suzanne</t>
  </si>
  <si>
    <t>Bonamici</t>
  </si>
  <si>
    <t>(soo-ZAN bahn-uh-MEE-chee)</t>
  </si>
  <si>
    <t>/su.'zæn ˌbɑ.nə.'mi.tʃi/</t>
  </si>
  <si>
    <t>Oregon's 2nd</t>
  </si>
  <si>
    <t>OR-02</t>
  </si>
  <si>
    <t>Cliff</t>
  </si>
  <si>
    <t>Bentz</t>
  </si>
  <si>
    <t>(KLIF BENTS)</t>
  </si>
  <si>
    <t>/klɪf bɛnts/</t>
  </si>
  <si>
    <t>Oregon's 3rd</t>
  </si>
  <si>
    <t>OR-03</t>
  </si>
  <si>
    <t>Earl</t>
  </si>
  <si>
    <t>Blumenauer</t>
  </si>
  <si>
    <t>(URL BLOO-muh-nou-er)</t>
  </si>
  <si>
    <t>/ɜɹl 'blu.mə.ˌnaʊ.əɹ/</t>
  </si>
  <si>
    <t>1996 Special</t>
  </si>
  <si>
    <t>Oregon's 4th</t>
  </si>
  <si>
    <t>OR-04</t>
  </si>
  <si>
    <t>DeFazio</t>
  </si>
  <si>
    <t>(PEE-ter duh-FAH-zee-oh)</t>
  </si>
  <si>
    <t>/'pi.ɾəɹ də.'fɑ.zi.ˌoʊ/</t>
  </si>
  <si>
    <t>Oregon's 5th</t>
  </si>
  <si>
    <t>OR-05</t>
  </si>
  <si>
    <t>Kurt</t>
  </si>
  <si>
    <t>Schrader</t>
  </si>
  <si>
    <t>(KURT SHREY-dur)</t>
  </si>
  <si>
    <t>/kɜɹt 'ʃɹeɪ.ɾəɹ/</t>
  </si>
  <si>
    <t>Pennsylvania's 1st</t>
  </si>
  <si>
    <t>PA-01</t>
  </si>
  <si>
    <t>Fitzpatrick</t>
  </si>
  <si>
    <t>(BRAHY-uhn fitz-PA-chrik)</t>
  </si>
  <si>
    <t>/'bɹaɪ.ən fɪts.'pæ.tʃɹɪk/</t>
  </si>
  <si>
    <t>Pennsylvania's 2nd</t>
  </si>
  <si>
    <t>PA-02</t>
  </si>
  <si>
    <t>Brendan</t>
  </si>
  <si>
    <t>Boyle</t>
  </si>
  <si>
    <t>(BREN-duhn BOY-uhl)</t>
  </si>
  <si>
    <t>/'bɹɛn.dən 'bɔɪ.əl/</t>
  </si>
  <si>
    <t>Pennsylvania's 3rd</t>
  </si>
  <si>
    <t>PA-03</t>
  </si>
  <si>
    <t>Dwight</t>
  </si>
  <si>
    <t>Evans</t>
  </si>
  <si>
    <t>(DWAHYT EV-uhnz)</t>
  </si>
  <si>
    <t>/dwaɪt 'ɛ.vənz/</t>
  </si>
  <si>
    <t>Pennsylvania's 4th</t>
  </si>
  <si>
    <t>PA-04</t>
  </si>
  <si>
    <t>Madeleine</t>
  </si>
  <si>
    <t>(MAD-uh-leen DEEN)</t>
  </si>
  <si>
    <t>/'mæ.ɾə.lin din/</t>
  </si>
  <si>
    <t>Pennsylvania's 5th</t>
  </si>
  <si>
    <t>PA-05</t>
  </si>
  <si>
    <t>Mary Gay</t>
  </si>
  <si>
    <t>Scanlon</t>
  </si>
  <si>
    <t>(MAIR-ee GEY SKAN-luhn)</t>
  </si>
  <si>
    <t>/'mɜ.ɹi geɪ 'skæn.lən/</t>
  </si>
  <si>
    <t>Pennsylvania's 6th</t>
  </si>
  <si>
    <t>PA-06</t>
  </si>
  <si>
    <t>Chrissy</t>
  </si>
  <si>
    <t>Houlahan</t>
  </si>
  <si>
    <t>(KRIS-ee HOO-luh-han)</t>
  </si>
  <si>
    <t>/'kɹɪ.si 'hu.lə.hæn/</t>
  </si>
  <si>
    <t>Pennsylvania's 7th</t>
  </si>
  <si>
    <t>PA-07</t>
  </si>
  <si>
    <t>Susan</t>
  </si>
  <si>
    <t>Wild</t>
  </si>
  <si>
    <t>(SOO-zuhn WAHYLD)</t>
  </si>
  <si>
    <t>/'su.zən waɪld/</t>
  </si>
  <si>
    <t>Pennsylvania's 8th</t>
  </si>
  <si>
    <t>PA-08</t>
  </si>
  <si>
    <t>Cartwright</t>
  </si>
  <si>
    <t>(MAT KAHRT-rahyt)</t>
  </si>
  <si>
    <t>/mæt 'kɑɹʔ.ɹaɪt/</t>
  </si>
  <si>
    <t>Pennsylvania's 9th</t>
  </si>
  <si>
    <t>PA-09</t>
  </si>
  <si>
    <t>Meuser</t>
  </si>
  <si>
    <t>(DAN MYOO-zer)</t>
  </si>
  <si>
    <t>/dæn 'mju.zəɹ/</t>
  </si>
  <si>
    <t>Pennsylvania's 10th</t>
  </si>
  <si>
    <t>PA-10</t>
  </si>
  <si>
    <t>Perry</t>
  </si>
  <si>
    <t>(SKAHT PAIR-ee)</t>
  </si>
  <si>
    <t>/skɑt 'pɛ.ɹi/</t>
  </si>
  <si>
    <t>Pennsylvania's 11th</t>
  </si>
  <si>
    <t>PA-11</t>
  </si>
  <si>
    <t>Lloyd</t>
  </si>
  <si>
    <t>Smucker</t>
  </si>
  <si>
    <t>(LOYD SMUH-ker)</t>
  </si>
  <si>
    <t>/lɔɪd 'smʌ.kəɹ/</t>
  </si>
  <si>
    <t>Pennsylvania's 12th</t>
  </si>
  <si>
    <t>PA-12</t>
  </si>
  <si>
    <t>Keller</t>
  </si>
  <si>
    <t>(FRED KEL-er)</t>
  </si>
  <si>
    <t>/fɹɛd 'kɛ.ləɹ/</t>
  </si>
  <si>
    <t>Christian - Protestant - United Church of Christ</t>
  </si>
  <si>
    <t>Pennsylvania's 13th</t>
  </si>
  <si>
    <t>PA-13</t>
  </si>
  <si>
    <t>(JAHN JOYS)</t>
  </si>
  <si>
    <t>/dʒɑn dʒɔɪs/</t>
  </si>
  <si>
    <t>Pennsylvania's 14th</t>
  </si>
  <si>
    <t>PA-14</t>
  </si>
  <si>
    <t>Guy</t>
  </si>
  <si>
    <t>Reschenthaler</t>
  </si>
  <si>
    <t>(GAHY RESH-en-thahl-er)</t>
  </si>
  <si>
    <t>/gai 'ɹɛ.ʃɛn.ˌθɑ.ləɹ/</t>
  </si>
  <si>
    <t>Pennsylvania's 15th</t>
  </si>
  <si>
    <t>PA-15</t>
  </si>
  <si>
    <t>Glenn "GT"</t>
  </si>
  <si>
    <t>(JEE TEE TAHMP-suhn)</t>
  </si>
  <si>
    <t>/dʒi ti 'tɑmp.sən/</t>
  </si>
  <si>
    <t>Pennsylvania's 16th</t>
  </si>
  <si>
    <t>PA-16</t>
  </si>
  <si>
    <t>(MAHYK KEL-ee)</t>
  </si>
  <si>
    <t>/maɪk 'kɛ.li/</t>
  </si>
  <si>
    <t>Pennsylvania's 17th</t>
  </si>
  <si>
    <t>PA-17</t>
  </si>
  <si>
    <t>Conor</t>
  </si>
  <si>
    <t>Lamb</t>
  </si>
  <si>
    <t>(KAH-ner LAM)</t>
  </si>
  <si>
    <t>/'kɒn.əɹ læm/</t>
  </si>
  <si>
    <t>Pennsylvania's 18th</t>
  </si>
  <si>
    <t>PA-18</t>
  </si>
  <si>
    <t>Doyle</t>
  </si>
  <si>
    <t>(MAHYK DOY-uhl)</t>
  </si>
  <si>
    <t>/maɪk 'dɔɪ.əl/</t>
  </si>
  <si>
    <t>Rhode Island's 1st</t>
  </si>
  <si>
    <t>RI-01</t>
  </si>
  <si>
    <t>Cicilline</t>
  </si>
  <si>
    <t>(DEY-vid si-si-LEE-nee)</t>
  </si>
  <si>
    <t>/'deɪ.vɪd ˌsɪ.sɪ.'li.ni/</t>
  </si>
  <si>
    <t>Rhode Island's 2nd</t>
  </si>
  <si>
    <t>RI-02</t>
  </si>
  <si>
    <t>Langevin</t>
  </si>
  <si>
    <t>(JIM LAN-juh-vin)</t>
  </si>
  <si>
    <t>/dʒɪm 'læn.dʒə.vɪn/</t>
  </si>
  <si>
    <t>South Carolina's 1st</t>
  </si>
  <si>
    <t>SC-01</t>
  </si>
  <si>
    <t>Mace</t>
  </si>
  <si>
    <t>(NAN-see MEYS)</t>
  </si>
  <si>
    <t>/'næn.si meɪs/</t>
  </si>
  <si>
    <t>South Carolina's 2nd</t>
  </si>
  <si>
    <t>SC-02</t>
  </si>
  <si>
    <t>(JOH WIL-suhn)</t>
  </si>
  <si>
    <t>/dʒoʊ 'wɪl.sən/</t>
  </si>
  <si>
    <t>South Carolina's 3rd</t>
  </si>
  <si>
    <t>SC-03</t>
  </si>
  <si>
    <t>Duncan</t>
  </si>
  <si>
    <t>(JEF DUHN-kuhn)</t>
  </si>
  <si>
    <t>/dʒɛf 'dʌŋ.kən/</t>
  </si>
  <si>
    <t>South Carolina's 4th</t>
  </si>
  <si>
    <t>SC-04</t>
  </si>
  <si>
    <t>William</t>
  </si>
  <si>
    <t>Timmons</t>
  </si>
  <si>
    <t>(WIL-yuhm TIM-uhnz)</t>
  </si>
  <si>
    <t>/'wɪl.jəm 'tɪ.mənz/</t>
  </si>
  <si>
    <t>South Carolina's 5th</t>
  </si>
  <si>
    <t>SC-05</t>
  </si>
  <si>
    <t>Ralph</t>
  </si>
  <si>
    <t>Norman</t>
  </si>
  <si>
    <t>(RALF NAWR-muhn)</t>
  </si>
  <si>
    <t>/ɹælf 'nɔɹ.mən/</t>
  </si>
  <si>
    <t>South Carolina's 6th</t>
  </si>
  <si>
    <t>SC-06</t>
  </si>
  <si>
    <t>Clyburn</t>
  </si>
  <si>
    <t>(JIM KLAHY-bern)</t>
  </si>
  <si>
    <t>/dʒɪm 'klaɪ.bɜɹn/</t>
  </si>
  <si>
    <t>South Carolina's 7th</t>
  </si>
  <si>
    <t>SC-07</t>
  </si>
  <si>
    <t>(TAHM RAHYS)</t>
  </si>
  <si>
    <t>/tɑm ɹaɪs/</t>
  </si>
  <si>
    <t>South Dakota's At-Large</t>
  </si>
  <si>
    <t>SD-AL</t>
  </si>
  <si>
    <t>Dusty</t>
  </si>
  <si>
    <t>(DUH-stee JAHN-suhn)</t>
  </si>
  <si>
    <t>/'dʌs.ɾi 'dʒɑn.sən/</t>
  </si>
  <si>
    <t>Tennessee's 1st</t>
  </si>
  <si>
    <t>TN-01</t>
  </si>
  <si>
    <t>Harshbarger</t>
  </si>
  <si>
    <t>(dahy-AN-uh HAHRSH-bahr-ger)</t>
  </si>
  <si>
    <t>/'daɪ.æ.nə 'hɑɹʃ.bɑɹ.gəɹ/</t>
  </si>
  <si>
    <t>Tennessee's 2nd</t>
  </si>
  <si>
    <t>TN-02</t>
  </si>
  <si>
    <t>Burchett</t>
  </si>
  <si>
    <t>(TIM BER-chit)</t>
  </si>
  <si>
    <t>/tɪm 'bɜɹ.tʃɪt/</t>
  </si>
  <si>
    <t>Tennessee's 3rd</t>
  </si>
  <si>
    <t>TN-03</t>
  </si>
  <si>
    <t>Chuck</t>
  </si>
  <si>
    <t>Fleischmann</t>
  </si>
  <si>
    <t>(CHUK FLAHYSH-muhn)</t>
  </si>
  <si>
    <t>/tʃʌk 'flaɪʃ.mən/</t>
  </si>
  <si>
    <t>Tennessee's 4th</t>
  </si>
  <si>
    <t>TN-04</t>
  </si>
  <si>
    <t>DesJarlais</t>
  </si>
  <si>
    <t>(SKAHT DEY-zher-ley)</t>
  </si>
  <si>
    <t>/skɑt 'deɪ.ʒəɹ.leɪ/</t>
  </si>
  <si>
    <t>Tennessee's 5th</t>
  </si>
  <si>
    <t>TN-05</t>
  </si>
  <si>
    <t>Cooper</t>
  </si>
  <si>
    <t>(JIM KOO-per)</t>
  </si>
  <si>
    <t>/dʒɪm 'ku.pəɹ/</t>
  </si>
  <si>
    <t>2002, 1982-1994</t>
  </si>
  <si>
    <t>Tennessee's 6th</t>
  </si>
  <si>
    <t>TN-06</t>
  </si>
  <si>
    <t>Rose</t>
  </si>
  <si>
    <t>(JAHN ROHZ)</t>
  </si>
  <si>
    <t>/ʒdɑn ɹoʊz/</t>
  </si>
  <si>
    <t>Tennessee's 7th</t>
  </si>
  <si>
    <t>TN-07</t>
  </si>
  <si>
    <t>Green</t>
  </si>
  <si>
    <t>(MAHRK GREEN)</t>
  </si>
  <si>
    <t>/mɑɹk gɹin/</t>
  </si>
  <si>
    <t>Tennessee's 8th</t>
  </si>
  <si>
    <t>TN-08</t>
  </si>
  <si>
    <t>Kustoff</t>
  </si>
  <si>
    <t>(DEY-vid KUHS-tawf)</t>
  </si>
  <si>
    <t>/'deɪ.vɪd 'kʌs.tɔf/</t>
  </si>
  <si>
    <t>Tennessee's 9th</t>
  </si>
  <si>
    <t>TN-09</t>
  </si>
  <si>
    <t>Cohen</t>
  </si>
  <si>
    <t>(STEEV KOH-uhn)</t>
  </si>
  <si>
    <t>/stiv 'koʊ.ən/</t>
  </si>
  <si>
    <t>Texas' 1st</t>
  </si>
  <si>
    <t>TX-01</t>
  </si>
  <si>
    <t>Louie</t>
  </si>
  <si>
    <t>Gohmert</t>
  </si>
  <si>
    <t>(LOO-ee GOH-mert)</t>
  </si>
  <si>
    <t>/'lu.i 'goʊ.məɹt/</t>
  </si>
  <si>
    <t>Texas' 2nd</t>
  </si>
  <si>
    <t>TX-02</t>
  </si>
  <si>
    <t>Crenshaw</t>
  </si>
  <si>
    <t>(DAN KREN-shaw)</t>
  </si>
  <si>
    <t>/dæn 'kɹɛn.ʃɔ/</t>
  </si>
  <si>
    <t>Texas' 3rd</t>
  </si>
  <si>
    <t>TX-03</t>
  </si>
  <si>
    <t>Van</t>
  </si>
  <si>
    <t>Taylor</t>
  </si>
  <si>
    <t>(VAN TEY-ler)</t>
  </si>
  <si>
    <t>/væn 'teɪ.ləɹ/</t>
  </si>
  <si>
    <t>Texas' 4th</t>
  </si>
  <si>
    <t>TX-04</t>
  </si>
  <si>
    <t>Fallon</t>
  </si>
  <si>
    <t>(PAT FAL-uhn)</t>
  </si>
  <si>
    <t>/pæt 'fæ.lən/</t>
  </si>
  <si>
    <t>Texas' 5th</t>
  </si>
  <si>
    <t>TX-05</t>
  </si>
  <si>
    <t>Lance</t>
  </si>
  <si>
    <t>Gooden</t>
  </si>
  <si>
    <t>(LANS GOOD-uhn)</t>
  </si>
  <si>
    <t>/læns 'gʊ.ɾən/</t>
  </si>
  <si>
    <t>Texas' 6th</t>
  </si>
  <si>
    <t>TX-06</t>
  </si>
  <si>
    <t>Ellzey</t>
  </si>
  <si>
    <t>(JEYK EL-zee)</t>
  </si>
  <si>
    <t>/dʒeɪk 'ɛl.zi/</t>
  </si>
  <si>
    <t>Texas' 7th</t>
  </si>
  <si>
    <t>TX-07</t>
  </si>
  <si>
    <t>Lizzie</t>
  </si>
  <si>
    <t>Fletcher</t>
  </si>
  <si>
    <t>(LIZ-ee FLET-cher)</t>
  </si>
  <si>
    <t>/'lɪ.zi 'flɛ.tʃəɹ/</t>
  </si>
  <si>
    <t>Texas' 8th</t>
  </si>
  <si>
    <t>TX-08</t>
  </si>
  <si>
    <t>Brady</t>
  </si>
  <si>
    <t>(KEH-vin BREY-dee)</t>
  </si>
  <si>
    <t>/'kɛ.vɪn 'bɹeɪ.ɾi/</t>
  </si>
  <si>
    <t>Texas' 9th</t>
  </si>
  <si>
    <t>TX-09</t>
  </si>
  <si>
    <t>(AL GREEN)</t>
  </si>
  <si>
    <t>/æl gɹin/</t>
  </si>
  <si>
    <t>Texas' 10th</t>
  </si>
  <si>
    <t>TX-10</t>
  </si>
  <si>
    <t>McCaul</t>
  </si>
  <si>
    <t>(MAHY-kuhl muh-KAWL)</t>
  </si>
  <si>
    <t>/'maɪ.kəl mə.'kɔl/</t>
  </si>
  <si>
    <t>Texas' 11th</t>
  </si>
  <si>
    <t>TX-11</t>
  </si>
  <si>
    <t>August</t>
  </si>
  <si>
    <t>Pfluger</t>
  </si>
  <si>
    <t>(AW-guhst FLOO-ger)</t>
  </si>
  <si>
    <t>/'ɔ.gəst 'flu.gəɹ/</t>
  </si>
  <si>
    <t>Texas' 12th</t>
  </si>
  <si>
    <t>TX-12</t>
  </si>
  <si>
    <t>Kay</t>
  </si>
  <si>
    <t>Granger</t>
  </si>
  <si>
    <t>(KEY GREYN-jer)</t>
  </si>
  <si>
    <t>/keɪ 'gɹeɪn.dʒəɹ/</t>
  </si>
  <si>
    <t>Texas' 13th</t>
  </si>
  <si>
    <t>TX-13</t>
  </si>
  <si>
    <t>Ronny</t>
  </si>
  <si>
    <t>Jackson</t>
  </si>
  <si>
    <t>(RAH-nee JAK-suhn)</t>
  </si>
  <si>
    <t>/'ɹɑ.ni 'dʒæk.sən/</t>
  </si>
  <si>
    <t>Texas' 14th</t>
  </si>
  <si>
    <t>TX-14</t>
  </si>
  <si>
    <t>Weber</t>
  </si>
  <si>
    <t>(RAN-dee WEB-er)</t>
  </si>
  <si>
    <t>/'ɹæn.di 'wɛ.bəɹ/</t>
  </si>
  <si>
    <t>Texas' 15th</t>
  </si>
  <si>
    <t>TX-15</t>
  </si>
  <si>
    <t>Vicente</t>
  </si>
  <si>
    <t>González</t>
  </si>
  <si>
    <t>(vi-SEN-tey gawn-ZAH-les)</t>
  </si>
  <si>
    <t>/vɪ.'sɛn.te gɔn.'zɑ.lɛs/</t>
  </si>
  <si>
    <t>Texas' 16th</t>
  </si>
  <si>
    <t>TX-16</t>
  </si>
  <si>
    <t>Veronica</t>
  </si>
  <si>
    <t>Escobar</t>
  </si>
  <si>
    <t>(ver-AH-nee-kuh ES-ko-bahr) [Rs are trilled and uses Spanish phoneme for "B"]</t>
  </si>
  <si>
    <t>/vɛ.'rɑ.ni.kə 'ɛs.ko.βɑr/</t>
  </si>
  <si>
    <t>Texas' 17th</t>
  </si>
  <si>
    <t>TX-17</t>
  </si>
  <si>
    <t>Sessions</t>
  </si>
  <si>
    <t>(PEET SEH-shuhnz)</t>
  </si>
  <si>
    <t>/pit 'sɛ.ʃənz/</t>
  </si>
  <si>
    <t>Texas' 18th</t>
  </si>
  <si>
    <t>TX-18</t>
  </si>
  <si>
    <t>Jackson Lee</t>
  </si>
  <si>
    <t>(SHEE-luh JAK-suhn LEE)</t>
  </si>
  <si>
    <t>/'ʃi.lə 'dʒæk.sən li/</t>
  </si>
  <si>
    <t>Texas' 19th</t>
  </si>
  <si>
    <t>TX-19</t>
  </si>
  <si>
    <t>Jodey</t>
  </si>
  <si>
    <t>Arrington</t>
  </si>
  <si>
    <t>(JOH-dee AIR-ing-tuhn)</t>
  </si>
  <si>
    <t>/'dʒoʊ.ɾi 'ɛ.ɹɪŋg.tən/</t>
  </si>
  <si>
    <t>Texas' 20th</t>
  </si>
  <si>
    <t>TX-20</t>
  </si>
  <si>
    <t>Joaquin</t>
  </si>
  <si>
    <t>Castro</t>
  </si>
  <si>
    <t>(wah-KEEN KAHS-tro) [R is trilled, O unrounded]</t>
  </si>
  <si>
    <t>/wɑ.'kin 'kɑs.tro/</t>
  </si>
  <si>
    <t>Texas' 21st</t>
  </si>
  <si>
    <t>TX-21</t>
  </si>
  <si>
    <t>Chip</t>
  </si>
  <si>
    <t>Roy</t>
  </si>
  <si>
    <t>(CHIP ROY)</t>
  </si>
  <si>
    <t>/tʃɪp ɹɔɪ/</t>
  </si>
  <si>
    <t>Texas' 22nd</t>
  </si>
  <si>
    <t>TX-22</t>
  </si>
  <si>
    <t>Nehls</t>
  </si>
  <si>
    <t>(CHROY NELZ)</t>
  </si>
  <si>
    <t>/tʃɹɔɪ nɛlz/</t>
  </si>
  <si>
    <t>Texas' 23rd</t>
  </si>
  <si>
    <t>TX-23</t>
  </si>
  <si>
    <t>Gonzales</t>
  </si>
  <si>
    <t>(TOH-nee guhn-ZAH-luhs)</t>
  </si>
  <si>
    <t>/'toʊ.ni gən.'zɑ.ləs/</t>
  </si>
  <si>
    <t>Texas' 24th</t>
  </si>
  <si>
    <t>TX-24</t>
  </si>
  <si>
    <t>Beth</t>
  </si>
  <si>
    <t>Van Duyne</t>
  </si>
  <si>
    <t>(BETH van-DAHYN)</t>
  </si>
  <si>
    <t>/bɛθ væn.'daɪn/</t>
  </si>
  <si>
    <t>Texas' 25th</t>
  </si>
  <si>
    <t>TX-25</t>
  </si>
  <si>
    <t>Roger</t>
  </si>
  <si>
    <t>(RAH-jer WEE-yuhmz)</t>
  </si>
  <si>
    <t>/'ɹɑ.dʒəɹ 'wi.jəmz/</t>
  </si>
  <si>
    <t>Christian - Protestant - Disciples of Christ</t>
  </si>
  <si>
    <t>Texas' 26th</t>
  </si>
  <si>
    <t>TX-26</t>
  </si>
  <si>
    <t>Burgess</t>
  </si>
  <si>
    <t>(MAHY-kuhl BER-juhs)</t>
  </si>
  <si>
    <t>/'maɪ.kəl 'bɜɹ.dʒəs/</t>
  </si>
  <si>
    <t>Texas' 27th</t>
  </si>
  <si>
    <t>TX-27</t>
  </si>
  <si>
    <t>Cloud</t>
  </si>
  <si>
    <t>(MAHY-kuhl KLOUD)</t>
  </si>
  <si>
    <t>/'maɪ.kəl klaʊd/</t>
  </si>
  <si>
    <t>Texas' 28th</t>
  </si>
  <si>
    <t>TX-28</t>
  </si>
  <si>
    <t>Henry</t>
  </si>
  <si>
    <t>Cuellar</t>
  </si>
  <si>
    <t>(HEN-ree KWEY-uhr) [Second R is trilled]</t>
  </si>
  <si>
    <t>/'hɛn.ɹi 'kweɪ.ər/</t>
  </si>
  <si>
    <t>Texas' 29th</t>
  </si>
  <si>
    <t>TX-29</t>
  </si>
  <si>
    <t>Sylvia</t>
  </si>
  <si>
    <t>(SIL-vee-uh gahr-SEE-uh)</t>
  </si>
  <si>
    <t>/'sɪl.vi.ə gɑɹ.'si.ə/</t>
  </si>
  <si>
    <t>Texas' 30th</t>
  </si>
  <si>
    <t>TX-30</t>
  </si>
  <si>
    <t>Eddie Bernice</t>
  </si>
  <si>
    <t>(EH-dee ber-NEES JAHN-suhn)</t>
  </si>
  <si>
    <t>/'ɛ.di bəɹ.'nis 'dʒɑn.sən/</t>
  </si>
  <si>
    <t>Texas' 31st</t>
  </si>
  <si>
    <t>TX-31</t>
  </si>
  <si>
    <t>(JAHN KAHR-ter)</t>
  </si>
  <si>
    <t>/dʒɑn 'kɑɹ.ɾəɹ/</t>
  </si>
  <si>
    <t>Texas' 32nd</t>
  </si>
  <si>
    <t>TX-32</t>
  </si>
  <si>
    <t>Colin</t>
  </si>
  <si>
    <t>Allred</t>
  </si>
  <si>
    <t>(KAH-lin AWL-red)</t>
  </si>
  <si>
    <t>/'kɑ.lɪn 'ɔl.ɹɛd/</t>
  </si>
  <si>
    <t>Texas' 33rd</t>
  </si>
  <si>
    <t>TX-33</t>
  </si>
  <si>
    <t>Marc</t>
  </si>
  <si>
    <t>Veasey</t>
  </si>
  <si>
    <t>(MAHRK VEE-see)</t>
  </si>
  <si>
    <t>/mɑɹk 'vi.si/</t>
  </si>
  <si>
    <t>Texas' 34th</t>
  </si>
  <si>
    <t>TX-34</t>
  </si>
  <si>
    <t>Mayra</t>
  </si>
  <si>
    <t>Flores</t>
  </si>
  <si>
    <t>(MAHY-duh FLAW-rez) [R is trilled]</t>
  </si>
  <si>
    <t>/'maɪ.ɾə 'flɔ.rɛz/</t>
  </si>
  <si>
    <t>1985/1986</t>
  </si>
  <si>
    <t>Texas' 35th</t>
  </si>
  <si>
    <t>TX-35</t>
  </si>
  <si>
    <t>Doggett</t>
  </si>
  <si>
    <t>(LOYD DAW-guht)</t>
  </si>
  <si>
    <t>/lɔɪd 'dɔ.gət/</t>
  </si>
  <si>
    <t>Texas' 36th</t>
  </si>
  <si>
    <t>TX-36</t>
  </si>
  <si>
    <t>Babin</t>
  </si>
  <si>
    <t>(BRAHY-uhn BAB-in)</t>
  </si>
  <si>
    <t>/'bɹaɪ.ən 'bæ.bɪn/</t>
  </si>
  <si>
    <t>Utah's 1st</t>
  </si>
  <si>
    <t>UT-01</t>
  </si>
  <si>
    <t>Blake</t>
  </si>
  <si>
    <t>(BLEYK MAWR)</t>
  </si>
  <si>
    <t>/bleɪk mɔɹ/</t>
  </si>
  <si>
    <t>Utah's 2nd</t>
  </si>
  <si>
    <t>UT-02</t>
  </si>
  <si>
    <t>Stewart</t>
  </si>
  <si>
    <t>(KRIS STOO-ert)</t>
  </si>
  <si>
    <t>/kɹɪs 'stu.əɹt/</t>
  </si>
  <si>
    <t>Utah's 3rd</t>
  </si>
  <si>
    <t>UT-03</t>
  </si>
  <si>
    <t>Curtis</t>
  </si>
  <si>
    <t>(JAHN KUR-tuhs)</t>
  </si>
  <si>
    <t>/dʒɑn 'kɜɹ.ɾəs/</t>
  </si>
  <si>
    <t>Utah's 4th</t>
  </si>
  <si>
    <t>UT-04</t>
  </si>
  <si>
    <t>Owens</t>
  </si>
  <si>
    <t>(BUR-jes OH-uhnz)</t>
  </si>
  <si>
    <t>/'bɜɹ.dʒɛs 'oʊ.ənz/</t>
  </si>
  <si>
    <t>Vermont's At-Large</t>
  </si>
  <si>
    <t>VT-AL</t>
  </si>
  <si>
    <t>Welch</t>
  </si>
  <si>
    <t>(PEE-ter WELCH)</t>
  </si>
  <si>
    <t>/'pi.ɾəɹ wɛltʃ/</t>
  </si>
  <si>
    <t>Virginia's 1st</t>
  </si>
  <si>
    <t>VA-01</t>
  </si>
  <si>
    <t>Rob</t>
  </si>
  <si>
    <t>Wittman</t>
  </si>
  <si>
    <t>(RAHB WIT-muhn)</t>
  </si>
  <si>
    <t>/ɹɑb 'wɪʔ.mən/</t>
  </si>
  <si>
    <t>Virginia's 2nd</t>
  </si>
  <si>
    <t>VA-02</t>
  </si>
  <si>
    <t>Elaine</t>
  </si>
  <si>
    <t>Luria</t>
  </si>
  <si>
    <t>(uh-LEYN LUR-ee-uh)</t>
  </si>
  <si>
    <t>/ə.'leɪn 'lɜ.ɹi.ə/</t>
  </si>
  <si>
    <t>Virginia's 3rd</t>
  </si>
  <si>
    <t>VA-03</t>
  </si>
  <si>
    <t>(BAH-bee SKAHT)</t>
  </si>
  <si>
    <t>/'bɑ.bi skɑt/</t>
  </si>
  <si>
    <t>Multiple: Black/Asian - Filipino</t>
  </si>
  <si>
    <t>Virginia's 4th</t>
  </si>
  <si>
    <t>VA-04</t>
  </si>
  <si>
    <t>McEachin</t>
  </si>
  <si>
    <t>(DAH-nuhld muhk-EE-chuhn)</t>
  </si>
  <si>
    <t>/'dɑ.nəld mə.'ki.tʃən/</t>
  </si>
  <si>
    <t>Virginia's 5th</t>
  </si>
  <si>
    <t>VA-05</t>
  </si>
  <si>
    <t>Good</t>
  </si>
  <si>
    <t>(BAHB GOOD)</t>
  </si>
  <si>
    <t>/bɑb gʊd/</t>
  </si>
  <si>
    <t>Lost at party convention</t>
  </si>
  <si>
    <t>Virginia's 6th</t>
  </si>
  <si>
    <t>VA-06</t>
  </si>
  <si>
    <t>Ben</t>
  </si>
  <si>
    <t>Cline</t>
  </si>
  <si>
    <t>(BEN KLAHYN)</t>
  </si>
  <si>
    <t>/bɛn klaɪn/</t>
  </si>
  <si>
    <t>Virginia's 7th</t>
  </si>
  <si>
    <t>VA-07</t>
  </si>
  <si>
    <t>Abigail</t>
  </si>
  <si>
    <t>Spanberger</t>
  </si>
  <si>
    <t>(AB-i-geyl SPAN-ber-ger)</t>
  </si>
  <si>
    <t>/'æ.bɪ.geɪl 'spæn.bɜɹ.gəɹ/</t>
  </si>
  <si>
    <t>Virginia's 8th</t>
  </si>
  <si>
    <t>VA-08</t>
  </si>
  <si>
    <t>Beyer</t>
  </si>
  <si>
    <t>(DAHN BAHY-er)</t>
  </si>
  <si>
    <t>/dɑn 'baɪ.əɹ/</t>
  </si>
  <si>
    <t>Virginia's 9th</t>
  </si>
  <si>
    <t>VA-09</t>
  </si>
  <si>
    <t>Morgan</t>
  </si>
  <si>
    <t>Griffith</t>
  </si>
  <si>
    <t>(MAWR-guhn GRIF-uhth)</t>
  </si>
  <si>
    <t>/'mɔɹ.gən 'gɹɪ.fəθ/</t>
  </si>
  <si>
    <t>Virginia's 10th</t>
  </si>
  <si>
    <t>VA-10</t>
  </si>
  <si>
    <t>Jennifer</t>
  </si>
  <si>
    <t>Wexton</t>
  </si>
  <si>
    <t>(JEN-i-fer WEKS-tuhn)</t>
  </si>
  <si>
    <t>/'dʒɛn.ɪ.fəɹ 'wɛks.tn/</t>
  </si>
  <si>
    <t>Virginia's 11th</t>
  </si>
  <si>
    <t>VA-11</t>
  </si>
  <si>
    <t>Gerry</t>
  </si>
  <si>
    <t>Connolly</t>
  </si>
  <si>
    <t>(JAIR-ee KAH-nuh-lee)</t>
  </si>
  <si>
    <t>/'dʒɛ.ɹi 'kɑ.nə.li/</t>
  </si>
  <si>
    <t>Washington's 1st</t>
  </si>
  <si>
    <t>WA-01</t>
  </si>
  <si>
    <t>Suzan</t>
  </si>
  <si>
    <t>DelBene</t>
  </si>
  <si>
    <t>(SOO-zin del-BEN-ey)</t>
  </si>
  <si>
    <t>/'su.zɪn dɛl.'bɛ.neɪ/</t>
  </si>
  <si>
    <t>Washington's 2nd</t>
  </si>
  <si>
    <t>WA-02</t>
  </si>
  <si>
    <t>Larsen</t>
  </si>
  <si>
    <t>(RIK LAHR-suhn)</t>
  </si>
  <si>
    <t>/ɹɪk 'lɑɹ.sən/</t>
  </si>
  <si>
    <t>Washington's 3rd</t>
  </si>
  <si>
    <t>WA-03</t>
  </si>
  <si>
    <t>Jaime Herrera</t>
  </si>
  <si>
    <t>Beutler</t>
  </si>
  <si>
    <t>(JEY-mee huh-RAIR-uh BUHT-ler)</t>
  </si>
  <si>
    <t>/'dʒeɪ.mi hə.'ɹɛ.ɹə 'bʌt.ləɹ/</t>
  </si>
  <si>
    <t>Washington's 4th</t>
  </si>
  <si>
    <t>WA-04</t>
  </si>
  <si>
    <t>Newhouse</t>
  </si>
  <si>
    <t>(DAN NOO-hous)</t>
  </si>
  <si>
    <t>/dæn 'nu.haʊs/</t>
  </si>
  <si>
    <t>Washington's 5th</t>
  </si>
  <si>
    <t>WA-05</t>
  </si>
  <si>
    <t>Cathy</t>
  </si>
  <si>
    <t>McMorris Rodgers</t>
  </si>
  <si>
    <t>(KATH-ee mik-MAWR-is RAH-jerz)</t>
  </si>
  <si>
    <t>/'kæ.θi mɪk.'mɔ.ɹɪs 'ɹɑ.dʒəɹz/</t>
  </si>
  <si>
    <t>Washington's 6th</t>
  </si>
  <si>
    <t>WA-06</t>
  </si>
  <si>
    <t>Derek</t>
  </si>
  <si>
    <t>Kilmer</t>
  </si>
  <si>
    <t>(DAIR-ik KIL-mer)</t>
  </si>
  <si>
    <t>/'dɛ.ɹɪk 'kɪl.məɹ/</t>
  </si>
  <si>
    <t>Washington's 7th</t>
  </si>
  <si>
    <t>WA-07</t>
  </si>
  <si>
    <t>Pramila</t>
  </si>
  <si>
    <t>Jayapal</t>
  </si>
  <si>
    <t>(pruh-MIL-uh JAHY-uh-pahl)</t>
  </si>
  <si>
    <t>/pɹə.'mɪ.lə 'dʒaɪ.ə.pɑl/</t>
  </si>
  <si>
    <t>Washington's 8th</t>
  </si>
  <si>
    <t>WA-08</t>
  </si>
  <si>
    <t>Schrier</t>
  </si>
  <si>
    <t>(KIM SHRAHY-er)</t>
  </si>
  <si>
    <t>/kɪm 'ʃɹaɪ.əɹ/</t>
  </si>
  <si>
    <t>Washington's 9th</t>
  </si>
  <si>
    <t>WA-09</t>
  </si>
  <si>
    <t>(AD-duhm SMITH)</t>
  </si>
  <si>
    <t>/'æ.ɾəm smɪθ/</t>
  </si>
  <si>
    <t>Washington's 10th</t>
  </si>
  <si>
    <t>WA-10</t>
  </si>
  <si>
    <t>Marilyn</t>
  </si>
  <si>
    <t>Strickland</t>
  </si>
  <si>
    <t>(MAIR-uh-lin STRIK-luhnd)</t>
  </si>
  <si>
    <t>/'mɛ.ɹə.lɪn 'stɹɪɹk.lənd/</t>
  </si>
  <si>
    <t>Multiple: Black/Asian - Korean</t>
  </si>
  <si>
    <t>Open - Ran for lieutenant governor</t>
  </si>
  <si>
    <t>West Virginia's 1st</t>
  </si>
  <si>
    <t>WV-01</t>
  </si>
  <si>
    <t>McKinley</t>
  </si>
  <si>
    <t>(DEY-vid mik-IN-lee)</t>
  </si>
  <si>
    <t>/'deɪ.vɪd mɪ.'kɪn.li/</t>
  </si>
  <si>
    <t>West Virginia's 2nd</t>
  </si>
  <si>
    <t>WV-02</t>
  </si>
  <si>
    <t>Alex</t>
  </si>
  <si>
    <t>Mooney</t>
  </si>
  <si>
    <t>(AL-uhks MOO-nee)</t>
  </si>
  <si>
    <t>/'æ.ləks 'mu.ni/</t>
  </si>
  <si>
    <t>West Virginia's 3rd</t>
  </si>
  <si>
    <t>WV-03</t>
  </si>
  <si>
    <t>Carol</t>
  </si>
  <si>
    <t>(KAIR-uhl MIL-er)</t>
  </si>
  <si>
    <t>/'kɛ.ɹəl 'mɪ.ləɹ/</t>
  </si>
  <si>
    <t>Wisconsin's 1st</t>
  </si>
  <si>
    <t>WI-01</t>
  </si>
  <si>
    <t>Bryan</t>
  </si>
  <si>
    <t>Steil</t>
  </si>
  <si>
    <t>(BRAHY-uhn STAHYL)</t>
  </si>
  <si>
    <t>/'bɹaɪ.ən staɪl/</t>
  </si>
  <si>
    <t>Wisconsin's 2nd</t>
  </si>
  <si>
    <t>WI-02</t>
  </si>
  <si>
    <t>Pocan</t>
  </si>
  <si>
    <t>(MAHRK poh-KAN)</t>
  </si>
  <si>
    <t>/mɑɹk poʊ.'kæn/</t>
  </si>
  <si>
    <t>Wisconsin's 3rd</t>
  </si>
  <si>
    <t>WI-03</t>
  </si>
  <si>
    <t>Kind</t>
  </si>
  <si>
    <t>(RAHN KAHYND)</t>
  </si>
  <si>
    <t>/ɹɑn kaɪnd/</t>
  </si>
  <si>
    <t>Wisconsin's 4th</t>
  </si>
  <si>
    <t>WI-04</t>
  </si>
  <si>
    <t>Gwen</t>
  </si>
  <si>
    <t>(GWEN MAWR)</t>
  </si>
  <si>
    <t>/gwɛn mɔɹ/</t>
  </si>
  <si>
    <t>Wisconsin's 5th</t>
  </si>
  <si>
    <t>WI-05</t>
  </si>
  <si>
    <t>Fitzgerald</t>
  </si>
  <si>
    <t>(SKAHT fits-JAIR-uhld)</t>
  </si>
  <si>
    <t>/skɑt fɪts.'dʒɜ.ɹəld/</t>
  </si>
  <si>
    <t>Wisconsin's 6th</t>
  </si>
  <si>
    <t>WI-06</t>
  </si>
  <si>
    <t>Glenn</t>
  </si>
  <si>
    <t>Grothman</t>
  </si>
  <si>
    <t>(GLEN GROHTH-muhn)</t>
  </si>
  <si>
    <t>/glɛn 'gɹoʊθ.mən/</t>
  </si>
  <si>
    <t>Wisconsin's 7th</t>
  </si>
  <si>
    <t>WI-07</t>
  </si>
  <si>
    <t>Tiffany</t>
  </si>
  <si>
    <t>(TAHM TIF-uh-nee)</t>
  </si>
  <si>
    <t>/tɑm 'tɪ.fə.ni/</t>
  </si>
  <si>
    <t>Wisconsin's 8th</t>
  </si>
  <si>
    <t>WI-08</t>
  </si>
  <si>
    <t>Gallagher</t>
  </si>
  <si>
    <t>(MAHYK GAL-uh-ger)</t>
  </si>
  <si>
    <t>/maɪk 'gæ.lə.gəɹ/</t>
  </si>
  <si>
    <t>Wyoming's At-Large</t>
  </si>
  <si>
    <t>WY-AL</t>
  </si>
  <si>
    <t>Liz</t>
  </si>
  <si>
    <t>Cheney</t>
  </si>
  <si>
    <t>(LIZ CHEY-nee)</t>
  </si>
  <si>
    <t>/lɪz 'tʃeɪ.ni/</t>
  </si>
  <si>
    <t>State</t>
  </si>
  <si>
    <t>Year</t>
  </si>
  <si>
    <t>Class</t>
  </si>
  <si>
    <t>Elected/ Appointed</t>
  </si>
  <si>
    <t>Last Election</t>
  </si>
  <si>
    <t>2015-2019 ACS Educational Attainment Among Adults Age 25+ and Median Household Income</t>
  </si>
  <si>
    <t>Most Recent Election</t>
  </si>
  <si>
    <t>50 D, 50 R</t>
  </si>
  <si>
    <t>Alabama</t>
  </si>
  <si>
    <t>II</t>
  </si>
  <si>
    <t>Tommy</t>
  </si>
  <si>
    <t>Tuberville</t>
  </si>
  <si>
    <t>(TAH-mee TUHB-er-vil)</t>
  </si>
  <si>
    <t>/'tɑ.mi 'tʌ.bɜɹ.vɪl/</t>
  </si>
  <si>
    <t>III</t>
  </si>
  <si>
    <t>Shelby</t>
  </si>
  <si>
    <t>(RICH-erd SHEL-bee)</t>
  </si>
  <si>
    <t>/'ɹɪ.tʃəɹd 'ʃɛl.bi/</t>
  </si>
  <si>
    <t>Not up</t>
  </si>
  <si>
    <t>Alaska</t>
  </si>
  <si>
    <t>Sullivan</t>
  </si>
  <si>
    <t>(DAN SUHL-ih-vuhn)</t>
  </si>
  <si>
    <t>/dæn 'sʌ.lɪ.vən/</t>
  </si>
  <si>
    <t>Murkowski</t>
  </si>
  <si>
    <t>(LEE-suh mer-KOU-skee)</t>
  </si>
  <si>
    <t>/'li.sə məɹ.'kɔ.ski/</t>
  </si>
  <si>
    <t>2002 Appointment</t>
  </si>
  <si>
    <t>Arizona</t>
  </si>
  <si>
    <t>I</t>
  </si>
  <si>
    <t>Kyrsten</t>
  </si>
  <si>
    <t>Sinema</t>
  </si>
  <si>
    <t>(KEER-sten SIN-eh-muh)</t>
  </si>
  <si>
    <t>/'kɪəɹ.stɛn 'sɪ.nɛ.mə/</t>
  </si>
  <si>
    <t>Unaffiliated</t>
  </si>
  <si>
    <t>Bisexual</t>
  </si>
  <si>
    <t>(MAHRK KEL-ee)</t>
  </si>
  <si>
    <t>/mɑɹk 'kɛ.li/</t>
  </si>
  <si>
    <t>Arkansas</t>
  </si>
  <si>
    <t>Cotton</t>
  </si>
  <si>
    <t>(TAHM KAHT-n)</t>
  </si>
  <si>
    <t>/tɑm 'kɑʔ.n/</t>
  </si>
  <si>
    <t>Boozman</t>
  </si>
  <si>
    <t>(JAHN BOHZ-muhn)</t>
  </si>
  <si>
    <t>/dʒɑn 'boʊz.mən/</t>
  </si>
  <si>
    <t>California</t>
  </si>
  <si>
    <t>Dianne</t>
  </si>
  <si>
    <t>Feinstein</t>
  </si>
  <si>
    <t>(DAHY-an FAHYN-stahyn)</t>
  </si>
  <si>
    <t>/'daɪ.æn 'faɪn.staɪn/</t>
  </si>
  <si>
    <t>Padilla</t>
  </si>
  <si>
    <t>(AL-eks puh-DEE-uh)</t>
  </si>
  <si>
    <t>/'æ.lɛks pə.'di.ə/</t>
  </si>
  <si>
    <t>2021 Appointment</t>
  </si>
  <si>
    <t>Colorado</t>
  </si>
  <si>
    <t>Hickenlooper</t>
  </si>
  <si>
    <t>(JAHN HIK-en-loo-per)</t>
  </si>
  <si>
    <t>/dʒɑn 'hɪ.kɛn.ˌlu.pəɹ/</t>
  </si>
  <si>
    <t>Bennet</t>
  </si>
  <si>
    <t>(MAHY-kuhl BEN-et)</t>
  </si>
  <si>
    <t>/'maɪ.kəl 'bɛ.nət/</t>
  </si>
  <si>
    <t>2009 Appointment</t>
  </si>
  <si>
    <t>Connecticut</t>
  </si>
  <si>
    <t>(KRIS MUR-fee)</t>
  </si>
  <si>
    <t>/kɹɪs 'mɜɹ.fi/</t>
  </si>
  <si>
    <t>Richard "Dick"</t>
  </si>
  <si>
    <t>Blumenthal</t>
  </si>
  <si>
    <t>(DIK BLOO-muhn-thawl)</t>
  </si>
  <si>
    <t>/'ɹɪ.tʃəɹd 'blu.mən.θɔl/</t>
  </si>
  <si>
    <t>Delaware</t>
  </si>
  <si>
    <t>Carper</t>
  </si>
  <si>
    <t>(TAHM KAHR-per)</t>
  </si>
  <si>
    <t>/tɑm 'kɑɹ.pəɹ/</t>
  </si>
  <si>
    <t>Coons</t>
  </si>
  <si>
    <t>(KRIS KOONZ)</t>
  </si>
  <si>
    <t>/kɹɪs kunz/</t>
  </si>
  <si>
    <t>Florida</t>
  </si>
  <si>
    <t>(RIK SKAHT)</t>
  </si>
  <si>
    <t>/ɹɪk skɑt/</t>
  </si>
  <si>
    <t>Marco</t>
  </si>
  <si>
    <t>Rubio</t>
  </si>
  <si>
    <t>(MAHR-koh ROO-bee-oh)</t>
  </si>
  <si>
    <t>/'mɑɹ.koʊ 'ɹu.bi.oʊ/</t>
  </si>
  <si>
    <t>Georgia</t>
  </si>
  <si>
    <t>Jon</t>
  </si>
  <si>
    <t>Ossoff</t>
  </si>
  <si>
    <t>(JAHN AH-sawf)</t>
  </si>
  <si>
    <t>/dʒɑn 'ɑ.sɔf/</t>
  </si>
  <si>
    <t>2021 Runoff</t>
  </si>
  <si>
    <t>Raphael</t>
  </si>
  <si>
    <t>Warnock</t>
  </si>
  <si>
    <t>(RAH-fee-el WAWR-nahk)</t>
  </si>
  <si>
    <t>/'ɹɑ.fi.ɛl 'wɔɹ.nɑk/</t>
  </si>
  <si>
    <t>Christian - Protestant - Baptist (Progressive National Baptist Convention)</t>
  </si>
  <si>
    <t>Hawaii</t>
  </si>
  <si>
    <t>Mazie</t>
  </si>
  <si>
    <t>Hirono</t>
  </si>
  <si>
    <t>(MEY-zee heer-O-noh)</t>
  </si>
  <si>
    <t>/'meɪ.zi hi.'ɹo.no/</t>
  </si>
  <si>
    <t>Buddhist - Jodo Shinshu</t>
  </si>
  <si>
    <t>Schatz</t>
  </si>
  <si>
    <t>(BRAHY-uhn SHAHTS)</t>
  </si>
  <si>
    <t>/'bɹaɪ.ən ʃɑts/</t>
  </si>
  <si>
    <t>2012 Appointment</t>
  </si>
  <si>
    <t>Idaho</t>
  </si>
  <si>
    <t>Risch</t>
  </si>
  <si>
    <t>(JIM RISH)</t>
  </si>
  <si>
    <t>/dʒɪm ɹɪʃ/</t>
  </si>
  <si>
    <t>Crapo</t>
  </si>
  <si>
    <t>(MAHYK KREY-poh)</t>
  </si>
  <si>
    <t>/maɪk 'kɹeɪ.poʊ/</t>
  </si>
  <si>
    <t>Illinois</t>
  </si>
  <si>
    <t>Dick</t>
  </si>
  <si>
    <t>Durbin</t>
  </si>
  <si>
    <t>(DIK DUR-buhn)</t>
  </si>
  <si>
    <t>/dɪk 'dɜɹ.bən/</t>
  </si>
  <si>
    <t>Tammy</t>
  </si>
  <si>
    <t>Duckworth</t>
  </si>
  <si>
    <t>(TAM-ee DUHK-wurth)</t>
  </si>
  <si>
    <t>/'tæ.mi 'dʌk.wəɹθ/</t>
  </si>
  <si>
    <t>Asian - Thai</t>
  </si>
  <si>
    <t>Indiana</t>
  </si>
  <si>
    <t>Braun</t>
  </si>
  <si>
    <t>(MAHYK BRAWN)</t>
  </si>
  <si>
    <t>/maɪk bɹɔn/</t>
  </si>
  <si>
    <t>Todd</t>
  </si>
  <si>
    <t>(TAHD YUHNG)</t>
  </si>
  <si>
    <t>/tɑd jʌŋɡ/</t>
  </si>
  <si>
    <t>Iowa</t>
  </si>
  <si>
    <t>Joni</t>
  </si>
  <si>
    <t>Ernst</t>
  </si>
  <si>
    <t>(JOH-nee URNST)</t>
  </si>
  <si>
    <t>/'dʒoʊ.ni ɜɹnst/</t>
  </si>
  <si>
    <t>Grassley</t>
  </si>
  <si>
    <t>(CHUHK GRAS-lee)</t>
  </si>
  <si>
    <t>/tʃʌk 'gɹæs.li/</t>
  </si>
  <si>
    <t>Kansas</t>
  </si>
  <si>
    <t>Marshall</t>
  </si>
  <si>
    <t>(RAH-jer MAHR-shuhl)</t>
  </si>
  <si>
    <t>/'ɹɑ.dʒəɹ 'mɑɹ.ʃəl/</t>
  </si>
  <si>
    <t>Open Seat - Retired</t>
  </si>
  <si>
    <t>Moran</t>
  </si>
  <si>
    <t>(JAIR-ee mawr-AN)</t>
  </si>
  <si>
    <t>/'dʒɛ.ɹi mɔ.'ɹæn/</t>
  </si>
  <si>
    <t>Kentucky</t>
  </si>
  <si>
    <t>Mitch</t>
  </si>
  <si>
    <t>McConnell</t>
  </si>
  <si>
    <t>(MITCH muh-KAH-nuhl)</t>
  </si>
  <si>
    <t>/mɪtʃ mə.'kɑ.nəl/</t>
  </si>
  <si>
    <t>Rand</t>
  </si>
  <si>
    <t>(RAND PAWL)</t>
  </si>
  <si>
    <t>/ɹænd pɔl/</t>
  </si>
  <si>
    <t>Louisiana</t>
  </si>
  <si>
    <t>Cassidy</t>
  </si>
  <si>
    <t>(BIL KAS-ih-dee)</t>
  </si>
  <si>
    <t>/bɪl 'kæ.sɪ.di/</t>
  </si>
  <si>
    <t>Kennedy</t>
  </si>
  <si>
    <t>(JAHN KEN-uh-dee)</t>
  </si>
  <si>
    <t>/dʒɑn 'kɛ.nə.di/</t>
  </si>
  <si>
    <t>Maine</t>
  </si>
  <si>
    <t>Independent - Dem Caucus</t>
  </si>
  <si>
    <t>Angus</t>
  </si>
  <si>
    <t>King</t>
  </si>
  <si>
    <t>(EYN-guhs KING)</t>
  </si>
  <si>
    <t>/'eɪŋ.gəs kɪŋg/</t>
  </si>
  <si>
    <t>Collins</t>
  </si>
  <si>
    <t>(SOO-zuhn KAH-luhnz)</t>
  </si>
  <si>
    <t>/'su.zən 'kɑ.lənz/</t>
  </si>
  <si>
    <t>Maryland</t>
  </si>
  <si>
    <t>Cardin</t>
  </si>
  <si>
    <t>(BEN KAHR-dn)</t>
  </si>
  <si>
    <t>/bɛn 'kɑɹ.ʔn/</t>
  </si>
  <si>
    <t>Jewish - Modern Orthodox</t>
  </si>
  <si>
    <t>Van Hollen</t>
  </si>
  <si>
    <t>(KRIS van-HAH-luhn)</t>
  </si>
  <si>
    <t>/kɹɪs væn.'hɑ.lən/</t>
  </si>
  <si>
    <t>Massachusetts</t>
  </si>
  <si>
    <t>Elizabeth</t>
  </si>
  <si>
    <t>(uh-LIZ-uh-bith WAWR-en)</t>
  </si>
  <si>
    <t>/ə.'lɪ.zə.ˌbɪθ 'wɔ.ɹɛn/</t>
  </si>
  <si>
    <t>Markey</t>
  </si>
  <si>
    <t>(ED MAHR-kee)</t>
  </si>
  <si>
    <t>/ɛd 'mɑɹ.ki/</t>
  </si>
  <si>
    <t>Michigan</t>
  </si>
  <si>
    <t>Stabenow</t>
  </si>
  <si>
    <t>(DEH-bee STAB-en-nou)</t>
  </si>
  <si>
    <t>/'dɛ.bi 'stæ.bɛ.naʊ/</t>
  </si>
  <si>
    <t>(GAIR-ee PEE-terz)</t>
  </si>
  <si>
    <t>/'gɛ.ɹi 'pi.ɾəɹz/</t>
  </si>
  <si>
    <t>Minnesota</t>
  </si>
  <si>
    <t>Amy</t>
  </si>
  <si>
    <t>Klobuchar</t>
  </si>
  <si>
    <t>(EY-mee KLOH-buh-shahr)</t>
  </si>
  <si>
    <t>/'eɪ.mi 'kloʊ.bə.ʃɑɹ/</t>
  </si>
  <si>
    <t>Tina</t>
  </si>
  <si>
    <t>(TEE-nuh SMITH)</t>
  </si>
  <si>
    <t>/'ti.nə smɪθ/</t>
  </si>
  <si>
    <t>2018 Appointment</t>
  </si>
  <si>
    <t>Mississippi</t>
  </si>
  <si>
    <t>Wicker</t>
  </si>
  <si>
    <t>(RAH-jer WIK-er)</t>
  </si>
  <si>
    <t>/'ɹɑ.dʒəɹ 'wɪ.kəɹ/</t>
  </si>
  <si>
    <t>2007 Appointment</t>
  </si>
  <si>
    <t>Hyde-Smith</t>
  </si>
  <si>
    <t>(SIN-dee HAHYD SMITH)</t>
  </si>
  <si>
    <t>/'sɪn.di haɪd smɪθ/</t>
  </si>
  <si>
    <t>Missouri</t>
  </si>
  <si>
    <t>Hawley</t>
  </si>
  <si>
    <t>(JAHSH HAW-lee)</t>
  </si>
  <si>
    <t>/dʒɑʃ 'hɔ.li/</t>
  </si>
  <si>
    <t>Blunt</t>
  </si>
  <si>
    <t>(ROY BLUHNT)</t>
  </si>
  <si>
    <t>/ɹɔɪ blʌnt/</t>
  </si>
  <si>
    <t>Montana</t>
  </si>
  <si>
    <t>Tester</t>
  </si>
  <si>
    <t>(JAHN TES-ter)</t>
  </si>
  <si>
    <t>/dʒɑn 'te.stəɹ/</t>
  </si>
  <si>
    <t>Christian - Protestant - Church of God</t>
  </si>
  <si>
    <t>Daines</t>
  </si>
  <si>
    <t>(STEEV DEYNZ)</t>
  </si>
  <si>
    <t>/stiv deɪnz/</t>
  </si>
  <si>
    <t>Nebraska</t>
  </si>
  <si>
    <t>Deb</t>
  </si>
  <si>
    <t>Fischer</t>
  </si>
  <si>
    <t>(DEB FISH-er)</t>
  </si>
  <si>
    <t>/dɛb 'fɪ.ʃəɹ/</t>
  </si>
  <si>
    <t>Sasse</t>
  </si>
  <si>
    <t>(BEN SAS)</t>
  </si>
  <si>
    <t>/bɛn sæs/</t>
  </si>
  <si>
    <t>Nevada</t>
  </si>
  <si>
    <t>Jacky</t>
  </si>
  <si>
    <t>Rosen</t>
  </si>
  <si>
    <t>(JAK-ee ROH-zen)</t>
  </si>
  <si>
    <t>/'dʒæ.ki 'ɹoʊ.sən/</t>
  </si>
  <si>
    <t>Catherine</t>
  </si>
  <si>
    <t>Cortez Masto</t>
  </si>
  <si>
    <t>(KATH-rin KAWR-tez MAS-toh)</t>
  </si>
  <si>
    <t>/'kæ.θɹɪn 'kɔɹ.'ɛz 'mæ.stoʊ/</t>
  </si>
  <si>
    <t>New Hampshire</t>
  </si>
  <si>
    <t>Jeanne</t>
  </si>
  <si>
    <t>Shaheen</t>
  </si>
  <si>
    <t>(JEEN shuh-HEEN)</t>
  </si>
  <si>
    <t>/dʒin ʃə.'hin/</t>
  </si>
  <si>
    <t>Maggie</t>
  </si>
  <si>
    <t>Hassan</t>
  </si>
  <si>
    <t>(MAG-ee HAS-uhn)</t>
  </si>
  <si>
    <t>/'mæ.gi 'hæ.sən/</t>
  </si>
  <si>
    <t>New Jersey</t>
  </si>
  <si>
    <t>Menendez</t>
  </si>
  <si>
    <t>(BAHB men-EN-dez)</t>
  </si>
  <si>
    <t>/bɑb mɛ.'nɛn.dɛz/</t>
  </si>
  <si>
    <t>2006 Appointment</t>
  </si>
  <si>
    <t>Cory</t>
  </si>
  <si>
    <t>Booker</t>
  </si>
  <si>
    <t>(KAWR-ee BOOK-er)</t>
  </si>
  <si>
    <t>/'kɔ.ɹi 'bʊ.kəɹ/</t>
  </si>
  <si>
    <t>New Mexico</t>
  </si>
  <si>
    <t>Martin</t>
  </si>
  <si>
    <t>Heinrich</t>
  </si>
  <si>
    <t>(MAHR-tn HAHYN-rik)</t>
  </si>
  <si>
    <t>/'mɑɹ.ʔn 'haɪn.ɹᵻk/</t>
  </si>
  <si>
    <t>Ben Ray</t>
  </si>
  <si>
    <t>Luján</t>
  </si>
  <si>
    <t>(BEN REY loo-HAHN)</t>
  </si>
  <si>
    <t>/bɛn ɹeɪ lu.'hɑn/</t>
  </si>
  <si>
    <t>Hispanic - New Mexican (Hispanos)</t>
  </si>
  <si>
    <t>New York</t>
  </si>
  <si>
    <t>Kirsten</t>
  </si>
  <si>
    <t>Gillibrand</t>
  </si>
  <si>
    <t>(KEER-stin JIL-uh-brand)</t>
  </si>
  <si>
    <t>/'kɪəɹ.stɪn 'dʒɪ.lə.bɹænd/</t>
  </si>
  <si>
    <t>Schumer</t>
  </si>
  <si>
    <t>(CHUHK SHOO-mer)</t>
  </si>
  <si>
    <t>/tʃʌk 'ʃu.məɹ/</t>
  </si>
  <si>
    <t>North Carolina</t>
  </si>
  <si>
    <t>Thom</t>
  </si>
  <si>
    <t>Tillis</t>
  </si>
  <si>
    <t>(TAHM TIL-is)</t>
  </si>
  <si>
    <t>/tɑm 'tɪ.lɪs/</t>
  </si>
  <si>
    <t>Burr</t>
  </si>
  <si>
    <t>(RICH-erd BUR)</t>
  </si>
  <si>
    <t>/'ɹɪ.tʃəɹd bɜɹ/</t>
  </si>
  <si>
    <t>North Dakota</t>
  </si>
  <si>
    <t>Cramer</t>
  </si>
  <si>
    <t>(KEV-in KREY-mer)</t>
  </si>
  <si>
    <t>/'kɛ.vɪn 'kɹeɪ.məɹ/</t>
  </si>
  <si>
    <t>Hoeven</t>
  </si>
  <si>
    <t>(JAHN HOH-vuhn)</t>
  </si>
  <si>
    <t>/dʒɑn 'hoʊ.vən/</t>
  </si>
  <si>
    <t>Ohio</t>
  </si>
  <si>
    <t>Sherrod</t>
  </si>
  <si>
    <t>(SHAIR-uhd BROUN)</t>
  </si>
  <si>
    <t>/'ʃɛ.ɹəd bɹaʊn/</t>
  </si>
  <si>
    <t>Portman</t>
  </si>
  <si>
    <t>(RAHB PAWRT-min)</t>
  </si>
  <si>
    <t>/ɹɑb 'pɔɹt.mɪn/</t>
  </si>
  <si>
    <t>Oklahoma</t>
  </si>
  <si>
    <t>Inhofe</t>
  </si>
  <si>
    <t>(JIM IN-hawf)</t>
  </si>
  <si>
    <t>/dʒɪm 'ɪn.hɔf/</t>
  </si>
  <si>
    <t>Lankford</t>
  </si>
  <si>
    <t>(JEYMZ LEYNK-ferd)</t>
  </si>
  <si>
    <t>/dʒeɪmz 'leɪŋk.fəɹd/</t>
  </si>
  <si>
    <t>Oregon</t>
  </si>
  <si>
    <t>Merkley</t>
  </si>
  <si>
    <t>(JEF MUR-klee)</t>
  </si>
  <si>
    <t>/dʒɛf 'mɜɹ.kli/</t>
  </si>
  <si>
    <t>Wyden</t>
  </si>
  <si>
    <t>(RAHN WAHY-dn)</t>
  </si>
  <si>
    <t>/ɹɑn 'waɪ.ʔn/</t>
  </si>
  <si>
    <t>Pennsylvania</t>
  </si>
  <si>
    <t>Casey</t>
  </si>
  <si>
    <t>(BAHB KEY-see)</t>
  </si>
  <si>
    <t>/bɑb 'keɪ.si/</t>
  </si>
  <si>
    <t>Toomey</t>
  </si>
  <si>
    <t>(PAT TOO-mee)</t>
  </si>
  <si>
    <t>/pæt 'tu.mi/</t>
  </si>
  <si>
    <t>Rhode Island</t>
  </si>
  <si>
    <t>Sheldon</t>
  </si>
  <si>
    <t>Whitehouse</t>
  </si>
  <si>
    <t>(SHEL-duhn WAHYT-hous)</t>
  </si>
  <si>
    <t>/'ʃɛl.dən 'waɪt.haʊs/</t>
  </si>
  <si>
    <t>Reed</t>
  </si>
  <si>
    <t>(JAK REED)</t>
  </si>
  <si>
    <t>/dʒæk ɹid/</t>
  </si>
  <si>
    <t>South Carolina</t>
  </si>
  <si>
    <t>Lindsey</t>
  </si>
  <si>
    <t>Graham</t>
  </si>
  <si>
    <t>(LIN-zee GRAM)</t>
  </si>
  <si>
    <t>/'lɪn.zi gɹæəm/</t>
  </si>
  <si>
    <t>(TIM SKAHT)</t>
  </si>
  <si>
    <t>/tɪm skɑt/</t>
  </si>
  <si>
    <t>2013 Appointment</t>
  </si>
  <si>
    <t>South Dakota</t>
  </si>
  <si>
    <t>Rounds</t>
  </si>
  <si>
    <t>(MAHYK ROUNDZ)</t>
  </si>
  <si>
    <t>/maɪk ɹaʊndz/</t>
  </si>
  <si>
    <t>Thune</t>
  </si>
  <si>
    <t>(JAHN THOON)</t>
  </si>
  <si>
    <t>/dʒɑn θun/</t>
  </si>
  <si>
    <t>Tennessee</t>
  </si>
  <si>
    <t>Marsha</t>
  </si>
  <si>
    <t>Blackburn</t>
  </si>
  <si>
    <t>(MAHR-shuh BLAK-burn)</t>
  </si>
  <si>
    <t>/'mɑɹ.ʃə 'blæk.bəɹn/</t>
  </si>
  <si>
    <t>Hagerty</t>
  </si>
  <si>
    <t>(BIL HAG-er-tee)</t>
  </si>
  <si>
    <t>/bɪl 'hæ.gəɹ.ɾi/</t>
  </si>
  <si>
    <t>Texas</t>
  </si>
  <si>
    <t>Cruz</t>
  </si>
  <si>
    <t>(TED KROOZ)</t>
  </si>
  <si>
    <t>/tɛd kɹuz/</t>
  </si>
  <si>
    <t>Cornyn</t>
  </si>
  <si>
    <t>(JAHN KAWR-nuhn)</t>
  </si>
  <si>
    <t>/dʒɑn 'kɔɹ.nən/</t>
  </si>
  <si>
    <t>Utah</t>
  </si>
  <si>
    <t>Mitt</t>
  </si>
  <si>
    <t>(MIT RAHM-nee)</t>
  </si>
  <si>
    <t>/mɪt 'ɹɑm.ni/</t>
  </si>
  <si>
    <t>(MAHYK LEE)</t>
  </si>
  <si>
    <t>/maɪk li/</t>
  </si>
  <si>
    <t>Vermont</t>
  </si>
  <si>
    <t>Bernie</t>
  </si>
  <si>
    <t>Sanders</t>
  </si>
  <si>
    <t>(BER-nee SAN-durz)</t>
  </si>
  <si>
    <t>/'bɜɹ.ni 'sæn.dəɹz/</t>
  </si>
  <si>
    <t>Leahy</t>
  </si>
  <si>
    <t>(PAT-trik LEY-hee)</t>
  </si>
  <si>
    <t>/'pæ.tʃɹɪk 'leɪ.hi/</t>
  </si>
  <si>
    <t>Kaine</t>
  </si>
  <si>
    <t>(TIM KEYN)</t>
  </si>
  <si>
    <t>/tɪm keɪn/</t>
  </si>
  <si>
    <t>Warner</t>
  </si>
  <si>
    <t>(MAHRK WAWR-ner)</t>
  </si>
  <si>
    <t>/mɑɹk 'wɔɹ.nəɹ/</t>
  </si>
  <si>
    <t>Washington</t>
  </si>
  <si>
    <t>Maria</t>
  </si>
  <si>
    <t>Cantwell</t>
  </si>
  <si>
    <t>(muh-REE-uh KANT-wel)</t>
  </si>
  <si>
    <t>/mə.'ɹi.ə 'kænt.wɛl/</t>
  </si>
  <si>
    <t>Patty</t>
  </si>
  <si>
    <t>Murray</t>
  </si>
  <si>
    <t>(PAT-ee MUR-ee)</t>
  </si>
  <si>
    <t>/'pæ.ɾi 'mɜ.ɹi/</t>
  </si>
  <si>
    <t>West Virginia</t>
  </si>
  <si>
    <t>Manchin</t>
  </si>
  <si>
    <t>(JOH MAN-chuhn)</t>
  </si>
  <si>
    <t>/dʒoʊ 'mæn.tʃən/</t>
  </si>
  <si>
    <t>Shelley Moore</t>
  </si>
  <si>
    <t>Capito</t>
  </si>
  <si>
    <t>(SHEL-ee MAWR KAP-it-oh)</t>
  </si>
  <si>
    <t>/'ʃɛ.li mɔɹ 'kæ.pɪ.toʊ/</t>
  </si>
  <si>
    <t>Wisconsin</t>
  </si>
  <si>
    <t>Baldwin</t>
  </si>
  <si>
    <t>(TAM-ee BAWLD-wuhn)</t>
  </si>
  <si>
    <t>/'tæ.mi 'bɔld.wən/</t>
  </si>
  <si>
    <t>(RAHN JAHN-suhn)</t>
  </si>
  <si>
    <t>/ɹɑn 'dʒɑn.sən/</t>
  </si>
  <si>
    <t>Wyoming</t>
  </si>
  <si>
    <t>Barrasso</t>
  </si>
  <si>
    <t>(JAHN buh-RAS-oh)</t>
  </si>
  <si>
    <t>/dʒɑn bə.'ɹæ.soʊ/</t>
  </si>
  <si>
    <t>Cynthia</t>
  </si>
  <si>
    <t>Lummis</t>
  </si>
  <si>
    <t>(SIN-thee-uh LUH-mis)</t>
  </si>
  <si>
    <t>/'sɪn.θi.ə 'lʌ.mɪs/</t>
  </si>
  <si>
    <t>Vacancy</t>
  </si>
  <si>
    <t>Cause</t>
  </si>
  <si>
    <t>Luke</t>
  </si>
  <si>
    <t>(LUK LET-loh)</t>
  </si>
  <si>
    <t>/luk 'lɛɾ.loʊ/</t>
  </si>
  <si>
    <t>Died from COVID-19 on 29-Dec-2020 days before swearing in</t>
  </si>
  <si>
    <t>2020 Runoff</t>
  </si>
  <si>
    <t>2020 election unresolved before session started</t>
  </si>
  <si>
    <t>Cedric</t>
  </si>
  <si>
    <t>Richmond</t>
  </si>
  <si>
    <t>(SEH-druhk RICH-muhnd)</t>
  </si>
  <si>
    <t>/'sɛ.dʒɹək 'ɹɪtʃ.mənd/</t>
  </si>
  <si>
    <t>Resigned to join the Biden administration as senior advisor</t>
  </si>
  <si>
    <t>Wright</t>
  </si>
  <si>
    <t>(RAHN RAHYT)</t>
  </si>
  <si>
    <t>/ɹɑn ɹaɪt/</t>
  </si>
  <si>
    <t>Died after struggles with COVID-19 and cancer</t>
  </si>
  <si>
    <t>Marcia</t>
  </si>
  <si>
    <t>Fudge</t>
  </si>
  <si>
    <t>(MAHR-shuh FUHJ)</t>
  </si>
  <si>
    <t>/'mɑɹ.ʃə fʌdʒ/</t>
  </si>
  <si>
    <t>Resigned to become housing and urban development secretary</t>
  </si>
  <si>
    <t>Haaland</t>
  </si>
  <si>
    <t>(DEB HAH-luhnd)</t>
  </si>
  <si>
    <t>/dɛb 'hɑ.lənd/</t>
  </si>
  <si>
    <t>Resigned to become interior secretary</t>
  </si>
  <si>
    <t>Native American - Laguna Pueblo</t>
  </si>
  <si>
    <t>Alcee</t>
  </si>
  <si>
    <t>Hastings</t>
  </si>
  <si>
    <t>(AL-see HEY-stingz)</t>
  </si>
  <si>
    <t>/'æl.si 'heɪ.stɪŋgz/</t>
  </si>
  <si>
    <t>Died from pancreatic cancer</t>
  </si>
  <si>
    <t>Stivers</t>
  </si>
  <si>
    <t>(STEEV STAHY-verz)</t>
  </si>
  <si>
    <t>/stiv 'staɪ.vəɹz/</t>
  </si>
  <si>
    <t>Resigned to lead the Ohio Chamber of Commerce</t>
  </si>
  <si>
    <t>Devin</t>
  </si>
  <si>
    <t>Nunes</t>
  </si>
  <si>
    <t>(DEH-vin NOO-nis)</t>
  </si>
  <si>
    <t>/'dɛ.vɪn 'nu.nɪs/</t>
  </si>
  <si>
    <t>Resigned to lead the Trump Media &amp; Technology Group</t>
  </si>
  <si>
    <t>Hagedorn</t>
  </si>
  <si>
    <t>(JIM HAG-eh-dawrn)</t>
  </si>
  <si>
    <t>/dʒɪm 'hæ.gɛ.dɔɹn/</t>
  </si>
  <si>
    <t>Died from kidney cancer</t>
  </si>
  <si>
    <t>Christian - Lutheran</t>
  </si>
  <si>
    <t>(DAHN YUHNG)</t>
  </si>
  <si>
    <t>/dɑn jʌŋɡ/</t>
  </si>
  <si>
    <t>Died</t>
  </si>
  <si>
    <t>1973 Special</t>
  </si>
  <si>
    <t>Fortenberry</t>
  </si>
  <si>
    <t>(JEF FAWR-tn-bair-ee)</t>
  </si>
  <si>
    <t>/dʒɛf 'fɔɹ.ʔn.ˌbɛ.ɹi/</t>
  </si>
  <si>
    <t>Resigned after convictions for violating campaign finance law and lying to the FBI</t>
  </si>
  <si>
    <t>Filemón</t>
  </si>
  <si>
    <t>Vela</t>
  </si>
  <si>
    <t>(FEEL-uh-mohn VEL-uh)</t>
  </si>
  <si>
    <t>/'fi.lə.mon 'vɛ.lə/</t>
  </si>
  <si>
    <t>Resigned to join lobbying firm Akin Gump Strauss Hauer &amp; Feld</t>
  </si>
  <si>
    <t>(TAHM REED)</t>
  </si>
  <si>
    <t>/tɑm ɹid/</t>
  </si>
  <si>
    <t>Resigned to join lobbying firm Prime Policy Group</t>
  </si>
  <si>
    <t>2010 Special</t>
  </si>
  <si>
    <t>Antonio</t>
  </si>
  <si>
    <t>Delgado</t>
  </si>
  <si>
    <t>(an-TOH-nee-oh del-GAH-doh)</t>
  </si>
  <si>
    <t>/æn.'toʊ.ni.ˌoʊ dɛl.'gɑ.doʊ/</t>
  </si>
  <si>
    <t>Resigned to become New York lieutenant governor</t>
  </si>
  <si>
    <t>Walorski</t>
  </si>
  <si>
    <t>(JAK-ee wuh-LAWR-skee)</t>
  </si>
  <si>
    <t>/'dʒæ.ki wə.'lɔɹ.ski/</t>
  </si>
  <si>
    <t>Died in car crash</t>
  </si>
  <si>
    <t>Charlie</t>
  </si>
  <si>
    <t>Crist</t>
  </si>
  <si>
    <t>(CHAHR-lee KRIST)</t>
  </si>
  <si>
    <t>/'tʃɑɹ.li kɹɪst/</t>
  </si>
  <si>
    <t>Resigned to focus on election for governor</t>
  </si>
  <si>
    <t>Deutch</t>
  </si>
  <si>
    <t>(TED DOYCH)</t>
  </si>
  <si>
    <t>/tɛd dɔɪtʃ/</t>
  </si>
  <si>
    <t>Resigned to become leader of the American Jewish Committee</t>
  </si>
  <si>
    <t>Pre-Election Incumbent</t>
  </si>
  <si>
    <t>2020 runoff election not held until 5-Jan-2021</t>
  </si>
  <si>
    <t>Kamala</t>
  </si>
  <si>
    <t>(KAH-muh-luh HAIR-is)</t>
  </si>
  <si>
    <t>/'kɑ.mə.lə 'hɛ.ɹɪs</t>
  </si>
  <si>
    <t>Resigned to become vice president</t>
  </si>
  <si>
    <t>Multiple: Black - Jamaican/Asian - Indian</t>
  </si>
  <si>
    <t>Christian - Baptist</t>
  </si>
  <si>
    <t xml:space="preserve">    Didn't run</t>
  </si>
  <si>
    <t>Election Data</t>
  </si>
  <si>
    <r>
      <rPr>
        <b/>
        <sz val="10"/>
        <color rgb="FF000000"/>
        <rFont val="Open Sans"/>
      </rPr>
      <t>Presidential election by congressional district results</t>
    </r>
    <r>
      <rPr>
        <sz val="10"/>
        <color rgb="FF000000"/>
        <rFont val="Open Sans"/>
      </rPr>
      <t xml:space="preserve"> are from Daily Kos Elections and exclude write-ins except in Vermont in 2016 http://www.dailykos.com/story/2012/11/19/1163009/-Daily-Kos-Elections-presidential-results-by-congressional-district-for-the-2012-2008-elections?detail=hide</t>
    </r>
  </si>
  <si>
    <r>
      <rPr>
        <b/>
        <sz val="10"/>
        <color rgb="FF000000"/>
        <rFont val="Open Sans"/>
      </rPr>
      <t>2012 presidential results by House district</t>
    </r>
    <r>
      <rPr>
        <sz val="10"/>
        <color rgb="FF000000"/>
        <rFont val="Open Sans"/>
      </rPr>
      <t xml:space="preserve"> for Florida are from Matthew Isbell (mcimaps.com)</t>
    </r>
  </si>
  <si>
    <r>
      <rPr>
        <b/>
        <sz val="10"/>
        <color rgb="FF000000"/>
        <rFont val="Open Sans"/>
      </rPr>
      <t>Presidential and all Senate election results by state</t>
    </r>
    <r>
      <rPr>
        <sz val="10"/>
        <color rgb="FF000000"/>
        <rFont val="Open Sans"/>
      </rPr>
      <t xml:space="preserve"> are from Dave Leip's Atlas and include write-ins http://www.uselectionatlas.org</t>
    </r>
  </si>
  <si>
    <r>
      <rPr>
        <b/>
        <sz val="10"/>
        <color rgb="FF000000"/>
        <rFont val="Open Sans"/>
      </rPr>
      <t>2018 House vote shares</t>
    </r>
    <r>
      <rPr>
        <sz val="10"/>
        <color rgb="FF000000"/>
        <rFont val="Open Sans"/>
      </rPr>
      <t xml:space="preserve"> are displayed by party and do not distinguish same-party top-two general elections in California, Louisiana, and Washington</t>
    </r>
  </si>
  <si>
    <r>
      <rPr>
        <b/>
        <sz val="10"/>
        <color rgb="FF000000"/>
        <rFont val="Open Sans"/>
      </rPr>
      <t>2020 House votes</t>
    </r>
    <r>
      <rPr>
        <sz val="10"/>
        <color rgb="FF000000"/>
        <rFont val="Open Sans"/>
      </rPr>
      <t xml:space="preserve"> are preliminary and include same-party general elections in California and Washington and the Louisiana all-party primary separately for non-winning candidates. 2020 December LA-05 runoff is not included</t>
    </r>
  </si>
  <si>
    <r>
      <rPr>
        <b/>
        <sz val="10"/>
        <color rgb="FF000000"/>
        <rFont val="Open Sans"/>
      </rPr>
      <t>Finalized US House and Senate, statewide presidential results</t>
    </r>
    <r>
      <rPr>
        <sz val="10"/>
        <color rgb="FF000000"/>
        <rFont val="Open Sans"/>
      </rPr>
      <t xml:space="preserve"> are from the relevant state elections board/secretary of state's office, Daily Kos Elections, or Dave Leip's Atlas</t>
    </r>
  </si>
  <si>
    <r>
      <rPr>
        <b/>
        <sz val="10"/>
        <color rgb="FF000000"/>
        <rFont val="Open Sans"/>
      </rPr>
      <t>Last Senate election</t>
    </r>
    <r>
      <rPr>
        <sz val="10"/>
        <color rgb="FF000000"/>
        <rFont val="Open Sans"/>
      </rPr>
      <t xml:space="preserve"> refers to the most recent election for that seat. Aggregate Senate popular vote counts independents Bernie Sanders and Angus King as Democrats and includes 2020 Louisiana all-party primary results but does not include California top-two primary losers Loretta Sanchez and Kevin de Leon</t>
    </r>
  </si>
  <si>
    <r>
      <rPr>
        <b/>
        <sz val="10"/>
        <color rgb="FF000000"/>
        <rFont val="Open Sans"/>
      </rPr>
      <t>Special elections</t>
    </r>
    <r>
      <rPr>
        <sz val="10"/>
        <color rgb="FF000000"/>
        <rFont val="Open Sans"/>
      </rPr>
      <t xml:space="preserve"> exclude those that were held concurrently with a regularly scheduled November general election</t>
    </r>
  </si>
  <si>
    <t>Demographics</t>
  </si>
  <si>
    <r>
      <rPr>
        <b/>
        <sz val="10"/>
        <color rgb="FF000000"/>
        <rFont val="Open Sans"/>
      </rPr>
      <t>Racial demographics</t>
    </r>
    <r>
      <rPr>
        <sz val="10"/>
        <color rgb="FF000000"/>
        <rFont val="Open Sans"/>
      </rPr>
      <t xml:space="preserve"> use the 2015-2019 American Community Survey citizen population and the 2010 Census population. The majority or plurality groups are shaded.</t>
    </r>
  </si>
  <si>
    <r>
      <rPr>
        <b/>
        <sz val="10"/>
        <color rgb="FF000000"/>
        <rFont val="Open Sans"/>
      </rPr>
      <t>Income and education</t>
    </r>
    <r>
      <rPr>
        <sz val="10"/>
        <color rgb="FF000000"/>
        <rFont val="Open Sans"/>
      </rPr>
      <t xml:space="preserve"> are from the Census' 2015-2019 American Community Survey. College proportions refer to the share of adults age 25 or older who have at least a bachelor's degree. Figures in green rank above the national median while those in purple rank below</t>
    </r>
  </si>
  <si>
    <r>
      <rPr>
        <b/>
        <sz val="10"/>
        <color rgb="FF000000"/>
        <rFont val="Open Sans"/>
      </rPr>
      <t>The term "White"</t>
    </r>
    <r>
      <rPr>
        <sz val="10"/>
        <color rgb="FF000000"/>
        <rFont val="Open Sans"/>
      </rPr>
      <t xml:space="preserve"> refers to those of non-Hispanic white European descent unless otherwise noted</t>
    </r>
  </si>
  <si>
    <r>
      <rPr>
        <b/>
        <sz val="10"/>
        <color rgb="FF000000"/>
        <rFont val="Open Sans"/>
      </rPr>
      <t xml:space="preserve">The term "Hispanic" </t>
    </r>
    <r>
      <rPr>
        <sz val="10"/>
        <color rgb="FF000000"/>
        <rFont val="Open Sans"/>
      </rPr>
      <t>refers to only those of Spanish-speaking descent, while</t>
    </r>
    <r>
      <rPr>
        <b/>
        <sz val="10"/>
        <color rgb="FF000000"/>
        <rFont val="Open Sans"/>
      </rPr>
      <t xml:space="preserve"> the term "Latino"</t>
    </r>
    <r>
      <rPr>
        <sz val="10"/>
        <color rgb="FF000000"/>
        <rFont val="Open Sans"/>
      </rPr>
      <t xml:space="preserve"> refers to those of Latin American descent, including Portuguese-speakers</t>
    </r>
  </si>
  <si>
    <r>
      <rPr>
        <b/>
        <sz val="10"/>
        <color rgb="FF000000"/>
        <rFont val="Open Sans"/>
      </rPr>
      <t>The proportion of eligible voters who are non-college educated white</t>
    </r>
    <r>
      <rPr>
        <sz val="10"/>
        <color rgb="FF000000"/>
        <rFont val="Open Sans"/>
      </rPr>
      <t xml:space="preserve"> is an estimate multiplying the 2015-2019 American Community citizen voting age white population proportion by the share of whites without a college degree.</t>
    </r>
  </si>
  <si>
    <t xml:space="preserve"> </t>
  </si>
  <si>
    <t>Biographical</t>
  </si>
  <si>
    <r>
      <rPr>
        <b/>
        <sz val="10"/>
        <color rgb="FF000000"/>
        <rFont val="Open Sans"/>
      </rPr>
      <t>Member Demographics</t>
    </r>
    <r>
      <rPr>
        <sz val="10"/>
        <color rgb="FF000000"/>
        <rFont val="Open Sans"/>
      </rPr>
      <t>: Birth year, religious affiliation, and racial/ethnic background are from Pew, Roll Call, news stories, and Wikipedia</t>
    </r>
  </si>
  <si>
    <r>
      <rPr>
        <b/>
        <sz val="10"/>
        <color rgb="FF000000"/>
        <rFont val="Open Sans"/>
      </rPr>
      <t>Year of first election</t>
    </r>
    <r>
      <rPr>
        <sz val="10"/>
        <color rgb="FF000000"/>
        <rFont val="Open Sans"/>
      </rPr>
      <t xml:space="preserve"> denotes a regularly scheduled November general election unless specified</t>
    </r>
  </si>
  <si>
    <t>Pronunciation</t>
  </si>
  <si>
    <r>
      <rPr>
        <b/>
        <sz val="10"/>
        <color rgb="FF000000"/>
        <rFont val="Open Sans"/>
      </rPr>
      <t>Name pronunciation</t>
    </r>
    <r>
      <rPr>
        <sz val="10"/>
        <color rgb="FF000000"/>
        <rFont val="Open Sans"/>
      </rPr>
      <t xml:space="preserve"> is transcribed from the member speaking it in their ad disclaimer or from speeches/addresses if no ads are available</t>
    </r>
  </si>
  <si>
    <t>Elections with Independents</t>
  </si>
  <si>
    <r>
      <rPr>
        <b/>
        <sz val="10"/>
        <color rgb="FF000000"/>
        <rFont val="Open Sans"/>
      </rPr>
      <t>Maine 2012 and 2018</t>
    </r>
    <r>
      <rPr>
        <sz val="10"/>
        <color rgb="FF000000"/>
        <rFont val="Open Sans"/>
      </rPr>
      <t>: Independent Sen. Angus King's vote totals are included in the Democratic aggregate national vote column because he caucuses with Democrats</t>
    </r>
  </si>
  <si>
    <r>
      <rPr>
        <b/>
        <sz val="10"/>
        <color rgb="FF000000"/>
        <rFont val="Open Sans"/>
      </rPr>
      <t>Vermont 2012 and 2018</t>
    </r>
    <r>
      <rPr>
        <sz val="10"/>
        <color rgb="FF000000"/>
        <rFont val="Open Sans"/>
      </rPr>
      <t>: Independent Sen. Bernie Sanders' vote totals are included in the Democratic aggregate national vote column because he caucus with Democrats and won the Democratic nomination but refused it, leaving it blank</t>
    </r>
  </si>
  <si>
    <r>
      <rPr>
        <b/>
        <sz val="10"/>
        <color rgb="FF000000"/>
        <rFont val="Open Sans"/>
      </rPr>
      <t>Kansas 2014</t>
    </r>
    <r>
      <rPr>
        <sz val="10"/>
        <color rgb="FF000000"/>
        <rFont val="Open Sans"/>
      </rPr>
      <t>: Pat Roberts (R) defeated Greg Orman (I) after the Democratic nominee dropped out to pave the way for Orman, thus Orman is counted as a Democrat in the overall vote</t>
    </r>
  </si>
  <si>
    <r>
      <rPr>
        <b/>
        <sz val="10"/>
        <color rgb="FF000000"/>
        <rFont val="Open Sans"/>
      </rPr>
      <t>AK-AL 2018 and 2020</t>
    </r>
    <r>
      <rPr>
        <sz val="10"/>
        <color rgb="FF000000"/>
        <rFont val="Open Sans"/>
      </rPr>
      <t>: Independent Alyse Galvin won the Democratic nomination despite remaining an independent and is thus counted as a Democrat</t>
    </r>
  </si>
  <si>
    <r>
      <rPr>
        <b/>
        <sz val="10"/>
        <color rgb="FF000000"/>
        <rFont val="Open Sans"/>
      </rPr>
      <t>CA-33 2012</t>
    </r>
    <r>
      <rPr>
        <sz val="10"/>
        <color rgb="FF000000"/>
        <rFont val="Open Sans"/>
      </rPr>
      <t>: Henry Waxman (D) defeated Bill Bloomfield (I) in the state's top-two general election, thus Bloomfield who was a Republican in all but name is counted as 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</si>
</sst>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quot;$&quot;#,##0;[Red]\-&quot;$&quot;#,##0"/>
    <numFmt numFmtId="166" formatCode="#,##0.0_ ;[Red]\-#,##0.0\ "/>
    <numFmt numFmtId="167" formatCode="#,##0_ ;[Red]\-#,##0\ "/>
    <numFmt numFmtId="168" formatCode="#,##0.0"/>
    <numFmt numFmtId="169" formatCode="&quot;$&quot;#,##0.00"/>
    <numFmt numFmtId="170" formatCode="0.0000%"/>
  </numFmts>
  <fonts count="9">
    <font>
      <sz val="11"/>
      <color rgb="FF000000"/>
      <name val="Calibri"/>
    </font>
    <font>
      <sz val="10"/>
      <color rgb="FF000000"/>
      <name val="Open Sans"/>
    </font>
    <font>
      <sz val="11"/>
      <name val="Calibri"/>
    </font>
    <font>
      <sz val="10"/>
      <name val="Open Sans"/>
    </font>
    <font>
      <sz val="10"/>
      <color rgb="FFD01C8B"/>
      <name val="Open Sans"/>
    </font>
    <font>
      <sz val="10"/>
      <color rgb="FF4DAC26"/>
      <name val="Open Sans"/>
    </font>
    <font>
      <sz val="11"/>
      <name val="Open Sans"/>
    </font>
    <font>
      <b/>
      <u/>
      <sz val="10"/>
      <color rgb="FF000000"/>
      <name val="Open Sans"/>
    </font>
    <font>
      <b/>
      <sz val="10"/>
      <color rgb="FF000000"/>
      <name val="Open Sans"/>
    </font>
  </fonts>
  <fills count="12">
    <fill>
      <patternFill patternType="none"/>
    </fill>
    <fill>
      <patternFill patternType="gray125"/>
    </fill>
    <fill>
      <patternFill patternType="solid">
        <fgColor rgb="FF8DB3E2"/>
        <bgColor rgb="FF8DB3E2"/>
      </patternFill>
    </fill>
    <fill>
      <patternFill patternType="solid">
        <fgColor rgb="FFFFFFFF"/>
        <bgColor rgb="FFFFFFFF"/>
      </patternFill>
    </fill>
    <fill>
      <patternFill patternType="solid">
        <fgColor rgb="FFBFBFBF"/>
        <bgColor rgb="FFBFBFBF"/>
      </patternFill>
    </fill>
    <fill>
      <patternFill patternType="solid">
        <fgColor rgb="FFFF4444"/>
        <bgColor rgb="FFFF4444"/>
      </patternFill>
    </fill>
    <fill>
      <patternFill patternType="solid">
        <fgColor rgb="FFFFFF00"/>
        <bgColor rgb="FFFFFF00"/>
      </patternFill>
    </fill>
    <fill>
      <patternFill patternType="solid">
        <fgColor rgb="FF00FF00"/>
        <bgColor rgb="FF00FF00"/>
      </patternFill>
    </fill>
    <fill>
      <patternFill patternType="solid">
        <fgColor rgb="FFCC66FF"/>
        <bgColor rgb="FFCC66FF"/>
      </patternFill>
    </fill>
    <fill>
      <patternFill patternType="solid">
        <fgColor rgb="FFFFC000"/>
        <bgColor rgb="FFFFC000"/>
      </patternFill>
    </fill>
    <fill>
      <patternFill patternType="solid">
        <fgColor rgb="FFC6D9F0"/>
        <bgColor rgb="FFC6D9F0"/>
      </patternFill>
    </fill>
    <fill>
      <patternFill patternType="solid">
        <fgColor rgb="FF00B0F0"/>
        <bgColor rgb="FF00B0F0"/>
      </patternFill>
    </fill>
  </fills>
  <borders count="17">
    <border>
      <left/>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201">
    <xf numFmtId="0" fontId="0" fillId="0" borderId="0" xfId="0"/>
    <xf numFmtId="0" fontId="1" fillId="0" borderId="4"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1" fillId="0" borderId="0" xfId="0" applyFont="1"/>
    <xf numFmtId="0" fontId="1" fillId="0" borderId="6" xfId="0" applyFont="1" applyBorder="1"/>
    <xf numFmtId="0" fontId="1" fillId="0" borderId="6" xfId="0" applyFont="1" applyBorder="1" applyAlignment="1">
      <alignment horizontal="left"/>
    </xf>
    <xf numFmtId="0" fontId="3" fillId="0" borderId="4" xfId="0" applyFont="1" applyBorder="1" applyAlignment="1">
      <alignment horizontal="center"/>
    </xf>
    <xf numFmtId="0" fontId="1" fillId="0" borderId="6" xfId="0" applyFont="1" applyBorder="1" applyAlignment="1">
      <alignment horizont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xf numFmtId="0" fontId="1" fillId="3" borderId="9" xfId="0" applyFont="1" applyFill="1" applyBorder="1" applyAlignment="1">
      <alignment horizontal="left"/>
    </xf>
    <xf numFmtId="0" fontId="1" fillId="0" borderId="7" xfId="0" applyFont="1" applyBorder="1" applyAlignment="1">
      <alignment horizontal="left"/>
    </xf>
    <xf numFmtId="0" fontId="1" fillId="0" borderId="7" xfId="0" applyFont="1" applyBorder="1"/>
    <xf numFmtId="0" fontId="1" fillId="0" borderId="7" xfId="0" applyFont="1" applyBorder="1" applyAlignment="1">
      <alignment wrapText="1"/>
    </xf>
    <xf numFmtId="164" fontId="3" fillId="0" borderId="2" xfId="0" applyNumberFormat="1" applyFont="1" applyBorder="1" applyAlignment="1">
      <alignment horizontal="center"/>
    </xf>
    <xf numFmtId="164" fontId="3" fillId="0" borderId="1" xfId="0" applyNumberFormat="1" applyFont="1" applyBorder="1" applyAlignment="1">
      <alignment horizontal="center"/>
    </xf>
    <xf numFmtId="164" fontId="3" fillId="0" borderId="3" xfId="0" applyNumberFormat="1" applyFont="1" applyBorder="1" applyAlignment="1">
      <alignment horizontal="center"/>
    </xf>
    <xf numFmtId="164" fontId="1" fillId="0" borderId="2" xfId="0" applyNumberFormat="1" applyFont="1" applyBorder="1" applyAlignment="1">
      <alignment horizontal="center"/>
    </xf>
    <xf numFmtId="164" fontId="1" fillId="0" borderId="3" xfId="0" applyNumberFormat="1" applyFont="1" applyBorder="1" applyAlignment="1">
      <alignment horizontal="center"/>
    </xf>
    <xf numFmtId="0" fontId="1" fillId="0" borderId="8" xfId="0" applyFont="1" applyBorder="1" applyAlignment="1">
      <alignment horizontal="center"/>
    </xf>
    <xf numFmtId="165" fontId="3" fillId="0" borderId="6" xfId="0" applyNumberFormat="1" applyFont="1" applyBorder="1" applyAlignment="1">
      <alignment horizontal="center"/>
    </xf>
    <xf numFmtId="164" fontId="1" fillId="0" borderId="5" xfId="0" applyNumberFormat="1" applyFont="1" applyBorder="1" applyAlignment="1">
      <alignment horizontal="center"/>
    </xf>
    <xf numFmtId="0" fontId="3" fillId="0" borderId="2" xfId="0" applyFont="1" applyBorder="1" applyAlignment="1">
      <alignment horizontal="center"/>
    </xf>
    <xf numFmtId="164" fontId="1" fillId="0" borderId="6" xfId="0" applyNumberFormat="1" applyFont="1" applyBorder="1" applyAlignment="1">
      <alignment horizontal="center"/>
    </xf>
    <xf numFmtId="3" fontId="1" fillId="0" borderId="8" xfId="0" applyNumberFormat="1" applyFont="1" applyBorder="1"/>
    <xf numFmtId="3" fontId="1" fillId="0" borderId="4" xfId="0" applyNumberFormat="1" applyFont="1" applyBorder="1" applyAlignment="1">
      <alignment horizontal="right"/>
    </xf>
    <xf numFmtId="3" fontId="1" fillId="0" borderId="6" xfId="0" applyNumberFormat="1" applyFont="1" applyBorder="1" applyAlignment="1">
      <alignment horizontal="right"/>
    </xf>
    <xf numFmtId="0" fontId="1" fillId="0" borderId="5" xfId="0" applyFont="1" applyBorder="1"/>
    <xf numFmtId="166" fontId="3" fillId="0" borderId="1" xfId="0" applyNumberFormat="1" applyFont="1" applyBorder="1" applyAlignment="1">
      <alignment horizontal="center"/>
    </xf>
    <xf numFmtId="166" fontId="3" fillId="0" borderId="2" xfId="0" applyNumberFormat="1" applyFont="1" applyBorder="1" applyAlignment="1">
      <alignment horizontal="center"/>
    </xf>
    <xf numFmtId="167" fontId="3" fillId="0" borderId="3" xfId="0" applyNumberFormat="1" applyFont="1" applyBorder="1" applyAlignment="1">
      <alignment horizontal="center"/>
    </xf>
    <xf numFmtId="166" fontId="3" fillId="0" borderId="3" xfId="0" applyNumberFormat="1" applyFont="1" applyBorder="1" applyAlignment="1">
      <alignment horizontal="center"/>
    </xf>
    <xf numFmtId="167" fontId="3" fillId="0" borderId="1" xfId="0" applyNumberFormat="1" applyFont="1" applyBorder="1" applyAlignment="1">
      <alignment horizontal="center"/>
    </xf>
    <xf numFmtId="165" fontId="3" fillId="0" borderId="2" xfId="0" applyNumberFormat="1" applyFont="1" applyBorder="1" applyAlignment="1">
      <alignment horizontal="center"/>
    </xf>
    <xf numFmtId="0" fontId="3" fillId="0" borderId="3" xfId="0" applyFont="1" applyBorder="1" applyAlignment="1">
      <alignment horizontal="center"/>
    </xf>
    <xf numFmtId="165" fontId="3" fillId="0" borderId="3" xfId="0" applyNumberFormat="1" applyFont="1" applyBorder="1" applyAlignment="1">
      <alignment horizontal="center"/>
    </xf>
    <xf numFmtId="15" fontId="3" fillId="0" borderId="3" xfId="0" applyNumberFormat="1" applyFont="1" applyBorder="1" applyAlignment="1">
      <alignment horizontal="center"/>
    </xf>
    <xf numFmtId="3" fontId="1" fillId="0" borderId="5" xfId="0" applyNumberFormat="1" applyFont="1" applyBorder="1"/>
    <xf numFmtId="3" fontId="1" fillId="0" borderId="0" xfId="0" applyNumberFormat="1" applyFont="1"/>
    <xf numFmtId="3" fontId="3" fillId="0" borderId="5" xfId="0" applyNumberFormat="1" applyFont="1" applyBorder="1"/>
    <xf numFmtId="3" fontId="3" fillId="0" borderId="0" xfId="0" applyNumberFormat="1" applyFont="1"/>
    <xf numFmtId="164" fontId="3" fillId="0" borderId="5" xfId="0" applyNumberFormat="1" applyFont="1" applyBorder="1" applyAlignment="1">
      <alignment horizontal="center"/>
    </xf>
    <xf numFmtId="164" fontId="3" fillId="0" borderId="0" xfId="0" applyNumberFormat="1" applyFont="1" applyAlignment="1">
      <alignment horizontal="center"/>
    </xf>
    <xf numFmtId="166" fontId="3" fillId="0" borderId="5" xfId="0" applyNumberFormat="1" applyFont="1" applyBorder="1" applyAlignment="1">
      <alignment horizontal="center"/>
    </xf>
    <xf numFmtId="167" fontId="3" fillId="0" borderId="0" xfId="0" applyNumberFormat="1" applyFont="1" applyAlignment="1">
      <alignment horizontal="center"/>
    </xf>
    <xf numFmtId="166" fontId="3" fillId="0" borderId="0" xfId="0" applyNumberFormat="1" applyFont="1" applyAlignment="1">
      <alignment horizontal="center"/>
    </xf>
    <xf numFmtId="165" fontId="3" fillId="0" borderId="5" xfId="0" applyNumberFormat="1" applyFont="1" applyBorder="1" applyAlignment="1">
      <alignment horizontal="center"/>
    </xf>
    <xf numFmtId="0" fontId="3" fillId="0" borderId="0" xfId="0" applyFont="1" applyAlignment="1">
      <alignment horizontal="center"/>
    </xf>
    <xf numFmtId="165" fontId="3" fillId="0" borderId="0" xfId="0" applyNumberFormat="1" applyFont="1" applyAlignment="1">
      <alignment horizontal="center"/>
    </xf>
    <xf numFmtId="15" fontId="3" fillId="0" borderId="0" xfId="0" applyNumberFormat="1" applyFont="1" applyAlignment="1">
      <alignment horizontal="center"/>
    </xf>
    <xf numFmtId="168" fontId="1" fillId="0" borderId="0" xfId="0" applyNumberFormat="1" applyFont="1"/>
    <xf numFmtId="3" fontId="1" fillId="0" borderId="5" xfId="0" applyNumberFormat="1" applyFont="1" applyBorder="1" applyAlignment="1">
      <alignment horizontal="right"/>
    </xf>
    <xf numFmtId="3" fontId="1" fillId="0" borderId="0" xfId="0" applyNumberFormat="1" applyFont="1" applyAlignment="1">
      <alignment horizontal="right"/>
    </xf>
    <xf numFmtId="164" fontId="3" fillId="0" borderId="10" xfId="0" applyNumberFormat="1" applyFont="1" applyBorder="1" applyAlignment="1">
      <alignment horizontal="center"/>
    </xf>
    <xf numFmtId="164" fontId="3" fillId="5" borderId="11" xfId="0" applyNumberFormat="1" applyFont="1" applyFill="1" applyBorder="1" applyAlignment="1">
      <alignment horizontal="center"/>
    </xf>
    <xf numFmtId="168" fontId="1" fillId="0" borderId="5" xfId="0" applyNumberFormat="1" applyFont="1" applyBorder="1"/>
    <xf numFmtId="164" fontId="3" fillId="0" borderId="5" xfId="0" applyNumberFormat="1" applyFont="1" applyBorder="1"/>
    <xf numFmtId="165" fontId="3" fillId="0" borderId="0" xfId="0" applyNumberFormat="1" applyFont="1"/>
    <xf numFmtId="0" fontId="3" fillId="0" borderId="0" xfId="0" applyFont="1"/>
    <xf numFmtId="164" fontId="3" fillId="0" borderId="0" xfId="0" applyNumberFormat="1" applyFont="1"/>
    <xf numFmtId="0" fontId="3" fillId="4" borderId="12" xfId="0" applyFont="1" applyFill="1" applyBorder="1"/>
    <xf numFmtId="0" fontId="1" fillId="0" borderId="13" xfId="0" applyFont="1" applyBorder="1" applyAlignment="1">
      <alignment horizontal="center"/>
    </xf>
    <xf numFmtId="0" fontId="1" fillId="0" borderId="4" xfId="0" applyFont="1" applyBorder="1"/>
    <xf numFmtId="0" fontId="1" fillId="0" borderId="12" xfId="0" applyFont="1" applyBorder="1"/>
    <xf numFmtId="164" fontId="3" fillId="0" borderId="4" xfId="0" applyNumberFormat="1" applyFont="1" applyBorder="1" applyAlignment="1">
      <alignment horizontal="center"/>
    </xf>
    <xf numFmtId="164" fontId="3" fillId="0" borderId="6" xfId="0" applyNumberFormat="1" applyFont="1" applyBorder="1" applyAlignment="1">
      <alignment horizontal="center"/>
    </xf>
    <xf numFmtId="166" fontId="3" fillId="0" borderId="4" xfId="0" applyNumberFormat="1" applyFont="1" applyBorder="1" applyAlignment="1">
      <alignment horizontal="center"/>
    </xf>
    <xf numFmtId="167" fontId="3" fillId="0" borderId="6" xfId="0" applyNumberFormat="1" applyFont="1" applyBorder="1" applyAlignment="1">
      <alignment horizontal="center"/>
    </xf>
    <xf numFmtId="166" fontId="3" fillId="0" borderId="6" xfId="0" applyNumberFormat="1" applyFont="1" applyBorder="1" applyAlignment="1">
      <alignment horizontal="center"/>
    </xf>
    <xf numFmtId="165" fontId="3" fillId="0" borderId="4" xfId="0" applyNumberFormat="1" applyFont="1" applyBorder="1" applyAlignment="1">
      <alignment horizontal="center"/>
    </xf>
    <xf numFmtId="0" fontId="3" fillId="0" borderId="6" xfId="0" applyFont="1" applyBorder="1" applyAlignment="1">
      <alignment horizontal="center"/>
    </xf>
    <xf numFmtId="15" fontId="3" fillId="0" borderId="6" xfId="0" applyNumberFormat="1" applyFont="1" applyBorder="1" applyAlignment="1">
      <alignment horizontal="center"/>
    </xf>
    <xf numFmtId="3" fontId="1" fillId="0" borderId="4" xfId="0" applyNumberFormat="1" applyFont="1" applyBorder="1"/>
    <xf numFmtId="3" fontId="1" fillId="0" borderId="6" xfId="0" applyNumberFormat="1" applyFont="1" applyBorder="1"/>
    <xf numFmtId="0" fontId="1" fillId="0" borderId="4" xfId="0" applyFont="1" applyBorder="1" applyAlignment="1">
      <alignment horizontal="center" wrapText="1"/>
    </xf>
    <xf numFmtId="0" fontId="1" fillId="2" borderId="7" xfId="0" applyFont="1" applyFill="1" applyBorder="1" applyAlignment="1">
      <alignment horizontal="center"/>
    </xf>
    <xf numFmtId="0" fontId="3" fillId="0" borderId="8" xfId="0" applyFont="1" applyBorder="1"/>
    <xf numFmtId="0" fontId="3" fillId="0" borderId="14" xfId="0" applyFont="1" applyBorder="1"/>
    <xf numFmtId="0" fontId="1" fillId="0" borderId="7" xfId="0" applyFont="1" applyBorder="1" applyAlignment="1">
      <alignment horizontal="right"/>
    </xf>
    <xf numFmtId="0" fontId="3" fillId="0" borderId="7" xfId="0" applyFont="1" applyBorder="1"/>
    <xf numFmtId="166" fontId="3" fillId="0" borderId="8" xfId="0" applyNumberFormat="1" applyFont="1" applyBorder="1" applyAlignment="1">
      <alignment horizontal="center"/>
    </xf>
    <xf numFmtId="164" fontId="3" fillId="0" borderId="7" xfId="0" applyNumberFormat="1" applyFont="1" applyBorder="1" applyAlignment="1">
      <alignment horizontal="center"/>
    </xf>
    <xf numFmtId="0" fontId="1" fillId="0" borderId="15" xfId="0" applyFont="1" applyBorder="1" applyAlignment="1">
      <alignment horizontal="center"/>
    </xf>
    <xf numFmtId="0" fontId="1" fillId="7" borderId="15" xfId="0" applyFont="1" applyFill="1" applyBorder="1" applyAlignment="1">
      <alignment horizontal="center"/>
    </xf>
    <xf numFmtId="164" fontId="1" fillId="0" borderId="0" xfId="0" applyNumberFormat="1" applyFont="1" applyAlignment="1">
      <alignment horizontal="center"/>
    </xf>
    <xf numFmtId="1" fontId="3" fillId="0" borderId="0" xfId="0" applyNumberFormat="1" applyFont="1" applyAlignment="1">
      <alignment horizontal="center"/>
    </xf>
    <xf numFmtId="164" fontId="3" fillId="10" borderId="0" xfId="0" applyNumberFormat="1" applyFont="1" applyFill="1" applyAlignment="1">
      <alignment horizontal="center"/>
    </xf>
    <xf numFmtId="0" fontId="3" fillId="0" borderId="12" xfId="0" applyFont="1" applyBorder="1"/>
    <xf numFmtId="0" fontId="1" fillId="0" borderId="12" xfId="0" applyFont="1" applyBorder="1" applyAlignment="1">
      <alignment horizontal="center"/>
    </xf>
    <xf numFmtId="0" fontId="1" fillId="7" borderId="12" xfId="0" applyFont="1" applyFill="1" applyBorder="1" applyAlignment="1">
      <alignment horizontal="center"/>
    </xf>
    <xf numFmtId="0" fontId="1" fillId="11" borderId="12" xfId="0" applyFont="1" applyFill="1" applyBorder="1" applyAlignment="1">
      <alignment horizontal="left"/>
    </xf>
    <xf numFmtId="164" fontId="1" fillId="0" borderId="4" xfId="0" applyNumberFormat="1" applyFont="1" applyBorder="1" applyAlignment="1">
      <alignment horizontal="center"/>
    </xf>
    <xf numFmtId="1" fontId="3" fillId="0" borderId="6" xfId="0" applyNumberFormat="1" applyFont="1" applyBorder="1" applyAlignment="1">
      <alignment horizontal="center"/>
    </xf>
    <xf numFmtId="3" fontId="3" fillId="0" borderId="4" xfId="0" applyNumberFormat="1" applyFont="1" applyBorder="1"/>
    <xf numFmtId="3" fontId="3" fillId="0" borderId="6" xfId="0" applyNumberFormat="1" applyFont="1" applyBorder="1"/>
    <xf numFmtId="0" fontId="1" fillId="0" borderId="0" xfId="0" applyFont="1" applyAlignment="1">
      <alignment horizontal="left"/>
    </xf>
    <xf numFmtId="15" fontId="1" fillId="0" borderId="0" xfId="0" applyNumberFormat="1" applyFont="1" applyAlignment="1">
      <alignment horizontal="left"/>
    </xf>
    <xf numFmtId="0" fontId="3" fillId="0" borderId="0" xfId="0" applyFont="1" applyAlignment="1">
      <alignment horizontal="left"/>
    </xf>
    <xf numFmtId="0" fontId="1" fillId="0" borderId="16" xfId="0" applyFont="1" applyBorder="1"/>
    <xf numFmtId="166" fontId="4" fillId="0" borderId="0" xfId="0" applyNumberFormat="1" applyFont="1" applyAlignment="1">
      <alignment horizontal="center"/>
    </xf>
    <xf numFmtId="167" fontId="4" fillId="0" borderId="0" xfId="0" applyNumberFormat="1" applyFont="1" applyAlignment="1">
      <alignment horizontal="center"/>
    </xf>
    <xf numFmtId="165" fontId="4" fillId="0" borderId="5" xfId="0" applyNumberFormat="1" applyFont="1" applyBorder="1" applyAlignment="1">
      <alignment horizontal="center"/>
    </xf>
    <xf numFmtId="0" fontId="4" fillId="0" borderId="0" xfId="0" applyFont="1" applyAlignment="1">
      <alignment horizontal="center"/>
    </xf>
    <xf numFmtId="165" fontId="4" fillId="0" borderId="0" xfId="0" applyNumberFormat="1" applyFont="1" applyAlignment="1">
      <alignment horizontal="center"/>
    </xf>
    <xf numFmtId="164" fontId="5" fillId="0" borderId="2" xfId="0" applyNumberFormat="1" applyFont="1" applyBorder="1" applyAlignment="1">
      <alignment horizontal="center"/>
    </xf>
    <xf numFmtId="15" fontId="3" fillId="0" borderId="5" xfId="0" applyNumberFormat="1" applyFont="1" applyBorder="1" applyAlignment="1">
      <alignment horizontal="center"/>
    </xf>
    <xf numFmtId="166" fontId="5" fillId="0" borderId="0" xfId="0" applyNumberFormat="1" applyFont="1" applyAlignment="1">
      <alignment horizontal="center"/>
    </xf>
    <xf numFmtId="167" fontId="5" fillId="0" borderId="0" xfId="0" applyNumberFormat="1" applyFont="1" applyAlignment="1">
      <alignment horizontal="center"/>
    </xf>
    <xf numFmtId="164" fontId="5" fillId="0" borderId="5" xfId="0" applyNumberFormat="1" applyFont="1" applyBorder="1" applyAlignment="1">
      <alignment horizontal="center"/>
    </xf>
    <xf numFmtId="164" fontId="4" fillId="0" borderId="5" xfId="0" applyNumberFormat="1" applyFont="1" applyBorder="1" applyAlignment="1">
      <alignment horizontal="center"/>
    </xf>
    <xf numFmtId="166" fontId="5" fillId="0" borderId="5" xfId="0" applyNumberFormat="1" applyFont="1" applyBorder="1" applyAlignment="1">
      <alignment horizontal="center"/>
    </xf>
    <xf numFmtId="166" fontId="3" fillId="0" borderId="0" xfId="0" applyNumberFormat="1" applyFont="1"/>
    <xf numFmtId="167" fontId="3" fillId="0" borderId="0" xfId="0" applyNumberFormat="1" applyFont="1"/>
    <xf numFmtId="165" fontId="3" fillId="0" borderId="5" xfId="0" applyNumberFormat="1" applyFont="1" applyBorder="1"/>
    <xf numFmtId="166" fontId="3" fillId="0" borderId="5" xfId="0" applyNumberFormat="1" applyFont="1" applyBorder="1"/>
    <xf numFmtId="15" fontId="1" fillId="0" borderId="5" xfId="0" applyNumberFormat="1" applyFont="1" applyBorder="1" applyAlignment="1">
      <alignment horizontal="left"/>
    </xf>
    <xf numFmtId="0" fontId="1" fillId="0" borderId="1" xfId="0" applyFont="1" applyBorder="1" applyAlignment="1">
      <alignment horizontal="left"/>
    </xf>
    <xf numFmtId="166" fontId="4" fillId="0" borderId="5" xfId="0" applyNumberFormat="1" applyFont="1" applyBorder="1" applyAlignment="1">
      <alignment horizontal="center"/>
    </xf>
    <xf numFmtId="1" fontId="4" fillId="0" borderId="0" xfId="0" applyNumberFormat="1" applyFont="1" applyAlignment="1">
      <alignment horizontal="center"/>
    </xf>
    <xf numFmtId="0" fontId="1" fillId="0" borderId="5" xfId="0" applyFont="1" applyBorder="1" applyAlignment="1">
      <alignment horizontal="left"/>
    </xf>
    <xf numFmtId="0" fontId="2" fillId="0" borderId="0" xfId="0" applyFont="1"/>
    <xf numFmtId="164" fontId="6" fillId="0" borderId="5" xfId="0" applyNumberFormat="1" applyFont="1" applyBorder="1"/>
    <xf numFmtId="0" fontId="7" fillId="0" borderId="0" xfId="0" applyFont="1" applyAlignment="1">
      <alignment horizontal="center" wrapText="1"/>
    </xf>
    <xf numFmtId="0" fontId="1" fillId="0" borderId="0" xfId="0" applyFont="1" applyAlignment="1">
      <alignment wrapText="1"/>
    </xf>
    <xf numFmtId="0" fontId="1" fillId="0" borderId="1" xfId="0" applyFont="1" applyBorder="1" applyAlignment="1">
      <alignment horizontal="center" vertical="center" wrapText="1"/>
    </xf>
    <xf numFmtId="0" fontId="1" fillId="0" borderId="2"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15" xfId="0" applyFont="1" applyBorder="1" applyAlignment="1">
      <alignment horizontal="center" vertical="center"/>
    </xf>
    <xf numFmtId="0" fontId="2" fillId="0" borderId="1" xfId="0" applyFont="1" applyBorder="1" applyAlignment="1"/>
    <xf numFmtId="0" fontId="1" fillId="0" borderId="15" xfId="0" applyFont="1" applyBorder="1" applyAlignment="1">
      <alignment horizontal="center" vertical="center" wrapText="1"/>
    </xf>
    <xf numFmtId="0" fontId="2" fillId="0" borderId="3" xfId="0" applyFont="1" applyBorder="1" applyAlignment="1"/>
    <xf numFmtId="0" fontId="1" fillId="0" borderId="15" xfId="0" applyFont="1" applyBorder="1" applyAlignment="1">
      <alignment horizontal="center" wrapText="1"/>
    </xf>
    <xf numFmtId="0" fontId="2" fillId="0" borderId="12" xfId="0" applyFont="1" applyBorder="1" applyAlignment="1"/>
    <xf numFmtId="0" fontId="2" fillId="0" borderId="13" xfId="0" applyFont="1" applyBorder="1" applyAlignment="1"/>
    <xf numFmtId="0" fontId="2" fillId="0" borderId="4" xfId="0" applyFont="1" applyBorder="1" applyAlignment="1"/>
    <xf numFmtId="0" fontId="1" fillId="0" borderId="11" xfId="0" applyFont="1" applyBorder="1" applyAlignment="1">
      <alignment horizontal="center"/>
    </xf>
    <xf numFmtId="0" fontId="1" fillId="0" borderId="13" xfId="0" applyFont="1" applyBorder="1" applyAlignment="1">
      <alignment horizontal="center" wrapText="1"/>
    </xf>
    <xf numFmtId="0" fontId="1" fillId="2" borderId="12" xfId="0" applyFont="1" applyFill="1" applyBorder="1"/>
    <xf numFmtId="0" fontId="1" fillId="0" borderId="14" xfId="0" applyFont="1" applyBorder="1" applyAlignment="1">
      <alignment horizontal="left"/>
    </xf>
    <xf numFmtId="0" fontId="1" fillId="0" borderId="9" xfId="0" applyFont="1" applyBorder="1"/>
    <xf numFmtId="0" fontId="1" fillId="0" borderId="14" xfId="0" applyFont="1" applyBorder="1"/>
    <xf numFmtId="0" fontId="1" fillId="0" borderId="14" xfId="0" applyFont="1" applyBorder="1" applyAlignment="1">
      <alignment horizontal="center"/>
    </xf>
    <xf numFmtId="164" fontId="1" fillId="0" borderId="14" xfId="0" applyNumberFormat="1" applyFont="1" applyBorder="1" applyAlignment="1">
      <alignment horizontal="center"/>
    </xf>
    <xf numFmtId="165" fontId="3" fillId="0" borderId="9" xfId="0" applyNumberFormat="1" applyFont="1" applyBorder="1" applyAlignment="1">
      <alignment horizontal="center"/>
    </xf>
    <xf numFmtId="164" fontId="1" fillId="0" borderId="13" xfId="0" applyNumberFormat="1" applyFont="1" applyBorder="1" applyAlignment="1">
      <alignment horizontal="center"/>
    </xf>
    <xf numFmtId="0" fontId="1" fillId="0" borderId="16" xfId="0" applyFont="1" applyBorder="1" applyAlignment="1">
      <alignment horizontal="center"/>
    </xf>
    <xf numFmtId="3" fontId="1" fillId="0" borderId="9" xfId="0" applyNumberFormat="1" applyFont="1" applyBorder="1"/>
    <xf numFmtId="3" fontId="1" fillId="0" borderId="14" xfId="0" applyNumberFormat="1" applyFont="1" applyBorder="1"/>
    <xf numFmtId="3" fontId="1" fillId="0" borderId="13" xfId="0" applyNumberFormat="1" applyFont="1" applyBorder="1" applyAlignment="1">
      <alignment horizontal="right"/>
    </xf>
    <xf numFmtId="0" fontId="3" fillId="0" borderId="16" xfId="0" applyFont="1" applyBorder="1"/>
    <xf numFmtId="0" fontId="3" fillId="4" borderId="16" xfId="0" applyFont="1" applyFill="1" applyBorder="1"/>
    <xf numFmtId="0" fontId="1" fillId="0" borderId="11" xfId="0" applyFont="1" applyBorder="1"/>
    <xf numFmtId="0" fontId="3" fillId="0" borderId="15" xfId="0" applyFont="1" applyBorder="1" applyAlignment="1">
      <alignment horizontal="left"/>
    </xf>
    <xf numFmtId="164" fontId="3" fillId="0" borderId="15" xfId="0" applyNumberFormat="1" applyFont="1" applyBorder="1" applyAlignment="1">
      <alignment horizontal="center"/>
    </xf>
    <xf numFmtId="3" fontId="1" fillId="0" borderId="11" xfId="0" applyNumberFormat="1" applyFont="1" applyBorder="1"/>
    <xf numFmtId="3" fontId="3" fillId="0" borderId="11" xfId="0" applyNumberFormat="1" applyFont="1" applyBorder="1"/>
    <xf numFmtId="0" fontId="3" fillId="0" borderId="16" xfId="0" applyFont="1" applyBorder="1" applyAlignment="1">
      <alignment horizontal="left"/>
    </xf>
    <xf numFmtId="164" fontId="3" fillId="0" borderId="11" xfId="0" applyNumberFormat="1" applyFont="1" applyBorder="1" applyAlignment="1">
      <alignment horizontal="center"/>
    </xf>
    <xf numFmtId="166" fontId="3" fillId="0" borderId="11" xfId="0" applyNumberFormat="1" applyFont="1" applyBorder="1" applyAlignment="1">
      <alignment horizontal="center"/>
    </xf>
    <xf numFmtId="167" fontId="3" fillId="0" borderId="11" xfId="0" applyNumberFormat="1" applyFont="1" applyBorder="1" applyAlignment="1">
      <alignment horizontal="center"/>
    </xf>
    <xf numFmtId="164" fontId="3" fillId="0" borderId="16" xfId="0" applyNumberFormat="1" applyFont="1" applyBorder="1" applyAlignment="1">
      <alignment horizontal="center"/>
    </xf>
    <xf numFmtId="0" fontId="1" fillId="0" borderId="16" xfId="0" applyFont="1" applyBorder="1" applyAlignment="1">
      <alignment horizontal="left"/>
    </xf>
    <xf numFmtId="3" fontId="1" fillId="0" borderId="11" xfId="0" applyNumberFormat="1" applyFont="1" applyBorder="1" applyAlignment="1">
      <alignment horizontal="right"/>
    </xf>
    <xf numFmtId="164" fontId="3" fillId="0" borderId="11" xfId="0" applyNumberFormat="1" applyFont="1" applyBorder="1"/>
    <xf numFmtId="169" fontId="1" fillId="0" borderId="11" xfId="0" applyNumberFormat="1" applyFont="1" applyBorder="1"/>
    <xf numFmtId="0" fontId="1" fillId="6" borderId="11" xfId="0" applyFont="1" applyFill="1" applyBorder="1" applyAlignment="1">
      <alignment horizontal="center"/>
    </xf>
    <xf numFmtId="0" fontId="1" fillId="0" borderId="13" xfId="0" applyFont="1" applyBorder="1"/>
    <xf numFmtId="0" fontId="3" fillId="0" borderId="12" xfId="0" applyFont="1" applyBorder="1" applyAlignment="1">
      <alignment horizontal="left"/>
    </xf>
    <xf numFmtId="164" fontId="3" fillId="0" borderId="13" xfId="0" applyNumberFormat="1" applyFont="1" applyBorder="1" applyAlignment="1">
      <alignment horizontal="center"/>
    </xf>
    <xf numFmtId="166" fontId="3" fillId="0" borderId="13" xfId="0" applyNumberFormat="1" applyFont="1" applyBorder="1" applyAlignment="1">
      <alignment horizontal="center"/>
    </xf>
    <xf numFmtId="167" fontId="3" fillId="0" borderId="13" xfId="0" applyNumberFormat="1" applyFont="1" applyBorder="1" applyAlignment="1">
      <alignment horizontal="center"/>
    </xf>
    <xf numFmtId="164" fontId="3" fillId="0" borderId="12" xfId="0" applyNumberFormat="1" applyFont="1" applyBorder="1" applyAlignment="1">
      <alignment horizontal="center"/>
    </xf>
    <xf numFmtId="3" fontId="1" fillId="0" borderId="13" xfId="0" applyNumberFormat="1" applyFont="1" applyBorder="1"/>
    <xf numFmtId="0" fontId="2" fillId="0" borderId="6" xfId="0" applyFont="1" applyBorder="1" applyAlignment="1"/>
    <xf numFmtId="0" fontId="3" fillId="0" borderId="9" xfId="0" applyFont="1" applyBorder="1"/>
    <xf numFmtId="164" fontId="1" fillId="0" borderId="9" xfId="0" applyNumberFormat="1" applyFont="1" applyBorder="1" applyAlignment="1">
      <alignment horizontal="center"/>
    </xf>
    <xf numFmtId="166" fontId="3" fillId="0" borderId="9" xfId="0" applyNumberFormat="1" applyFont="1" applyBorder="1" applyAlignment="1">
      <alignment horizontal="center"/>
    </xf>
    <xf numFmtId="166" fontId="3" fillId="0" borderId="14" xfId="0" applyNumberFormat="1" applyFont="1" applyBorder="1" applyAlignment="1">
      <alignment horizontal="center"/>
    </xf>
    <xf numFmtId="0" fontId="3" fillId="0" borderId="14" xfId="0" applyFont="1" applyBorder="1" applyAlignment="1">
      <alignment horizontal="center"/>
    </xf>
    <xf numFmtId="165" fontId="3" fillId="0" borderId="14" xfId="0" applyNumberFormat="1" applyFont="1" applyBorder="1" applyAlignment="1">
      <alignment horizontal="center"/>
    </xf>
    <xf numFmtId="170" fontId="1" fillId="0" borderId="16" xfId="0" applyNumberFormat="1" applyFont="1" applyBorder="1"/>
    <xf numFmtId="0" fontId="1" fillId="8" borderId="16" xfId="0" applyFont="1" applyFill="1" applyBorder="1" applyAlignment="1">
      <alignment horizontal="center"/>
    </xf>
    <xf numFmtId="0" fontId="1" fillId="7" borderId="16" xfId="0" applyFont="1" applyFill="1" applyBorder="1" applyAlignment="1">
      <alignment horizontal="center"/>
    </xf>
    <xf numFmtId="0" fontId="1" fillId="9" borderId="16" xfId="0" applyFont="1" applyFill="1" applyBorder="1" applyAlignment="1">
      <alignment horizontal="center"/>
    </xf>
    <xf numFmtId="0" fontId="1" fillId="0" borderId="11" xfId="0" applyFont="1" applyBorder="1" applyAlignment="1">
      <alignment horizontal="left"/>
    </xf>
    <xf numFmtId="3" fontId="1" fillId="0" borderId="16" xfId="0" applyNumberFormat="1" applyFont="1" applyBorder="1"/>
    <xf numFmtId="0" fontId="1" fillId="11" borderId="16" xfId="0" applyFont="1" applyFill="1" applyBorder="1" applyAlignment="1">
      <alignment horizontal="left"/>
    </xf>
    <xf numFmtId="0" fontId="1" fillId="10" borderId="11" xfId="0" applyFont="1" applyFill="1" applyBorder="1" applyAlignment="1">
      <alignment horizontal="left"/>
    </xf>
    <xf numFmtId="0" fontId="1" fillId="0" borderId="12" xfId="0" applyFont="1" applyBorder="1" applyAlignment="1">
      <alignment horizontal="left"/>
    </xf>
    <xf numFmtId="3" fontId="3" fillId="0" borderId="13" xfId="0" applyNumberFormat="1" applyFont="1" applyBorder="1"/>
    <xf numFmtId="167" fontId="5" fillId="0" borderId="11" xfId="0" applyNumberFormat="1" applyFont="1" applyBorder="1" applyAlignment="1">
      <alignment horizontal="center"/>
    </xf>
    <xf numFmtId="164" fontId="4" fillId="0" borderId="16" xfId="0" applyNumberFormat="1" applyFont="1" applyBorder="1" applyAlignment="1">
      <alignment horizontal="center"/>
    </xf>
    <xf numFmtId="167" fontId="4" fillId="0" borderId="11" xfId="0" applyNumberFormat="1" applyFont="1" applyBorder="1" applyAlignment="1">
      <alignment horizontal="center"/>
    </xf>
    <xf numFmtId="164" fontId="3" fillId="0" borderId="16" xfId="0" applyNumberFormat="1" applyFont="1" applyBorder="1" applyAlignment="1">
      <alignment horizontal="right"/>
    </xf>
    <xf numFmtId="164" fontId="6" fillId="0" borderId="11" xfId="0" applyNumberFormat="1" applyFont="1" applyBorder="1"/>
    <xf numFmtId="0" fontId="7" fillId="0" borderId="0" xfId="0" applyFont="1" applyAlignment="1">
      <alignment horizontal="center"/>
    </xf>
  </cellXfs>
  <cellStyles count="1">
    <cellStyle name="Normal" xfId="0" builtinId="0"/>
  </cellStyles>
  <dxfs count="170">
    <dxf>
      <fill>
        <patternFill patternType="solid">
          <fgColor rgb="FFC6D9F0"/>
          <bgColor rgb="FFC6D9F0"/>
        </patternFill>
      </fill>
    </dxf>
    <dxf>
      <font>
        <color rgb="FFD01C8B"/>
      </font>
      <fill>
        <patternFill patternType="none"/>
      </fill>
    </dxf>
    <dxf>
      <font>
        <color rgb="FF4DAC26"/>
      </font>
      <fill>
        <patternFill patternType="none"/>
      </fill>
    </dxf>
    <dxf>
      <font>
        <color rgb="FFD01C8B"/>
      </font>
      <fill>
        <patternFill patternType="none"/>
      </fill>
    </dxf>
    <dxf>
      <font>
        <color rgb="FF4DAC26"/>
      </font>
      <fill>
        <patternFill patternType="none"/>
      </fill>
    </dxf>
    <dxf>
      <fill>
        <patternFill patternType="solid">
          <fgColor rgb="FF00B0F0"/>
          <bgColor rgb="FF00B0F0"/>
        </patternFill>
      </fill>
    </dxf>
    <dxf>
      <fill>
        <patternFill patternType="solid">
          <fgColor rgb="FFFF9900"/>
          <bgColor rgb="FFFF9900"/>
        </patternFill>
      </fill>
    </dxf>
    <dxf>
      <fill>
        <patternFill patternType="solid">
          <fgColor rgb="FFF9CB9C"/>
          <bgColor rgb="FFF9CB9C"/>
        </patternFill>
      </fill>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FFC8"/>
          <bgColor rgb="FFFFFFC8"/>
        </patternFill>
      </fill>
      <alignment wrapText="0" shrinkToFit="0"/>
      <border>
        <left/>
        <right/>
        <top/>
        <bottom/>
      </border>
    </dxf>
    <dxf>
      <fill>
        <patternFill patternType="solid">
          <fgColor rgb="FFCC66FF"/>
          <bgColor rgb="FFCC66FF"/>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548DD4"/>
          <bgColor rgb="FF548DD4"/>
        </patternFill>
      </fill>
      <alignment wrapText="0" shrinkToFit="0"/>
      <border>
        <left/>
        <right/>
        <top/>
        <bottom/>
      </border>
    </dxf>
    <dxf>
      <fill>
        <patternFill patternType="solid">
          <fgColor rgb="FFC6D9F0"/>
          <bgColor rgb="FFC6D9F0"/>
        </patternFill>
      </fill>
      <alignment wrapText="0" shrinkToFit="0"/>
      <border>
        <left/>
        <right/>
        <top/>
        <bottom/>
      </border>
    </dxf>
    <dxf>
      <fill>
        <patternFill patternType="solid">
          <fgColor rgb="FFFFFF00"/>
          <bgColor rgb="FFFFFF00"/>
        </patternFill>
      </fill>
    </dxf>
    <dxf>
      <font>
        <color rgb="FF000000"/>
      </font>
      <fill>
        <patternFill patternType="solid">
          <fgColor rgb="FFFFC000"/>
          <bgColor rgb="FFFFC000"/>
        </patternFill>
      </fill>
    </dxf>
    <dxf>
      <font>
        <color rgb="FF000000"/>
      </font>
      <fill>
        <patternFill patternType="solid">
          <fgColor rgb="FFFFFF00"/>
          <bgColor rgb="FFFFFF00"/>
        </patternFill>
      </fill>
    </dxf>
    <dxf>
      <fill>
        <patternFill patternType="solid">
          <fgColor rgb="FF92D050"/>
          <bgColor rgb="FF92D050"/>
        </patternFill>
      </fill>
    </dxf>
    <dxf>
      <fill>
        <patternFill patternType="solid">
          <fgColor rgb="FFFF4444"/>
          <bgColor rgb="FFFF4444"/>
        </patternFill>
      </fill>
    </dxf>
    <dxf>
      <fill>
        <patternFill patternType="solid">
          <fgColor rgb="FF8DB3E2"/>
          <bgColor rgb="FF8DB3E2"/>
        </patternFill>
      </fill>
    </dxf>
    <dxf>
      <fill>
        <patternFill patternType="solid">
          <fgColor rgb="FFFF4444"/>
          <bgColor rgb="FFFF4444"/>
        </patternFill>
      </fill>
    </dxf>
    <dxf>
      <fill>
        <patternFill patternType="solid">
          <fgColor rgb="FF8DB3E2"/>
          <bgColor rgb="FF8DB3E2"/>
        </patternFill>
      </fill>
    </dxf>
    <dxf>
      <font>
        <color rgb="FFD01C8B"/>
      </font>
      <fill>
        <patternFill patternType="none"/>
      </fill>
    </dxf>
    <dxf>
      <font>
        <color rgb="FF4DAC26"/>
      </font>
      <fill>
        <patternFill patternType="none"/>
      </fill>
    </dxf>
    <dxf>
      <font>
        <color rgb="FFD01C8B"/>
      </font>
      <fill>
        <patternFill patternType="none"/>
      </fill>
    </dxf>
    <dxf>
      <font>
        <color rgb="FF4DAC26"/>
      </font>
      <fill>
        <patternFill patternType="none"/>
      </fill>
    </dxf>
    <dxf>
      <fill>
        <patternFill patternType="solid">
          <fgColor rgb="FFFF4444"/>
          <bgColor rgb="FFFF4444"/>
        </patternFill>
      </fill>
    </dxf>
    <dxf>
      <fill>
        <patternFill patternType="solid">
          <fgColor rgb="FF8DB3E2"/>
          <bgColor rgb="FF8DB3E2"/>
        </patternFill>
      </fill>
    </dxf>
    <dxf>
      <fill>
        <patternFill patternType="solid">
          <fgColor rgb="FFFFFF00"/>
          <bgColor rgb="FFFFFF00"/>
        </patternFill>
      </fill>
    </dxf>
    <dxf>
      <font>
        <color rgb="FF000000"/>
      </font>
      <fill>
        <patternFill patternType="solid">
          <fgColor rgb="FFFFC000"/>
          <bgColor rgb="FFFFC000"/>
        </patternFill>
      </fill>
    </dxf>
    <dxf>
      <font>
        <color rgb="FF000000"/>
      </font>
      <fill>
        <patternFill patternType="solid">
          <fgColor rgb="FFFFFF00"/>
          <bgColor rgb="FFFFFF00"/>
        </patternFill>
      </fill>
    </dxf>
    <dxf>
      <fill>
        <patternFill patternType="solid">
          <fgColor rgb="FF92D050"/>
          <bgColor rgb="FF92D050"/>
        </patternFill>
      </fill>
    </dxf>
    <dxf>
      <fill>
        <patternFill patternType="solid">
          <fgColor rgb="FFFF4444"/>
          <bgColor rgb="FFFF4444"/>
        </patternFill>
      </fill>
    </dxf>
    <dxf>
      <fill>
        <patternFill patternType="solid">
          <fgColor rgb="FF8DB3E2"/>
          <bgColor rgb="FF8DB3E2"/>
        </patternFill>
      </fill>
    </dxf>
    <dxf>
      <fill>
        <patternFill patternType="solid">
          <fgColor rgb="FFFFFFC8"/>
          <bgColor rgb="FFFFFFC8"/>
        </patternFill>
      </fill>
    </dxf>
    <dxf>
      <fill>
        <patternFill patternType="solid">
          <fgColor rgb="FFFFFF00"/>
          <bgColor rgb="FFFFFF00"/>
        </patternFill>
      </fill>
    </dxf>
    <dxf>
      <fill>
        <patternFill patternType="solid">
          <fgColor rgb="FFCC66FF"/>
          <bgColor rgb="FFCC66FF"/>
        </patternFill>
      </fill>
    </dxf>
    <dxf>
      <font>
        <color rgb="FF000000"/>
      </font>
      <fill>
        <patternFill patternType="solid">
          <fgColor rgb="FFCCC0D9"/>
          <bgColor rgb="FFCCC0D9"/>
        </patternFill>
      </fill>
    </dxf>
    <dxf>
      <fill>
        <patternFill patternType="solid">
          <fgColor rgb="FFD6E3BC"/>
          <bgColor rgb="FFD6E3BC"/>
        </patternFill>
      </fill>
    </dxf>
    <dxf>
      <fill>
        <patternFill patternType="solid">
          <fgColor rgb="FF92D050"/>
          <bgColor rgb="FF92D050"/>
        </patternFill>
      </fill>
    </dxf>
    <dxf>
      <fill>
        <patternFill patternType="solid">
          <fgColor rgb="FFC6D9F0"/>
          <bgColor rgb="FFC6D9F0"/>
        </patternFill>
      </fill>
    </dxf>
    <dxf>
      <fill>
        <patternFill patternType="solid">
          <fgColor rgb="FF548DD4"/>
          <bgColor rgb="FF548DD4"/>
        </patternFill>
      </fill>
    </dxf>
    <dxf>
      <fill>
        <patternFill patternType="solid">
          <fgColor rgb="FFF9CB9C"/>
          <bgColor rgb="FFF9CB9C"/>
        </patternFill>
      </fill>
    </dxf>
    <dxf>
      <fill>
        <patternFill patternType="solid">
          <fgColor rgb="FFFF9900"/>
          <bgColor rgb="FFFF9900"/>
        </patternFill>
      </fill>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ont>
        <color rgb="FFD01C8B"/>
      </font>
      <fill>
        <patternFill patternType="none"/>
      </fill>
    </dxf>
    <dxf>
      <font>
        <color rgb="FF4DAC26"/>
      </font>
      <fill>
        <patternFill patternType="none"/>
      </fill>
    </dxf>
    <dxf>
      <font>
        <color rgb="FFD01C8B"/>
      </font>
      <fill>
        <patternFill patternType="none"/>
      </fill>
    </dxf>
    <dxf>
      <font>
        <color rgb="FF4DAC26"/>
      </font>
      <fill>
        <patternFill patternType="none"/>
      </fill>
    </dxf>
    <dxf>
      <font>
        <color rgb="FFD01C8B"/>
      </font>
      <fill>
        <patternFill patternType="none"/>
      </fill>
    </dxf>
    <dxf>
      <font>
        <color rgb="FF4DAC26"/>
      </font>
      <fill>
        <patternFill patternType="none"/>
      </fill>
    </dxf>
    <dxf>
      <font>
        <color rgb="FFD01C8B"/>
      </font>
      <fill>
        <patternFill patternType="none"/>
      </fill>
    </dxf>
    <dxf>
      <font>
        <color rgb="FF4DAC26"/>
      </font>
      <fill>
        <patternFill patternType="none"/>
      </fill>
    </dxf>
    <dxf>
      <fill>
        <patternFill patternType="solid">
          <fgColor rgb="FFC6D9F0"/>
          <bgColor rgb="FFC6D9F0"/>
        </patternFill>
      </fill>
    </dxf>
    <dxf>
      <font>
        <color rgb="FFD01C8B"/>
      </font>
      <fill>
        <patternFill patternType="none"/>
      </fill>
    </dxf>
    <dxf>
      <font>
        <color rgb="FF4DAC26"/>
      </font>
      <fill>
        <patternFill patternType="none"/>
      </fill>
    </dxf>
    <dxf>
      <font>
        <color rgb="FFD01C8B"/>
      </font>
      <fill>
        <patternFill patternType="none"/>
      </fill>
    </dxf>
    <dxf>
      <font>
        <color rgb="FF4DAC26"/>
      </font>
      <fill>
        <patternFill patternType="none"/>
      </fill>
    </dxf>
    <dxf>
      <fill>
        <patternFill patternType="solid">
          <fgColor rgb="FF00B0F0"/>
          <bgColor rgb="FF00B0F0"/>
        </patternFill>
      </fill>
    </dxf>
    <dxf>
      <fill>
        <patternFill patternType="solid">
          <fgColor rgb="FFFF9900"/>
          <bgColor rgb="FFFF9900"/>
        </patternFill>
      </fill>
    </dxf>
    <dxf>
      <fill>
        <patternFill patternType="solid">
          <fgColor rgb="FFF9CB9C"/>
          <bgColor rgb="FFF9CB9C"/>
        </patternFill>
      </fill>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548DD4"/>
          <bgColor rgb="FF548DD4"/>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CC66FF"/>
          <bgColor rgb="FFCC66FF"/>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FFC8"/>
          <bgColor rgb="FFFFFFC8"/>
        </patternFill>
      </fill>
      <alignment wrapText="0" shrinkToFit="0"/>
      <border>
        <left/>
        <right/>
        <top/>
        <bottom/>
      </border>
    </dxf>
    <dxf>
      <fill>
        <patternFill patternType="solid">
          <fgColor rgb="FFCC66FF"/>
          <bgColor rgb="FFCC66FF"/>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548DD4"/>
          <bgColor rgb="FF548DD4"/>
        </patternFill>
      </fill>
      <alignment wrapText="0" shrinkToFit="0"/>
      <border>
        <left/>
        <right/>
        <top/>
        <bottom/>
      </border>
    </dxf>
    <dxf>
      <fill>
        <patternFill patternType="solid">
          <fgColor rgb="FFC6D9F0"/>
          <bgColor rgb="FFC6D9F0"/>
        </patternFill>
      </fill>
      <alignment wrapText="0" shrinkToFit="0"/>
      <border>
        <left/>
        <right/>
        <top/>
        <bottom/>
      </border>
    </dxf>
    <dxf>
      <fill>
        <patternFill patternType="solid">
          <fgColor rgb="FFFFFF00"/>
          <bgColor rgb="FFFFFF00"/>
        </patternFill>
      </fill>
    </dxf>
    <dxf>
      <font>
        <color rgb="FF000000"/>
      </font>
      <fill>
        <patternFill patternType="solid">
          <fgColor rgb="FFFFC000"/>
          <bgColor rgb="FFFFC000"/>
        </patternFill>
      </fill>
    </dxf>
    <dxf>
      <font>
        <color rgb="FF000000"/>
      </font>
      <fill>
        <patternFill patternType="solid">
          <fgColor rgb="FFFFFF00"/>
          <bgColor rgb="FFFFFF00"/>
        </patternFill>
      </fill>
    </dxf>
    <dxf>
      <fill>
        <patternFill patternType="solid">
          <fgColor rgb="FF92D050"/>
          <bgColor rgb="FF92D050"/>
        </patternFill>
      </fill>
    </dxf>
    <dxf>
      <fill>
        <patternFill patternType="solid">
          <fgColor rgb="FFFF4444"/>
          <bgColor rgb="FFFF4444"/>
        </patternFill>
      </fill>
    </dxf>
    <dxf>
      <fill>
        <patternFill patternType="solid">
          <fgColor rgb="FF8DB3E2"/>
          <bgColor rgb="FF8DB3E2"/>
        </patternFill>
      </fill>
    </dxf>
    <dxf>
      <fill>
        <patternFill patternType="solid">
          <fgColor rgb="FFFF4444"/>
          <bgColor rgb="FFFF4444"/>
        </patternFill>
      </fill>
    </dxf>
    <dxf>
      <fill>
        <patternFill patternType="solid">
          <fgColor rgb="FF8DB3E2"/>
          <bgColor rgb="FF8DB3E2"/>
        </patternFill>
      </fill>
    </dxf>
    <dxf>
      <fill>
        <patternFill patternType="solid">
          <fgColor rgb="FF8DB3E2"/>
          <bgColor rgb="FF8DB3E2"/>
        </patternFill>
      </fill>
    </dxf>
    <dxf>
      <fill>
        <patternFill patternType="solid">
          <fgColor rgb="FFFF4444"/>
          <bgColor rgb="FFFF4444"/>
        </patternFill>
      </fill>
    </dxf>
    <dxf>
      <fill>
        <patternFill patternType="solid">
          <fgColor rgb="FFFF4444"/>
          <bgColor rgb="FFFF4444"/>
        </patternFill>
      </fill>
    </dxf>
    <dxf>
      <fill>
        <patternFill patternType="solid">
          <fgColor rgb="FF8DB3E2"/>
          <bgColor rgb="FF8DB3E2"/>
        </patternFill>
      </fill>
    </dxf>
    <dxf>
      <fill>
        <patternFill patternType="solid">
          <fgColor rgb="FFFFFF00"/>
          <bgColor rgb="FFFFFF00"/>
        </patternFill>
      </fill>
    </dxf>
    <dxf>
      <font>
        <color rgb="FF000000"/>
      </font>
      <fill>
        <patternFill patternType="solid">
          <fgColor rgb="FFFFC000"/>
          <bgColor rgb="FFFFC000"/>
        </patternFill>
      </fill>
    </dxf>
    <dxf>
      <font>
        <color rgb="FF000000"/>
      </font>
      <fill>
        <patternFill patternType="solid">
          <fgColor rgb="FFFFFF00"/>
          <bgColor rgb="FFFFFF00"/>
        </patternFill>
      </fill>
    </dxf>
    <dxf>
      <fill>
        <patternFill patternType="solid">
          <fgColor rgb="FF92D050"/>
          <bgColor rgb="FF92D050"/>
        </patternFill>
      </fill>
    </dxf>
    <dxf>
      <fill>
        <patternFill patternType="solid">
          <fgColor rgb="FFFF4444"/>
          <bgColor rgb="FFFF4444"/>
        </patternFill>
      </fill>
    </dxf>
    <dxf>
      <fill>
        <patternFill patternType="solid">
          <fgColor rgb="FF8DB3E2"/>
          <bgColor rgb="FF8DB3E2"/>
        </patternFill>
      </fill>
    </dxf>
    <dxf>
      <fill>
        <patternFill patternType="solid">
          <fgColor rgb="FFFFFFC8"/>
          <bgColor rgb="FFFFFFC8"/>
        </patternFill>
      </fill>
    </dxf>
    <dxf>
      <fill>
        <patternFill patternType="solid">
          <fgColor rgb="FFFFFF00"/>
          <bgColor rgb="FFFFFF00"/>
        </patternFill>
      </fill>
    </dxf>
    <dxf>
      <fill>
        <patternFill patternType="solid">
          <fgColor rgb="FFCC66FF"/>
          <bgColor rgb="FFCC66FF"/>
        </patternFill>
      </fill>
    </dxf>
    <dxf>
      <font>
        <color rgb="FF000000"/>
      </font>
      <fill>
        <patternFill patternType="solid">
          <fgColor rgb="FFCCC0D9"/>
          <bgColor rgb="FFCCC0D9"/>
        </patternFill>
      </fill>
    </dxf>
    <dxf>
      <fill>
        <patternFill patternType="solid">
          <fgColor rgb="FFD6E3BC"/>
          <bgColor rgb="FFD6E3BC"/>
        </patternFill>
      </fill>
    </dxf>
    <dxf>
      <fill>
        <patternFill patternType="solid">
          <fgColor rgb="FF92D050"/>
          <bgColor rgb="FF92D050"/>
        </patternFill>
      </fill>
    </dxf>
    <dxf>
      <fill>
        <patternFill patternType="solid">
          <fgColor rgb="FFC6D9F0"/>
          <bgColor rgb="FFC6D9F0"/>
        </patternFill>
      </fill>
    </dxf>
    <dxf>
      <fill>
        <patternFill patternType="solid">
          <fgColor rgb="FF548DD4"/>
          <bgColor rgb="FF548DD4"/>
        </patternFill>
      </fill>
    </dxf>
    <dxf>
      <fill>
        <patternFill patternType="solid">
          <fgColor rgb="FFF9CB9C"/>
          <bgColor rgb="FFF9CB9C"/>
        </patternFill>
      </fill>
    </dxf>
    <dxf>
      <fill>
        <patternFill patternType="solid">
          <fgColor rgb="FFFF9900"/>
          <bgColor rgb="FFFF9900"/>
        </patternFill>
      </fill>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ill>
        <patternFill patternType="solid">
          <fgColor rgb="FFFF4444"/>
          <bgColor rgb="FFFF4444"/>
        </patternFill>
      </fill>
      <alignment wrapText="0" shrinkToFit="0"/>
      <border>
        <left/>
        <right/>
        <top/>
        <bottom/>
      </border>
    </dxf>
    <dxf>
      <fill>
        <patternFill patternType="solid">
          <fgColor rgb="FF8DB3E2"/>
          <bgColor rgb="FF8DB3E2"/>
        </patternFill>
      </fill>
      <alignment wrapText="0" shrinkToFit="0"/>
      <border>
        <left/>
        <right/>
        <top/>
        <bottom/>
      </border>
    </dxf>
    <dxf>
      <font>
        <color rgb="FFD01C8B"/>
      </font>
      <fill>
        <patternFill patternType="none"/>
      </fill>
    </dxf>
    <dxf>
      <font>
        <color rgb="FF4DAC26"/>
      </font>
      <fill>
        <patternFill patternType="none"/>
      </fill>
    </dxf>
    <dxf>
      <font>
        <color rgb="FFD01C8B"/>
      </font>
      <fill>
        <patternFill patternType="none"/>
      </fill>
    </dxf>
    <dxf>
      <font>
        <color rgb="FF4DAC26"/>
      </font>
      <fill>
        <patternFill patternType="none"/>
      </fill>
    </dxf>
    <dxf>
      <fill>
        <patternFill patternType="solid">
          <fgColor rgb="FF8DB3E2"/>
          <bgColor rgb="FF8DB3E2"/>
        </patternFill>
      </fill>
    </dxf>
    <dxf>
      <fill>
        <patternFill patternType="solid">
          <fgColor rgb="FFBFBFBF"/>
          <bgColor rgb="FFBFBFBF"/>
        </patternFill>
      </fill>
    </dxf>
    <dxf>
      <fill>
        <patternFill patternType="solid">
          <fgColor rgb="FFFFFFFF"/>
          <bgColor rgb="FFFFFFFF"/>
        </patternFill>
      </fill>
    </dxf>
    <dxf>
      <fill>
        <patternFill patternType="solid">
          <fgColor rgb="FFFFFFFF"/>
          <bgColor rgb="FFFFFFFF"/>
        </patternFill>
      </fill>
    </dxf>
    <dxf>
      <fill>
        <patternFill patternType="solid">
          <fgColor rgb="FFBFBFBF"/>
          <bgColor rgb="FFBFBFBF"/>
        </patternFill>
      </fill>
    </dxf>
    <dxf>
      <fill>
        <patternFill patternType="solid">
          <fgColor rgb="FFFFFFFF"/>
          <bgColor rgb="FFFFFFFF"/>
        </patternFill>
      </fill>
    </dxf>
    <dxf>
      <fill>
        <patternFill patternType="solid">
          <fgColor rgb="FFBFBFBF"/>
          <bgColor rgb="FFBFBFBF"/>
        </patternFill>
      </fill>
    </dxf>
    <dxf>
      <fill>
        <patternFill patternType="solid">
          <fgColor rgb="FFFFFFFF"/>
          <bgColor rgb="FFFFFFFF"/>
        </patternFill>
      </fill>
    </dxf>
    <dxf>
      <fill>
        <patternFill patternType="solid">
          <fgColor rgb="FFBFBFBF"/>
          <bgColor rgb="FFBFBFBF"/>
        </patternFill>
      </fill>
    </dxf>
  </dxfs>
  <tableStyles count="4">
    <tableStyle name="House-style" pivot="0" count="2" xr9:uid="{00000000-0011-0000-FFFF-FFFF00000000}">
      <tableStyleElement type="firstRowStripe" dxfId="169"/>
      <tableStyleElement type="secondRowStripe" dxfId="168"/>
    </tableStyle>
    <tableStyle name="Senate-style" pivot="0" count="2" xr9:uid="{00000000-0011-0000-FFFF-FFFF01000000}">
      <tableStyleElement type="firstRowStripe" dxfId="167"/>
      <tableStyleElement type="secondRowStripe" dxfId="166"/>
    </tableStyle>
    <tableStyle name="House Vacancies-style" pivot="0" count="2" xr9:uid="{00000000-0011-0000-FFFF-FFFF02000000}">
      <tableStyleElement type="firstRowStripe" dxfId="165"/>
      <tableStyleElement type="secondRowStripe" dxfId="164"/>
    </tableStyle>
    <tableStyle name="Senate Vacancies-style" pivot="0" count="2" xr9:uid="{00000000-0011-0000-FFFF-FFFF03000000}">
      <tableStyleElement type="firstRowStripe" dxfId="163"/>
      <tableStyleElement type="secondRowStripe" dxfId="16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B438" headerRowCount="0">
  <tableColumns count="2">
    <tableColumn id="1" xr3:uid="{00000000-0010-0000-0000-000001000000}" name="Column1"/>
    <tableColumn id="2" xr3:uid="{00000000-0010-0000-0000-000002000000}" name="Column2"/>
  </tableColumns>
  <tableStyleInfo name="Hous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B103" headerRowCount="0">
  <tableColumns count="2">
    <tableColumn id="1" xr3:uid="{00000000-0010-0000-0100-000001000000}" name="Column1"/>
    <tableColumn id="2" xr3:uid="{00000000-0010-0000-0100-000002000000}" name="Column2"/>
  </tableColumns>
  <tableStyleInfo name="Senat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B49" headerRowCount="0">
  <tableColumns count="2">
    <tableColumn id="1" xr3:uid="{00000000-0010-0000-0200-000001000000}" name="Column1"/>
    <tableColumn id="2" xr3:uid="{00000000-0010-0000-0200-000002000000}" name="Column2"/>
  </tableColumns>
  <tableStyleInfo name="House Vacancie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3:A8" headerRowCount="0">
  <tableColumns count="1">
    <tableColumn id="1" xr3:uid="{00000000-0010-0000-0300-000001000000}" name="Column1"/>
  </tableColumns>
  <tableStyleInfo name="Senate Vacancies-style" showFirstColumn="1" showLastColumn="1"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C438"/>
  <sheetViews>
    <sheetView tabSelected="1" workbookViewId="0">
      <pane xSplit="3" ySplit="3" topLeftCell="D4" activePane="bottomRight" state="frozen"/>
      <selection pane="bottomRight" activeCell="D4" sqref="D4"/>
      <selection pane="bottomLeft" activeCell="A4" sqref="A4"/>
      <selection pane="topRight" activeCell="D1" sqref="D1"/>
    </sheetView>
  </sheetViews>
  <sheetFormatPr defaultColWidth="17.28515625" defaultRowHeight="15" customHeight="1"/>
  <cols>
    <col min="1" max="1" width="19.7109375" customWidth="1"/>
    <col min="2" max="2" width="7" customWidth="1"/>
    <col min="3" max="3" width="12.140625" customWidth="1"/>
    <col min="4" max="5" width="10.7109375" customWidth="1"/>
    <col min="6" max="7" width="12.85546875" customWidth="1"/>
    <col min="8" max="8" width="10.28515625" customWidth="1"/>
    <col min="9" max="9" width="5.5703125" customWidth="1"/>
    <col min="10" max="10" width="7.7109375" customWidth="1"/>
    <col min="11" max="11" width="8.85546875" customWidth="1"/>
    <col min="12" max="13" width="7.7109375" customWidth="1"/>
    <col min="14" max="14" width="10.7109375" customWidth="1"/>
    <col min="15" max="32" width="7.140625" customWidth="1"/>
    <col min="33" max="44" width="7.85546875" customWidth="1"/>
    <col min="45" max="54" width="9.28515625" customWidth="1"/>
    <col min="55" max="55" width="12.140625" customWidth="1"/>
    <col min="56" max="56" width="10.7109375" customWidth="1"/>
    <col min="57" max="58" width="7.140625" customWidth="1"/>
    <col min="59" max="59" width="10.140625" customWidth="1"/>
    <col min="60" max="60" width="10.85546875" customWidth="1"/>
    <col min="61" max="62" width="10" customWidth="1"/>
    <col min="63" max="63" width="10.85546875" customWidth="1"/>
    <col min="64" max="65" width="10" customWidth="1"/>
    <col min="66" max="66" width="10.85546875" customWidth="1"/>
    <col min="67" max="68" width="10" customWidth="1"/>
    <col min="69" max="69" width="10.85546875" customWidth="1"/>
    <col min="70" max="71" width="10" customWidth="1"/>
    <col min="72" max="72" width="10.85546875" customWidth="1"/>
    <col min="73" max="77" width="10" customWidth="1"/>
    <col min="78" max="78" width="10.85546875" customWidth="1"/>
    <col min="79" max="81" width="10" customWidth="1"/>
    <col min="82" max="82" width="10.85546875" customWidth="1"/>
    <col min="83" max="95" width="10" customWidth="1"/>
    <col min="96" max="97" width="10.85546875" customWidth="1"/>
    <col min="98" max="101" width="10" customWidth="1"/>
    <col min="102" max="104" width="10.85546875" customWidth="1"/>
    <col min="105" max="108" width="10" customWidth="1"/>
    <col min="109" max="111" width="10.85546875" customWidth="1"/>
    <col min="112" max="116" width="10" customWidth="1"/>
    <col min="117" max="118" width="10.85546875" customWidth="1"/>
    <col min="119" max="133" width="10" customWidth="1"/>
  </cols>
  <sheetData>
    <row r="1" spans="1:133">
      <c r="A1" s="132" t="s">
        <v>0</v>
      </c>
      <c r="B1" s="132" t="s">
        <v>1</v>
      </c>
      <c r="C1" s="126" t="s">
        <v>2</v>
      </c>
      <c r="D1" s="127" t="s">
        <v>3</v>
      </c>
      <c r="E1" s="133"/>
      <c r="F1" s="127" t="s">
        <v>4</v>
      </c>
      <c r="G1" s="133"/>
      <c r="H1" s="134" t="s">
        <v>5</v>
      </c>
      <c r="I1" s="134" t="s">
        <v>6</v>
      </c>
      <c r="J1" s="132" t="s">
        <v>7</v>
      </c>
      <c r="K1" s="134" t="s">
        <v>8</v>
      </c>
      <c r="L1" s="132" t="s">
        <v>9</v>
      </c>
      <c r="M1" s="134" t="s">
        <v>10</v>
      </c>
      <c r="N1" s="128" t="s">
        <v>11</v>
      </c>
      <c r="O1" s="127" t="s">
        <v>12</v>
      </c>
      <c r="P1" s="133"/>
      <c r="Q1" s="127" t="s">
        <v>13</v>
      </c>
      <c r="R1" s="133"/>
      <c r="S1" s="127" t="s">
        <v>14</v>
      </c>
      <c r="T1" s="133"/>
      <c r="U1" s="127" t="s">
        <v>15</v>
      </c>
      <c r="V1" s="133"/>
      <c r="W1" s="127" t="s">
        <v>16</v>
      </c>
      <c r="X1" s="133"/>
      <c r="Y1" s="127" t="s">
        <v>17</v>
      </c>
      <c r="Z1" s="133"/>
      <c r="AA1" s="127" t="s">
        <v>18</v>
      </c>
      <c r="AB1" s="133"/>
      <c r="AC1" s="127" t="s">
        <v>19</v>
      </c>
      <c r="AD1" s="133"/>
      <c r="AE1" s="127" t="s">
        <v>20</v>
      </c>
      <c r="AF1" s="133"/>
      <c r="AG1" s="129" t="s">
        <v>21</v>
      </c>
      <c r="AH1" s="135"/>
      <c r="AI1" s="135"/>
      <c r="AJ1" s="135"/>
      <c r="AK1" s="135"/>
      <c r="AL1" s="133"/>
      <c r="AM1" s="127" t="s">
        <v>22</v>
      </c>
      <c r="AN1" s="135"/>
      <c r="AO1" s="135"/>
      <c r="AP1" s="135"/>
      <c r="AQ1" s="135"/>
      <c r="AR1" s="133"/>
      <c r="AS1" s="129" t="s">
        <v>23</v>
      </c>
      <c r="AT1" s="135"/>
      <c r="AU1" s="135"/>
      <c r="AV1" s="135"/>
      <c r="AW1" s="135"/>
      <c r="AX1" s="135"/>
      <c r="AY1" s="135"/>
      <c r="AZ1" s="135"/>
      <c r="BA1" s="135"/>
      <c r="BB1" s="135"/>
      <c r="BC1" s="136" t="s">
        <v>24</v>
      </c>
      <c r="BD1" s="127" t="s">
        <v>25</v>
      </c>
      <c r="BE1" s="135"/>
      <c r="BF1" s="133"/>
      <c r="BG1" s="100"/>
      <c r="BH1" s="127" t="s">
        <v>12</v>
      </c>
      <c r="BI1" s="135"/>
      <c r="BJ1" s="133"/>
      <c r="BK1" s="127" t="s">
        <v>13</v>
      </c>
      <c r="BL1" s="135"/>
      <c r="BM1" s="133"/>
      <c r="BN1" s="127" t="s">
        <v>14</v>
      </c>
      <c r="BO1" s="135"/>
      <c r="BP1" s="133"/>
      <c r="BQ1" s="127" t="s">
        <v>15</v>
      </c>
      <c r="BR1" s="135"/>
      <c r="BS1" s="135"/>
      <c r="BT1" s="127" t="s">
        <v>16</v>
      </c>
      <c r="BU1" s="135"/>
      <c r="BV1" s="135"/>
      <c r="BW1" s="135"/>
      <c r="BX1" s="135"/>
      <c r="BY1" s="133"/>
      <c r="BZ1" s="127" t="s">
        <v>26</v>
      </c>
      <c r="CA1" s="135"/>
      <c r="CB1" s="135"/>
      <c r="CC1" s="133"/>
      <c r="CD1" s="127" t="s">
        <v>27</v>
      </c>
      <c r="CE1" s="135"/>
      <c r="CF1" s="135"/>
      <c r="CG1" s="133"/>
      <c r="CH1" s="127" t="s">
        <v>28</v>
      </c>
      <c r="CI1" s="135"/>
      <c r="CJ1" s="135"/>
      <c r="CK1" s="133"/>
      <c r="CL1" s="127" t="s">
        <v>29</v>
      </c>
      <c r="CM1" s="133"/>
      <c r="CN1" s="127" t="s">
        <v>30</v>
      </c>
      <c r="CO1" s="135"/>
      <c r="CP1" s="135"/>
      <c r="CQ1" s="133"/>
      <c r="CR1" s="127" t="s">
        <v>31</v>
      </c>
      <c r="CS1" s="135"/>
      <c r="CT1" s="135"/>
      <c r="CU1" s="135"/>
      <c r="CV1" s="135"/>
      <c r="CW1" s="135"/>
      <c r="CX1" s="135"/>
      <c r="CY1" s="127" t="s">
        <v>32</v>
      </c>
      <c r="CZ1" s="135"/>
      <c r="DA1" s="135"/>
      <c r="DB1" s="135"/>
      <c r="DC1" s="135"/>
      <c r="DD1" s="135"/>
      <c r="DE1" s="135"/>
      <c r="DF1" s="127" t="s">
        <v>33</v>
      </c>
      <c r="DG1" s="135"/>
      <c r="DH1" s="135"/>
      <c r="DI1" s="135"/>
      <c r="DJ1" s="135"/>
      <c r="DK1" s="135"/>
      <c r="DL1" s="135"/>
      <c r="DM1" s="127" t="s">
        <v>34</v>
      </c>
      <c r="DN1" s="135"/>
      <c r="DO1" s="135"/>
      <c r="DP1" s="135"/>
      <c r="DQ1" s="135"/>
      <c r="DR1" s="135"/>
      <c r="DS1" s="133"/>
      <c r="DT1" s="127" t="s">
        <v>35</v>
      </c>
      <c r="DU1" s="135"/>
      <c r="DV1" s="135"/>
      <c r="DW1" s="135"/>
      <c r="DX1" s="133"/>
      <c r="DY1" s="129" t="s">
        <v>36</v>
      </c>
      <c r="DZ1" s="135"/>
      <c r="EA1" s="135"/>
      <c r="EB1" s="135"/>
      <c r="EC1" s="133"/>
    </row>
    <row r="2" spans="1:133">
      <c r="A2" s="137"/>
      <c r="B2" s="137"/>
      <c r="C2" s="138"/>
      <c r="D2" s="1" t="s">
        <v>37</v>
      </c>
      <c r="E2" s="63" t="s">
        <v>38</v>
      </c>
      <c r="F2" s="1" t="s">
        <v>39</v>
      </c>
      <c r="G2" s="63" t="s">
        <v>40</v>
      </c>
      <c r="H2" s="137"/>
      <c r="I2" s="137"/>
      <c r="J2" s="137"/>
      <c r="K2" s="137"/>
      <c r="L2" s="137"/>
      <c r="M2" s="137"/>
      <c r="N2" s="139"/>
      <c r="O2" s="2" t="s">
        <v>41</v>
      </c>
      <c r="P2" s="140" t="s">
        <v>42</v>
      </c>
      <c r="Q2" s="2" t="s">
        <v>43</v>
      </c>
      <c r="R2" s="140" t="s">
        <v>42</v>
      </c>
      <c r="S2" s="2" t="s">
        <v>44</v>
      </c>
      <c r="T2" s="140" t="s">
        <v>45</v>
      </c>
      <c r="U2" s="2" t="s">
        <v>44</v>
      </c>
      <c r="V2" s="140" t="s">
        <v>46</v>
      </c>
      <c r="W2" s="2" t="s">
        <v>47</v>
      </c>
      <c r="X2" s="140" t="s">
        <v>48</v>
      </c>
      <c r="Y2" s="2" t="s">
        <v>47</v>
      </c>
      <c r="Z2" s="140" t="s">
        <v>48</v>
      </c>
      <c r="AA2" s="2" t="s">
        <v>47</v>
      </c>
      <c r="AB2" s="140" t="s">
        <v>48</v>
      </c>
      <c r="AC2" s="2" t="s">
        <v>47</v>
      </c>
      <c r="AD2" s="140" t="s">
        <v>48</v>
      </c>
      <c r="AE2" s="2" t="s">
        <v>47</v>
      </c>
      <c r="AF2" s="140" t="s">
        <v>48</v>
      </c>
      <c r="AG2" s="2" t="s">
        <v>49</v>
      </c>
      <c r="AH2" s="3" t="s">
        <v>50</v>
      </c>
      <c r="AI2" s="3" t="s">
        <v>51</v>
      </c>
      <c r="AJ2" s="4" t="s">
        <v>52</v>
      </c>
      <c r="AK2" s="3" t="s">
        <v>53</v>
      </c>
      <c r="AL2" s="140" t="s">
        <v>54</v>
      </c>
      <c r="AM2" s="2" t="s">
        <v>49</v>
      </c>
      <c r="AN2" s="3" t="s">
        <v>50</v>
      </c>
      <c r="AO2" s="3" t="s">
        <v>51</v>
      </c>
      <c r="AP2" s="4" t="s">
        <v>52</v>
      </c>
      <c r="AQ2" s="3" t="s">
        <v>53</v>
      </c>
      <c r="AR2" s="140" t="s">
        <v>54</v>
      </c>
      <c r="AS2" s="4" t="s">
        <v>55</v>
      </c>
      <c r="AT2" s="4" t="s">
        <v>56</v>
      </c>
      <c r="AU2" s="5" t="s">
        <v>57</v>
      </c>
      <c r="AV2" s="5" t="s">
        <v>58</v>
      </c>
      <c r="AW2" s="6" t="s">
        <v>59</v>
      </c>
      <c r="AX2" s="5" t="s">
        <v>60</v>
      </c>
      <c r="AY2" s="5" t="s">
        <v>61</v>
      </c>
      <c r="AZ2" s="5" t="s">
        <v>62</v>
      </c>
      <c r="BA2" s="5" t="s">
        <v>63</v>
      </c>
      <c r="BB2" s="5" t="s">
        <v>64</v>
      </c>
      <c r="BC2" s="137"/>
      <c r="BD2" s="7" t="s">
        <v>65</v>
      </c>
      <c r="BE2" s="8" t="s">
        <v>47</v>
      </c>
      <c r="BF2" s="141" t="s">
        <v>48</v>
      </c>
      <c r="BG2" s="100"/>
      <c r="BH2" s="1" t="s">
        <v>66</v>
      </c>
      <c r="BI2" s="9" t="s">
        <v>41</v>
      </c>
      <c r="BJ2" s="9" t="s">
        <v>42</v>
      </c>
      <c r="BK2" s="1" t="s">
        <v>66</v>
      </c>
      <c r="BL2" s="9" t="s">
        <v>43</v>
      </c>
      <c r="BM2" s="9" t="s">
        <v>42</v>
      </c>
      <c r="BN2" s="1" t="s">
        <v>66</v>
      </c>
      <c r="BO2" s="9" t="s">
        <v>44</v>
      </c>
      <c r="BP2" s="9" t="s">
        <v>45</v>
      </c>
      <c r="BQ2" s="1" t="s">
        <v>66</v>
      </c>
      <c r="BR2" s="9" t="s">
        <v>44</v>
      </c>
      <c r="BS2" s="9" t="s">
        <v>46</v>
      </c>
      <c r="BT2" s="1" t="s">
        <v>66</v>
      </c>
      <c r="BU2" s="9" t="s">
        <v>47</v>
      </c>
      <c r="BV2" s="9" t="s">
        <v>48</v>
      </c>
      <c r="BW2" s="9" t="s">
        <v>67</v>
      </c>
      <c r="BX2" s="9" t="s">
        <v>68</v>
      </c>
      <c r="BY2" s="63" t="s">
        <v>54</v>
      </c>
      <c r="BZ2" s="1" t="s">
        <v>66</v>
      </c>
      <c r="CA2" s="9" t="s">
        <v>47</v>
      </c>
      <c r="CB2" s="9" t="s">
        <v>48</v>
      </c>
      <c r="CC2" s="63" t="s">
        <v>54</v>
      </c>
      <c r="CD2" s="1" t="s">
        <v>66</v>
      </c>
      <c r="CE2" s="9" t="s">
        <v>47</v>
      </c>
      <c r="CF2" s="9" t="s">
        <v>48</v>
      </c>
      <c r="CG2" s="63" t="s">
        <v>54</v>
      </c>
      <c r="CH2" s="1" t="s">
        <v>66</v>
      </c>
      <c r="CI2" s="9" t="s">
        <v>47</v>
      </c>
      <c r="CJ2" s="9" t="s">
        <v>48</v>
      </c>
      <c r="CK2" s="63" t="s">
        <v>54</v>
      </c>
      <c r="CL2" s="1" t="s">
        <v>47</v>
      </c>
      <c r="CM2" s="63" t="s">
        <v>48</v>
      </c>
      <c r="CN2" s="1" t="s">
        <v>66</v>
      </c>
      <c r="CO2" s="9" t="s">
        <v>47</v>
      </c>
      <c r="CP2" s="9" t="s">
        <v>48</v>
      </c>
      <c r="CQ2" s="63" t="s">
        <v>54</v>
      </c>
      <c r="CR2" s="1" t="s">
        <v>66</v>
      </c>
      <c r="CS2" s="9" t="s">
        <v>49</v>
      </c>
      <c r="CT2" s="9" t="s">
        <v>50</v>
      </c>
      <c r="CU2" s="9" t="s">
        <v>51</v>
      </c>
      <c r="CV2" s="5" t="s">
        <v>52</v>
      </c>
      <c r="CW2" s="5" t="s">
        <v>69</v>
      </c>
      <c r="CX2" s="9" t="s">
        <v>54</v>
      </c>
      <c r="CY2" s="1" t="s">
        <v>66</v>
      </c>
      <c r="CZ2" s="9" t="s">
        <v>49</v>
      </c>
      <c r="DA2" s="9" t="s">
        <v>50</v>
      </c>
      <c r="DB2" s="9" t="s">
        <v>51</v>
      </c>
      <c r="DC2" s="5" t="s">
        <v>52</v>
      </c>
      <c r="DD2" s="5" t="s">
        <v>69</v>
      </c>
      <c r="DE2" s="9" t="s">
        <v>54</v>
      </c>
      <c r="DF2" s="1" t="s">
        <v>66</v>
      </c>
      <c r="DG2" s="9" t="s">
        <v>49</v>
      </c>
      <c r="DH2" s="9" t="s">
        <v>50</v>
      </c>
      <c r="DI2" s="9" t="s">
        <v>51</v>
      </c>
      <c r="DJ2" s="5" t="s">
        <v>52</v>
      </c>
      <c r="DK2" s="5" t="s">
        <v>69</v>
      </c>
      <c r="DL2" s="9" t="s">
        <v>54</v>
      </c>
      <c r="DM2" s="1" t="s">
        <v>66</v>
      </c>
      <c r="DN2" s="9" t="s">
        <v>49</v>
      </c>
      <c r="DO2" s="9" t="s">
        <v>50</v>
      </c>
      <c r="DP2" s="9" t="s">
        <v>51</v>
      </c>
      <c r="DQ2" s="5" t="s">
        <v>52</v>
      </c>
      <c r="DR2" s="5" t="s">
        <v>69</v>
      </c>
      <c r="DS2" s="63" t="s">
        <v>54</v>
      </c>
      <c r="DT2" s="1" t="s">
        <v>66</v>
      </c>
      <c r="DU2" s="5" t="s">
        <v>70</v>
      </c>
      <c r="DV2" s="5" t="s">
        <v>71</v>
      </c>
      <c r="DW2" s="5" t="s">
        <v>72</v>
      </c>
      <c r="DX2" s="63" t="s">
        <v>73</v>
      </c>
      <c r="DY2" s="9" t="s">
        <v>66</v>
      </c>
      <c r="DZ2" s="5" t="s">
        <v>70</v>
      </c>
      <c r="EA2" s="5" t="s">
        <v>71</v>
      </c>
      <c r="EB2" s="5" t="s">
        <v>72</v>
      </c>
      <c r="EC2" s="63" t="s">
        <v>73</v>
      </c>
    </row>
    <row r="3" spans="1:133">
      <c r="A3" s="10" t="s">
        <v>74</v>
      </c>
      <c r="B3" s="10" t="s">
        <v>75</v>
      </c>
      <c r="C3" s="142" t="s">
        <v>76</v>
      </c>
      <c r="D3" s="143"/>
      <c r="E3" s="11"/>
      <c r="F3" s="144"/>
      <c r="G3" s="145"/>
      <c r="H3" s="12"/>
      <c r="I3" s="13"/>
      <c r="J3" s="14"/>
      <c r="K3" s="14"/>
      <c r="L3" s="14"/>
      <c r="M3" s="11"/>
      <c r="N3" s="15"/>
      <c r="O3" s="16">
        <f t="shared" ref="O3:O438" si="0">BI3/(BH3)*100</f>
        <v>51.366060040000001</v>
      </c>
      <c r="P3" s="17">
        <f t="shared" ref="P3:P438" si="1">BJ3/(BH3)*100</f>
        <v>46.90447915</v>
      </c>
      <c r="Q3" s="16">
        <f t="shared" ref="Q3:Q438" si="2">BL3/(BK3)*100</f>
        <v>48.442270870000002</v>
      </c>
      <c r="R3" s="17">
        <f t="shared" ref="R3:R438" si="3">BM3/(BK3)*100</f>
        <v>46.332174899999998</v>
      </c>
      <c r="S3" s="16">
        <f t="shared" ref="S3:S438" si="4">BO3/(BN3)*100</f>
        <v>51.1206399</v>
      </c>
      <c r="T3" s="17">
        <f t="shared" ref="T3:T438" si="5">BP3/(BN3)*100</f>
        <v>47.255407009999999</v>
      </c>
      <c r="U3" s="16">
        <f t="shared" ref="U3:U438" si="6">BR3/BQ3*100</f>
        <v>52.970761570000001</v>
      </c>
      <c r="V3" s="17">
        <f t="shared" ref="V3:V438" si="7">BS3/BQ3*100</f>
        <v>45.692667649999997</v>
      </c>
      <c r="W3" s="16">
        <f>(BU3+BW3)/BT3*100</f>
        <v>50.798478160000002</v>
      </c>
      <c r="X3" s="17">
        <f>(BV3+BX3)/BT3*100</f>
        <v>47.722605100000003</v>
      </c>
      <c r="Y3" s="16">
        <f t="shared" ref="Y3:Y99" si="8">CA3/BZ3*100</f>
        <v>53.413641630000001</v>
      </c>
      <c r="Z3" s="17">
        <f t="shared" ref="Z3:Z99" si="9">CB3/BZ3*100</f>
        <v>44.841274749999997</v>
      </c>
      <c r="AA3" s="16">
        <f t="shared" ref="AA3:AA113" si="10">100*CE3/CD3</f>
        <v>48.142108880000002</v>
      </c>
      <c r="AB3" s="17">
        <f t="shared" ref="AB3:AB113" si="11">100*CF3/CD3</f>
        <v>48.878856140000003</v>
      </c>
      <c r="AC3" s="16">
        <f t="shared" ref="AC3:AC91" si="12">100*CI3/CH3</f>
        <v>45.741450239999999</v>
      </c>
      <c r="AD3" s="17">
        <f t="shared" ref="AD3:AD91" si="13">100*CJ3/CH3</f>
        <v>51.386350749999998</v>
      </c>
      <c r="AE3" s="16">
        <f t="shared" ref="AE3:AE91" si="14">100*CL3/(CL3+CM3)</f>
        <v>50.558256499999999</v>
      </c>
      <c r="AF3" s="17">
        <f t="shared" ref="AF3:AF91" si="15">100*CM3/(CL3+CM3)</f>
        <v>49.441743500000001</v>
      </c>
      <c r="AG3" s="16">
        <f t="shared" ref="AG3:AL3" si="16">CZ3/$CY3*100</f>
        <v>68.20139811</v>
      </c>
      <c r="AH3" s="18">
        <f t="shared" si="16"/>
        <v>12.526052979999999</v>
      </c>
      <c r="AI3" s="18">
        <f t="shared" si="16"/>
        <v>12.38589458</v>
      </c>
      <c r="AJ3" s="18">
        <f t="shared" si="16"/>
        <v>4.4551547310000004</v>
      </c>
      <c r="AK3" s="18">
        <f t="shared" si="16"/>
        <v>0.69190304830000005</v>
      </c>
      <c r="AL3" s="18">
        <f t="shared" si="16"/>
        <v>1.7395965499999999</v>
      </c>
      <c r="AM3" s="16">
        <f t="shared" ref="AM3:AR3" si="17">DN3/$DM3*100</f>
        <v>66.976051650000002</v>
      </c>
      <c r="AN3" s="18">
        <f t="shared" si="17"/>
        <v>11.672409330000001</v>
      </c>
      <c r="AO3" s="18">
        <f t="shared" si="17"/>
        <v>14.21627855</v>
      </c>
      <c r="AP3" s="18">
        <f t="shared" si="17"/>
        <v>4.9612277599999999</v>
      </c>
      <c r="AQ3" s="18">
        <f t="shared" si="17"/>
        <v>0.68521877789999996</v>
      </c>
      <c r="AR3" s="17">
        <f t="shared" si="17"/>
        <v>1.579419812</v>
      </c>
      <c r="AS3" s="19">
        <f t="shared" ref="AS3:AS438" si="18">100-DU3/DT3*100</f>
        <v>88.001082449999998</v>
      </c>
      <c r="AT3" s="146">
        <v>271.5</v>
      </c>
      <c r="AU3" s="20">
        <f t="shared" ref="AU3:AU438" si="19">DX3/DT3*100</f>
        <v>32.145541950000002</v>
      </c>
      <c r="AV3" s="146">
        <v>175.6</v>
      </c>
      <c r="AW3" s="147">
        <f t="shared" ref="AW3:AW438" si="20">EC3/DY3*100</f>
        <v>35.840018499999999</v>
      </c>
      <c r="AX3" s="21">
        <v>198.5</v>
      </c>
      <c r="AY3" s="148">
        <v>62843</v>
      </c>
      <c r="AZ3" s="146">
        <v>191.5</v>
      </c>
      <c r="BA3" s="22">
        <v>68785</v>
      </c>
      <c r="BB3" s="146">
        <v>209.5</v>
      </c>
      <c r="BC3" s="23">
        <f t="shared" ref="BC3:BC438" si="21">(100-AW3)/100*AG3</f>
        <v>43.758004409999998</v>
      </c>
      <c r="BD3" s="24"/>
      <c r="BE3" s="25"/>
      <c r="BF3" s="149"/>
      <c r="BG3" s="150" t="s">
        <v>77</v>
      </c>
      <c r="BH3" s="151">
        <v>158246083</v>
      </c>
      <c r="BI3" s="152">
        <v>81284778</v>
      </c>
      <c r="BJ3" s="152">
        <v>74224501</v>
      </c>
      <c r="BK3" s="151">
        <v>135942537</v>
      </c>
      <c r="BL3" s="152">
        <v>65853652</v>
      </c>
      <c r="BM3" s="152">
        <v>62985134</v>
      </c>
      <c r="BN3" s="151">
        <v>128946952</v>
      </c>
      <c r="BO3" s="152">
        <v>65918507</v>
      </c>
      <c r="BP3" s="152">
        <v>60934407</v>
      </c>
      <c r="BQ3" s="151">
        <v>131203377</v>
      </c>
      <c r="BR3" s="152">
        <v>69499428</v>
      </c>
      <c r="BS3" s="152">
        <v>59950323</v>
      </c>
      <c r="BT3" s="151">
        <f t="shared" ref="BT3:BY3" si="22">SUM(BT4:BT438)</f>
        <v>152621708</v>
      </c>
      <c r="BU3" s="152">
        <f t="shared" si="22"/>
        <v>76535430</v>
      </c>
      <c r="BV3" s="152">
        <f t="shared" si="22"/>
        <v>72692690</v>
      </c>
      <c r="BW3" s="152">
        <f t="shared" si="22"/>
        <v>994075</v>
      </c>
      <c r="BX3" s="152">
        <f t="shared" si="22"/>
        <v>142365</v>
      </c>
      <c r="BY3" s="26">
        <f t="shared" si="22"/>
        <v>2257148</v>
      </c>
      <c r="BZ3" s="151">
        <v>113694609</v>
      </c>
      <c r="CA3" s="152">
        <v>60728431</v>
      </c>
      <c r="CB3" s="152">
        <v>50982112</v>
      </c>
      <c r="CC3" s="26">
        <v>1984066</v>
      </c>
      <c r="CD3" s="151">
        <v>122870494</v>
      </c>
      <c r="CE3" s="152">
        <v>59152447</v>
      </c>
      <c r="CF3" s="152">
        <v>60057692</v>
      </c>
      <c r="CG3" s="26">
        <v>3660355</v>
      </c>
      <c r="CH3" s="151">
        <v>77882347</v>
      </c>
      <c r="CI3" s="152">
        <v>35624515</v>
      </c>
      <c r="CJ3" s="152">
        <v>40020896</v>
      </c>
      <c r="CK3" s="26">
        <v>2236936</v>
      </c>
      <c r="CL3" s="151">
        <v>59655241</v>
      </c>
      <c r="CM3" s="26">
        <v>58337833</v>
      </c>
      <c r="CN3" s="151"/>
      <c r="CO3" s="152"/>
      <c r="CP3" s="152"/>
      <c r="CQ3" s="26"/>
      <c r="CR3" s="151">
        <v>302533855</v>
      </c>
      <c r="CS3" s="152">
        <v>194593695</v>
      </c>
      <c r="CT3" s="152">
        <v>38658380</v>
      </c>
      <c r="CU3" s="152">
        <v>46200830</v>
      </c>
      <c r="CV3" s="152">
        <v>13465905</v>
      </c>
      <c r="CW3" s="152">
        <v>2162610</v>
      </c>
      <c r="CX3" s="152">
        <v>7452435</v>
      </c>
      <c r="CY3" s="151">
        <v>230960104</v>
      </c>
      <c r="CZ3" s="152">
        <v>157518020</v>
      </c>
      <c r="DA3" s="152">
        <v>28930185</v>
      </c>
      <c r="DB3" s="152">
        <v>28606475</v>
      </c>
      <c r="DC3" s="152">
        <v>10289630</v>
      </c>
      <c r="DD3" s="152">
        <v>1598020</v>
      </c>
      <c r="DE3" s="152">
        <v>4017774</v>
      </c>
      <c r="DF3" s="151">
        <v>308742908</v>
      </c>
      <c r="DG3" s="152">
        <v>196816822</v>
      </c>
      <c r="DH3" s="152">
        <v>37817343</v>
      </c>
      <c r="DI3" s="152">
        <v>50476704</v>
      </c>
      <c r="DJ3" s="152">
        <v>14950101</v>
      </c>
      <c r="DK3" s="152">
        <v>2259941</v>
      </c>
      <c r="DL3" s="26">
        <v>6749678</v>
      </c>
      <c r="DM3" s="151">
        <v>234562019</v>
      </c>
      <c r="DN3" s="152">
        <v>157100379</v>
      </c>
      <c r="DO3" s="152">
        <v>27379039</v>
      </c>
      <c r="DP3" s="152">
        <v>33345990</v>
      </c>
      <c r="DQ3" s="152">
        <v>11637156</v>
      </c>
      <c r="DR3" s="152">
        <v>1607263</v>
      </c>
      <c r="DS3" s="26">
        <v>3704719</v>
      </c>
      <c r="DT3" s="27">
        <v>220622076</v>
      </c>
      <c r="DU3" s="28">
        <v>26472261</v>
      </c>
      <c r="DV3" s="28">
        <v>59472748</v>
      </c>
      <c r="DW3" s="28">
        <v>63756905</v>
      </c>
      <c r="DX3" s="28">
        <v>70920162</v>
      </c>
      <c r="DY3" s="27">
        <v>143470936</v>
      </c>
      <c r="DZ3" s="28">
        <v>10228549</v>
      </c>
      <c r="EA3" s="28">
        <v>38859284</v>
      </c>
      <c r="EB3" s="28">
        <v>42963093</v>
      </c>
      <c r="EC3" s="153">
        <v>51420010</v>
      </c>
    </row>
    <row r="4" spans="1:133">
      <c r="A4" s="154" t="s">
        <v>78</v>
      </c>
      <c r="B4" s="155" t="s">
        <v>79</v>
      </c>
      <c r="C4" s="140" t="s">
        <v>80</v>
      </c>
      <c r="D4" s="29" t="s">
        <v>81</v>
      </c>
      <c r="E4" s="156" t="s">
        <v>82</v>
      </c>
      <c r="F4" s="29" t="s">
        <v>83</v>
      </c>
      <c r="G4" s="156" t="s">
        <v>84</v>
      </c>
      <c r="H4" s="157">
        <v>2020</v>
      </c>
      <c r="I4" s="150">
        <v>1958</v>
      </c>
      <c r="J4" s="100" t="s">
        <v>85</v>
      </c>
      <c r="K4" s="100" t="s">
        <v>49</v>
      </c>
      <c r="L4" s="100" t="s">
        <v>86</v>
      </c>
      <c r="M4" s="100" t="s">
        <v>87</v>
      </c>
      <c r="N4" s="100" t="s">
        <v>88</v>
      </c>
      <c r="O4" s="16">
        <f t="shared" si="0"/>
        <v>35.29404675</v>
      </c>
      <c r="P4" s="17">
        <f t="shared" si="1"/>
        <v>63.68753126</v>
      </c>
      <c r="Q4" s="16">
        <f t="shared" si="2"/>
        <v>34.05980005</v>
      </c>
      <c r="R4" s="17">
        <f t="shared" si="3"/>
        <v>63.475441379999999</v>
      </c>
      <c r="S4" s="16">
        <f t="shared" si="4"/>
        <v>37.389948369999999</v>
      </c>
      <c r="T4" s="17">
        <f t="shared" si="5"/>
        <v>61.835047199999998</v>
      </c>
      <c r="U4" s="16">
        <f t="shared" si="6"/>
        <v>38.458860049999998</v>
      </c>
      <c r="V4" s="17">
        <f t="shared" si="7"/>
        <v>60.934950720000003</v>
      </c>
      <c r="W4" s="16">
        <f t="shared" ref="W4:W114" si="23">BU4/BT4*100</f>
        <v>35.538706980000001</v>
      </c>
      <c r="X4" s="17">
        <f t="shared" ref="X4:X114" si="24">BV4/BT4*100</f>
        <v>64.369824510000001</v>
      </c>
      <c r="Y4" s="16">
        <f t="shared" si="8"/>
        <v>36.7764831</v>
      </c>
      <c r="Z4" s="17">
        <f t="shared" si="9"/>
        <v>63.156332820000003</v>
      </c>
      <c r="AA4" s="16">
        <f t="shared" si="10"/>
        <v>0</v>
      </c>
      <c r="AB4" s="17">
        <f t="shared" si="11"/>
        <v>96.382467239999997</v>
      </c>
      <c r="AC4" s="16">
        <f t="shared" si="12"/>
        <v>31.713020740000001</v>
      </c>
      <c r="AD4" s="17">
        <f t="shared" si="13"/>
        <v>68.156916330000001</v>
      </c>
      <c r="AE4" s="16">
        <f t="shared" si="14"/>
        <v>0</v>
      </c>
      <c r="AF4" s="17">
        <f t="shared" si="15"/>
        <v>100</v>
      </c>
      <c r="AG4" s="16">
        <f t="shared" ref="AG4:AL4" si="25">CZ4/$CY4*100</f>
        <v>68.265480479999994</v>
      </c>
      <c r="AH4" s="18">
        <f t="shared" si="25"/>
        <v>26.33817466</v>
      </c>
      <c r="AI4" s="18">
        <f t="shared" si="25"/>
        <v>2.0402288180000001</v>
      </c>
      <c r="AJ4" s="18">
        <f t="shared" si="25"/>
        <v>1.105085249</v>
      </c>
      <c r="AK4" s="18">
        <f t="shared" si="25"/>
        <v>1.0809405299999999</v>
      </c>
      <c r="AL4" s="18">
        <f t="shared" si="25"/>
        <v>1.1700902639999999</v>
      </c>
      <c r="AM4" s="16">
        <f t="shared" ref="AM4:AR4" si="26">DN4/$DM4*100</f>
        <v>68.448956510000002</v>
      </c>
      <c r="AN4" s="18">
        <f t="shared" si="26"/>
        <v>25.673806670000001</v>
      </c>
      <c r="AO4" s="18">
        <f t="shared" si="26"/>
        <v>2.4997772380000001</v>
      </c>
      <c r="AP4" s="18">
        <f t="shared" si="26"/>
        <v>1.3400588090000001</v>
      </c>
      <c r="AQ4" s="18">
        <f t="shared" si="26"/>
        <v>1.0700325040000001</v>
      </c>
      <c r="AR4" s="30">
        <f t="shared" si="26"/>
        <v>0.96736827020000005</v>
      </c>
      <c r="AS4" s="31">
        <f t="shared" si="18"/>
        <v>87.364424720000002</v>
      </c>
      <c r="AT4" s="32">
        <f t="shared" ref="AT4:AT438" si="27">RANK(AS4,AS$4:AS$438, 0)</f>
        <v>293</v>
      </c>
      <c r="AU4" s="33">
        <f t="shared" si="19"/>
        <v>24.667317539999999</v>
      </c>
      <c r="AV4" s="32">
        <f t="shared" ref="AV4:AV438" si="28">RANK(AU4,AU$4:AU$438, 0)</f>
        <v>310</v>
      </c>
      <c r="AW4" s="33">
        <f t="shared" si="20"/>
        <v>27.974809220000001</v>
      </c>
      <c r="AX4" s="34">
        <f t="shared" ref="AX4:AX438" si="29">RANK(AW4,AW$4:AW$438, 0)</f>
        <v>306</v>
      </c>
      <c r="AY4" s="35">
        <v>49773</v>
      </c>
      <c r="AZ4" s="36">
        <f t="shared" ref="AZ4:AZ287" si="30">RANK(AY4,AY$4:AY$438, 0)</f>
        <v>357</v>
      </c>
      <c r="BA4" s="37">
        <v>58828</v>
      </c>
      <c r="BB4" s="36">
        <f t="shared" ref="BB4:BB287" si="31">RANK(BA4,BA$4:BA$438, 0)</f>
        <v>322</v>
      </c>
      <c r="BC4" s="158">
        <f t="shared" si="21"/>
        <v>49.168342559999999</v>
      </c>
      <c r="BD4" s="38">
        <v>41625</v>
      </c>
      <c r="BE4" s="18">
        <f>CO4/CN4*100</f>
        <v>29.343266029999999</v>
      </c>
      <c r="BF4" s="17">
        <f>CP4/CN4*100</f>
        <v>70.656733970000005</v>
      </c>
      <c r="BG4" s="100">
        <v>1</v>
      </c>
      <c r="BH4" s="39">
        <v>331886</v>
      </c>
      <c r="BI4" s="40">
        <v>117136</v>
      </c>
      <c r="BJ4" s="40">
        <v>211370</v>
      </c>
      <c r="BK4" s="39">
        <v>303478</v>
      </c>
      <c r="BL4" s="40">
        <v>103364</v>
      </c>
      <c r="BM4" s="40">
        <v>192634</v>
      </c>
      <c r="BN4" s="39">
        <v>298837</v>
      </c>
      <c r="BO4" s="40">
        <v>111735</v>
      </c>
      <c r="BP4" s="40">
        <v>184786</v>
      </c>
      <c r="BQ4" s="39">
        <v>301556</v>
      </c>
      <c r="BR4" s="40">
        <v>115975</v>
      </c>
      <c r="BS4" s="40">
        <v>183753</v>
      </c>
      <c r="BT4" s="39">
        <v>329075</v>
      </c>
      <c r="BU4" s="40">
        <v>116949</v>
      </c>
      <c r="BV4" s="40">
        <v>211825</v>
      </c>
      <c r="BW4" s="40">
        <v>0</v>
      </c>
      <c r="BX4" s="40">
        <v>0</v>
      </c>
      <c r="BY4" s="159">
        <v>301</v>
      </c>
      <c r="BZ4" s="39">
        <v>242617</v>
      </c>
      <c r="CA4" s="40">
        <v>89226</v>
      </c>
      <c r="CB4" s="40">
        <v>153228</v>
      </c>
      <c r="CC4" s="159">
        <v>163</v>
      </c>
      <c r="CD4" s="39">
        <f t="shared" ref="CD4:CD287" si="32">CE4+CF4+CG4</f>
        <v>215893</v>
      </c>
      <c r="CE4" s="40">
        <v>0</v>
      </c>
      <c r="CF4" s="40">
        <v>208083</v>
      </c>
      <c r="CG4" s="159">
        <v>7810</v>
      </c>
      <c r="CH4" s="39">
        <f t="shared" ref="CH4:CH91" si="33">CI4+CJ4+CK4</f>
        <v>152234</v>
      </c>
      <c r="CI4" s="40">
        <v>48278</v>
      </c>
      <c r="CJ4" s="40">
        <v>103758</v>
      </c>
      <c r="CK4" s="159">
        <v>198</v>
      </c>
      <c r="CL4" s="39">
        <v>0</v>
      </c>
      <c r="CM4" s="159">
        <v>196374</v>
      </c>
      <c r="CN4" s="39">
        <v>51010</v>
      </c>
      <c r="CO4" s="40">
        <v>14968</v>
      </c>
      <c r="CP4" s="40">
        <v>36042</v>
      </c>
      <c r="CQ4" s="159">
        <v>0</v>
      </c>
      <c r="CR4" s="40">
        <v>699980</v>
      </c>
      <c r="CS4" s="40">
        <v>460860</v>
      </c>
      <c r="CT4" s="40">
        <v>194485</v>
      </c>
      <c r="CU4" s="40">
        <v>18325</v>
      </c>
      <c r="CV4" s="40">
        <v>8140</v>
      </c>
      <c r="CW4" s="40">
        <v>7600</v>
      </c>
      <c r="CX4" s="40">
        <v>10570</v>
      </c>
      <c r="CY4" s="39">
        <v>538420</v>
      </c>
      <c r="CZ4" s="40">
        <v>367555</v>
      </c>
      <c r="DA4" s="40">
        <v>141810</v>
      </c>
      <c r="DB4" s="40">
        <v>10985</v>
      </c>
      <c r="DC4" s="40">
        <v>5950</v>
      </c>
      <c r="DD4" s="40">
        <v>5820</v>
      </c>
      <c r="DE4" s="40">
        <v>6300</v>
      </c>
      <c r="DF4" s="39">
        <v>682820</v>
      </c>
      <c r="DG4" s="40">
        <v>449560</v>
      </c>
      <c r="DH4" s="40">
        <v>187883</v>
      </c>
      <c r="DI4" s="40">
        <v>19087</v>
      </c>
      <c r="DJ4" s="40">
        <v>9296</v>
      </c>
      <c r="DK4" s="40">
        <v>7644</v>
      </c>
      <c r="DL4" s="159">
        <v>9350</v>
      </c>
      <c r="DM4" s="39">
        <v>516246</v>
      </c>
      <c r="DN4" s="40">
        <v>353365</v>
      </c>
      <c r="DO4" s="40">
        <v>132540</v>
      </c>
      <c r="DP4" s="40">
        <v>12905</v>
      </c>
      <c r="DQ4" s="40">
        <v>6918</v>
      </c>
      <c r="DR4" s="40">
        <v>5524</v>
      </c>
      <c r="DS4" s="159">
        <v>4994</v>
      </c>
      <c r="DT4" s="41">
        <v>487552</v>
      </c>
      <c r="DU4" s="42">
        <v>61605</v>
      </c>
      <c r="DV4" s="42">
        <v>161837</v>
      </c>
      <c r="DW4" s="42">
        <v>143844</v>
      </c>
      <c r="DX4" s="42">
        <v>120266</v>
      </c>
      <c r="DY4" s="41">
        <v>334408</v>
      </c>
      <c r="DZ4" s="42">
        <v>35960</v>
      </c>
      <c r="EA4" s="42">
        <v>105186</v>
      </c>
      <c r="EB4" s="42">
        <v>99712</v>
      </c>
      <c r="EC4" s="160">
        <v>93550</v>
      </c>
    </row>
    <row r="5" spans="1:133">
      <c r="A5" s="154" t="s">
        <v>89</v>
      </c>
      <c r="B5" s="154" t="s">
        <v>90</v>
      </c>
      <c r="C5" s="140" t="s">
        <v>80</v>
      </c>
      <c r="D5" s="29" t="s">
        <v>91</v>
      </c>
      <c r="E5" s="156" t="s">
        <v>92</v>
      </c>
      <c r="F5" s="29" t="s">
        <v>93</v>
      </c>
      <c r="G5" s="156" t="s">
        <v>94</v>
      </c>
      <c r="H5" s="161">
        <v>2020</v>
      </c>
      <c r="I5" s="150">
        <v>1966</v>
      </c>
      <c r="J5" s="100" t="s">
        <v>85</v>
      </c>
      <c r="K5" s="100" t="s">
        <v>49</v>
      </c>
      <c r="L5" s="100" t="s">
        <v>86</v>
      </c>
      <c r="M5" s="100" t="s">
        <v>87</v>
      </c>
      <c r="N5" s="100" t="s">
        <v>95</v>
      </c>
      <c r="O5" s="43">
        <f t="shared" si="0"/>
        <v>35.138924209999999</v>
      </c>
      <c r="P5" s="162">
        <f t="shared" si="1"/>
        <v>63.88785644</v>
      </c>
      <c r="Q5" s="43">
        <f t="shared" si="2"/>
        <v>33.010459840000003</v>
      </c>
      <c r="R5" s="162">
        <f t="shared" si="3"/>
        <v>64.938179120000001</v>
      </c>
      <c r="S5" s="43">
        <f t="shared" si="4"/>
        <v>36.421218230000001</v>
      </c>
      <c r="T5" s="162">
        <f t="shared" si="5"/>
        <v>62.887078080000002</v>
      </c>
      <c r="U5" s="43">
        <f t="shared" si="6"/>
        <v>34.997766669999997</v>
      </c>
      <c r="V5" s="162">
        <f t="shared" si="7"/>
        <v>64.459656449999997</v>
      </c>
      <c r="W5" s="43">
        <f t="shared" si="23"/>
        <v>34.682724520000001</v>
      </c>
      <c r="X5" s="162">
        <f t="shared" si="24"/>
        <v>65.222733550000001</v>
      </c>
      <c r="Y5" s="43">
        <f t="shared" si="8"/>
        <v>38.425938199999997</v>
      </c>
      <c r="Z5" s="162">
        <f t="shared" si="9"/>
        <v>61.388410030000003</v>
      </c>
      <c r="AA5" s="43">
        <f t="shared" si="10"/>
        <v>40.526205419999997</v>
      </c>
      <c r="AB5" s="162">
        <f t="shared" si="11"/>
        <v>48.76854771</v>
      </c>
      <c r="AC5" s="43">
        <f t="shared" si="12"/>
        <v>32.564065919999997</v>
      </c>
      <c r="AD5" s="162">
        <f t="shared" si="13"/>
        <v>67.342454989999993</v>
      </c>
      <c r="AE5" s="43">
        <f t="shared" si="14"/>
        <v>36.340563230000001</v>
      </c>
      <c r="AF5" s="162">
        <f t="shared" si="15"/>
        <v>63.659436769999999</v>
      </c>
      <c r="AG5" s="43">
        <f t="shared" ref="AG5:AL5" si="34">CZ5/$CY5*100</f>
        <v>64.883092219999995</v>
      </c>
      <c r="AH5" s="44">
        <f t="shared" si="34"/>
        <v>30.73613628</v>
      </c>
      <c r="AI5" s="44">
        <f t="shared" si="34"/>
        <v>2.0474607800000002</v>
      </c>
      <c r="AJ5" s="44">
        <f t="shared" si="34"/>
        <v>0.68991579540000003</v>
      </c>
      <c r="AK5" s="44">
        <f t="shared" si="34"/>
        <v>0.39050009209999997</v>
      </c>
      <c r="AL5" s="44">
        <f t="shared" si="34"/>
        <v>1.2528948360000001</v>
      </c>
      <c r="AM5" s="43">
        <f t="shared" ref="AM5:AR5" si="35">DN5/$DM5*100</f>
        <v>66.614276410000002</v>
      </c>
      <c r="AN5" s="44">
        <f t="shared" si="35"/>
        <v>27.764274579999999</v>
      </c>
      <c r="AO5" s="44">
        <f t="shared" si="35"/>
        <v>3.0523409410000002</v>
      </c>
      <c r="AP5" s="44">
        <f t="shared" si="35"/>
        <v>1.1428505550000001</v>
      </c>
      <c r="AQ5" s="44">
        <f t="shared" si="35"/>
        <v>0.4547961103</v>
      </c>
      <c r="AR5" s="163">
        <f t="shared" si="35"/>
        <v>0.97146140000000003</v>
      </c>
      <c r="AS5" s="45">
        <f t="shared" si="18"/>
        <v>85.152673160000006</v>
      </c>
      <c r="AT5" s="46">
        <f t="shared" si="27"/>
        <v>343</v>
      </c>
      <c r="AU5" s="47">
        <f t="shared" si="19"/>
        <v>22.909732630000001</v>
      </c>
      <c r="AV5" s="46">
        <f t="shared" si="28"/>
        <v>340</v>
      </c>
      <c r="AW5" s="47">
        <f t="shared" si="20"/>
        <v>25.76326984</v>
      </c>
      <c r="AX5" s="164">
        <f t="shared" si="29"/>
        <v>346</v>
      </c>
      <c r="AY5" s="48">
        <v>48611</v>
      </c>
      <c r="AZ5" s="49">
        <f t="shared" si="30"/>
        <v>369</v>
      </c>
      <c r="BA5" s="50">
        <v>57192</v>
      </c>
      <c r="BB5" s="49">
        <f t="shared" si="31"/>
        <v>340</v>
      </c>
      <c r="BC5" s="165">
        <f t="shared" si="21"/>
        <v>48.167086089999998</v>
      </c>
      <c r="BD5" s="51"/>
      <c r="BE5" s="44"/>
      <c r="BF5" s="162"/>
      <c r="BG5" s="100">
        <v>2</v>
      </c>
      <c r="BH5" s="39">
        <v>306714</v>
      </c>
      <c r="BI5" s="40">
        <v>107776</v>
      </c>
      <c r="BJ5" s="40">
        <v>195953</v>
      </c>
      <c r="BK5" s="39">
        <v>285664</v>
      </c>
      <c r="BL5" s="40">
        <v>94299</v>
      </c>
      <c r="BM5" s="40">
        <v>185505</v>
      </c>
      <c r="BN5" s="39">
        <v>289864</v>
      </c>
      <c r="BO5" s="40">
        <v>105572</v>
      </c>
      <c r="BP5" s="40">
        <v>182287</v>
      </c>
      <c r="BQ5" s="39">
        <v>288807</v>
      </c>
      <c r="BR5" s="40">
        <v>101076</v>
      </c>
      <c r="BS5" s="40">
        <v>186164</v>
      </c>
      <c r="BT5" s="39">
        <v>303569</v>
      </c>
      <c r="BU5" s="40">
        <v>105286</v>
      </c>
      <c r="BV5" s="40">
        <v>197996</v>
      </c>
      <c r="BW5" s="40">
        <v>0</v>
      </c>
      <c r="BX5" s="40">
        <v>0</v>
      </c>
      <c r="BY5" s="159">
        <v>287</v>
      </c>
      <c r="BZ5" s="39">
        <v>226230</v>
      </c>
      <c r="CA5" s="40">
        <v>86931</v>
      </c>
      <c r="CB5" s="40">
        <v>138879</v>
      </c>
      <c r="CC5" s="159">
        <v>420</v>
      </c>
      <c r="CD5" s="39">
        <f t="shared" si="32"/>
        <v>276584</v>
      </c>
      <c r="CE5" s="40">
        <v>112089</v>
      </c>
      <c r="CF5" s="40">
        <v>134886</v>
      </c>
      <c r="CG5" s="159">
        <v>29609</v>
      </c>
      <c r="CH5" s="39">
        <f t="shared" si="33"/>
        <v>167952</v>
      </c>
      <c r="CI5" s="40">
        <v>54692</v>
      </c>
      <c r="CJ5" s="40">
        <v>113103</v>
      </c>
      <c r="CK5" s="159">
        <v>157</v>
      </c>
      <c r="CL5" s="39">
        <v>103092</v>
      </c>
      <c r="CM5" s="159">
        <v>180591</v>
      </c>
      <c r="CN5" s="39"/>
      <c r="CO5" s="40"/>
      <c r="CP5" s="40"/>
      <c r="CQ5" s="159"/>
      <c r="CR5" s="39">
        <v>668240</v>
      </c>
      <c r="CS5" s="40">
        <v>416260</v>
      </c>
      <c r="CT5" s="40">
        <v>211880</v>
      </c>
      <c r="CU5" s="40">
        <v>19940</v>
      </c>
      <c r="CV5" s="40">
        <v>4830</v>
      </c>
      <c r="CW5" s="40">
        <v>2425</v>
      </c>
      <c r="CX5" s="40">
        <v>12905</v>
      </c>
      <c r="CY5" s="39">
        <v>516005</v>
      </c>
      <c r="CZ5" s="40">
        <v>334800</v>
      </c>
      <c r="DA5" s="40">
        <v>158600</v>
      </c>
      <c r="DB5" s="40">
        <v>10565</v>
      </c>
      <c r="DC5" s="40">
        <v>3560</v>
      </c>
      <c r="DD5" s="40">
        <v>2015</v>
      </c>
      <c r="DE5" s="40">
        <v>6465</v>
      </c>
      <c r="DF5" s="39">
        <v>682820</v>
      </c>
      <c r="DG5" s="40">
        <v>437289</v>
      </c>
      <c r="DH5" s="40">
        <v>200187</v>
      </c>
      <c r="DI5" s="40">
        <v>24612</v>
      </c>
      <c r="DJ5" s="40">
        <v>7741</v>
      </c>
      <c r="DK5" s="40">
        <v>3064</v>
      </c>
      <c r="DL5" s="159">
        <v>9927</v>
      </c>
      <c r="DM5" s="39">
        <v>520453</v>
      </c>
      <c r="DN5" s="40">
        <v>346696</v>
      </c>
      <c r="DO5" s="40">
        <v>144500</v>
      </c>
      <c r="DP5" s="40">
        <v>15886</v>
      </c>
      <c r="DQ5" s="40">
        <v>5948</v>
      </c>
      <c r="DR5" s="40">
        <v>2367</v>
      </c>
      <c r="DS5" s="159">
        <v>5056</v>
      </c>
      <c r="DT5" s="41">
        <v>462393</v>
      </c>
      <c r="DU5" s="42">
        <v>68653</v>
      </c>
      <c r="DV5" s="42">
        <v>148497</v>
      </c>
      <c r="DW5" s="42">
        <v>139310</v>
      </c>
      <c r="DX5" s="42">
        <v>105933</v>
      </c>
      <c r="DY5" s="41">
        <v>302547</v>
      </c>
      <c r="DZ5" s="42">
        <v>35494</v>
      </c>
      <c r="EA5" s="42">
        <v>94125</v>
      </c>
      <c r="EB5" s="42">
        <v>94982</v>
      </c>
      <c r="EC5" s="160">
        <v>77946</v>
      </c>
    </row>
    <row r="6" spans="1:133">
      <c r="A6" s="155" t="s">
        <v>96</v>
      </c>
      <c r="B6" s="155" t="s">
        <v>97</v>
      </c>
      <c r="C6" s="140" t="s">
        <v>80</v>
      </c>
      <c r="D6" s="29" t="s">
        <v>98</v>
      </c>
      <c r="E6" s="156" t="s">
        <v>99</v>
      </c>
      <c r="F6" s="29" t="s">
        <v>100</v>
      </c>
      <c r="G6" s="156" t="s">
        <v>101</v>
      </c>
      <c r="H6" s="166">
        <v>2002</v>
      </c>
      <c r="I6" s="150">
        <v>1958</v>
      </c>
      <c r="J6" s="100" t="s">
        <v>85</v>
      </c>
      <c r="K6" s="100" t="s">
        <v>49</v>
      </c>
      <c r="L6" s="100" t="s">
        <v>86</v>
      </c>
      <c r="M6" s="100" t="s">
        <v>87</v>
      </c>
      <c r="N6" s="100" t="s">
        <v>102</v>
      </c>
      <c r="O6" s="43">
        <f t="shared" si="0"/>
        <v>33.717639599999998</v>
      </c>
      <c r="P6" s="162">
        <f t="shared" si="1"/>
        <v>65.286489849999995</v>
      </c>
      <c r="Q6" s="43">
        <f t="shared" si="2"/>
        <v>32.308779119999997</v>
      </c>
      <c r="R6" s="162">
        <f t="shared" si="3"/>
        <v>65.267543009999997</v>
      </c>
      <c r="S6" s="43">
        <f t="shared" si="4"/>
        <v>36.80067683</v>
      </c>
      <c r="T6" s="162">
        <f t="shared" si="5"/>
        <v>62.280457509999998</v>
      </c>
      <c r="U6" s="43">
        <f t="shared" si="6"/>
        <v>36.609552720000003</v>
      </c>
      <c r="V6" s="162">
        <f t="shared" si="7"/>
        <v>62.576121379999996</v>
      </c>
      <c r="W6" s="43">
        <f t="shared" si="23"/>
        <v>32.459330799999996</v>
      </c>
      <c r="X6" s="162">
        <f t="shared" si="24"/>
        <v>67.461534159999999</v>
      </c>
      <c r="Y6" s="43">
        <f t="shared" si="8"/>
        <v>36.218442099999997</v>
      </c>
      <c r="Z6" s="162">
        <f t="shared" si="9"/>
        <v>63.717310220000002</v>
      </c>
      <c r="AA6" s="43">
        <f t="shared" si="10"/>
        <v>32.931968900000001</v>
      </c>
      <c r="AB6" s="162">
        <f t="shared" si="11"/>
        <v>66.931843509999993</v>
      </c>
      <c r="AC6" s="43">
        <f t="shared" si="12"/>
        <v>33.722385389999999</v>
      </c>
      <c r="AD6" s="162">
        <f t="shared" si="13"/>
        <v>66.12054655</v>
      </c>
      <c r="AE6" s="43">
        <f t="shared" si="14"/>
        <v>35.890318780000001</v>
      </c>
      <c r="AF6" s="162">
        <f t="shared" si="15"/>
        <v>64.109681219999999</v>
      </c>
      <c r="AG6" s="43">
        <f t="shared" ref="AG6:AL6" si="36">CZ6/$CY6*100</f>
        <v>70.582417480000004</v>
      </c>
      <c r="AH6" s="44">
        <f t="shared" si="36"/>
        <v>25.37643155</v>
      </c>
      <c r="AI6" s="44">
        <f t="shared" si="36"/>
        <v>1.794115744</v>
      </c>
      <c r="AJ6" s="44">
        <f t="shared" si="36"/>
        <v>0.82727129880000005</v>
      </c>
      <c r="AK6" s="44">
        <f t="shared" si="36"/>
        <v>0.28561657130000001</v>
      </c>
      <c r="AL6" s="44">
        <f t="shared" si="36"/>
        <v>1.1341473559999999</v>
      </c>
      <c r="AM6" s="43">
        <f t="shared" ref="AM6:AR6" si="37">DN6/$DM6*100</f>
        <v>71.462178339999994</v>
      </c>
      <c r="AN6" s="44">
        <f t="shared" si="37"/>
        <v>23.90923793</v>
      </c>
      <c r="AO6" s="44">
        <f t="shared" si="37"/>
        <v>2.2477175190000001</v>
      </c>
      <c r="AP6" s="44">
        <f t="shared" si="37"/>
        <v>1.1627176050000001</v>
      </c>
      <c r="AQ6" s="44">
        <f t="shared" si="37"/>
        <v>0.32534758670000002</v>
      </c>
      <c r="AR6" s="163">
        <f t="shared" si="37"/>
        <v>0.89280101789999999</v>
      </c>
      <c r="AS6" s="45">
        <f t="shared" si="18"/>
        <v>84.88342317</v>
      </c>
      <c r="AT6" s="46">
        <f t="shared" si="27"/>
        <v>348</v>
      </c>
      <c r="AU6" s="47">
        <f t="shared" si="19"/>
        <v>22.376076770000001</v>
      </c>
      <c r="AV6" s="46">
        <f t="shared" si="28"/>
        <v>351</v>
      </c>
      <c r="AW6" s="47">
        <f t="shared" si="20"/>
        <v>23.806830260000002</v>
      </c>
      <c r="AX6" s="164">
        <f t="shared" si="29"/>
        <v>386</v>
      </c>
      <c r="AY6" s="48">
        <v>49110</v>
      </c>
      <c r="AZ6" s="49">
        <f t="shared" si="30"/>
        <v>365</v>
      </c>
      <c r="BA6" s="50">
        <v>54477</v>
      </c>
      <c r="BB6" s="49">
        <f t="shared" si="31"/>
        <v>369</v>
      </c>
      <c r="BC6" s="165">
        <f t="shared" si="21"/>
        <v>53.778981160000001</v>
      </c>
      <c r="BD6" s="51"/>
      <c r="BE6" s="44"/>
      <c r="BF6" s="162"/>
      <c r="BG6" s="100">
        <v>3</v>
      </c>
      <c r="BH6" s="39">
        <v>324741</v>
      </c>
      <c r="BI6" s="40">
        <v>109495</v>
      </c>
      <c r="BJ6" s="40">
        <v>212012</v>
      </c>
      <c r="BK6" s="39">
        <v>288776</v>
      </c>
      <c r="BL6" s="40">
        <v>93300</v>
      </c>
      <c r="BM6" s="40">
        <v>188477</v>
      </c>
      <c r="BN6" s="39">
        <v>280128</v>
      </c>
      <c r="BO6" s="40">
        <v>103089</v>
      </c>
      <c r="BP6" s="40">
        <v>174465</v>
      </c>
      <c r="BQ6" s="39">
        <v>281951</v>
      </c>
      <c r="BR6" s="40">
        <v>103221</v>
      </c>
      <c r="BS6" s="40">
        <v>176434</v>
      </c>
      <c r="BT6" s="39">
        <v>322234</v>
      </c>
      <c r="BU6" s="40">
        <v>104595</v>
      </c>
      <c r="BV6" s="40">
        <v>217384</v>
      </c>
      <c r="BW6" s="40">
        <v>0</v>
      </c>
      <c r="BX6" s="40">
        <v>0</v>
      </c>
      <c r="BY6" s="159">
        <v>255</v>
      </c>
      <c r="BZ6" s="39">
        <v>231915</v>
      </c>
      <c r="CA6" s="40">
        <v>83996</v>
      </c>
      <c r="CB6" s="40">
        <v>147770</v>
      </c>
      <c r="CC6" s="159">
        <v>149</v>
      </c>
      <c r="CD6" s="39">
        <f t="shared" si="32"/>
        <v>287104</v>
      </c>
      <c r="CE6" s="40">
        <v>94549</v>
      </c>
      <c r="CF6" s="40">
        <v>192164</v>
      </c>
      <c r="CG6" s="159">
        <v>391</v>
      </c>
      <c r="CH6" s="39">
        <f t="shared" si="33"/>
        <v>156620</v>
      </c>
      <c r="CI6" s="40">
        <v>52816</v>
      </c>
      <c r="CJ6" s="40">
        <v>103558</v>
      </c>
      <c r="CK6" s="159">
        <v>246</v>
      </c>
      <c r="CL6" s="39">
        <v>98141</v>
      </c>
      <c r="CM6" s="159">
        <v>175306</v>
      </c>
      <c r="CN6" s="39"/>
      <c r="CO6" s="40"/>
      <c r="CP6" s="40"/>
      <c r="CQ6" s="159"/>
      <c r="CR6" s="39">
        <v>695135</v>
      </c>
      <c r="CS6" s="40">
        <v>477250</v>
      </c>
      <c r="CT6" s="40">
        <v>179775</v>
      </c>
      <c r="CU6" s="40">
        <v>17535</v>
      </c>
      <c r="CV6" s="40">
        <v>7085</v>
      </c>
      <c r="CW6" s="40">
        <v>1930</v>
      </c>
      <c r="CX6" s="40">
        <v>11560</v>
      </c>
      <c r="CY6" s="39">
        <v>540935</v>
      </c>
      <c r="CZ6" s="40">
        <v>381805</v>
      </c>
      <c r="DA6" s="40">
        <v>137270</v>
      </c>
      <c r="DB6" s="40">
        <v>9705</v>
      </c>
      <c r="DC6" s="40">
        <v>4475</v>
      </c>
      <c r="DD6" s="40">
        <v>1545</v>
      </c>
      <c r="DE6" s="40">
        <v>6135</v>
      </c>
      <c r="DF6" s="39">
        <v>682819</v>
      </c>
      <c r="DG6" s="40">
        <v>474877</v>
      </c>
      <c r="DH6" s="40">
        <v>170713</v>
      </c>
      <c r="DI6" s="40">
        <v>17958</v>
      </c>
      <c r="DJ6" s="40">
        <v>8083</v>
      </c>
      <c r="DK6" s="40">
        <v>2122</v>
      </c>
      <c r="DL6" s="159">
        <v>9066</v>
      </c>
      <c r="DM6" s="39">
        <v>524977</v>
      </c>
      <c r="DN6" s="40">
        <v>375160</v>
      </c>
      <c r="DO6" s="40">
        <v>125518</v>
      </c>
      <c r="DP6" s="40">
        <v>11800</v>
      </c>
      <c r="DQ6" s="40">
        <v>6104</v>
      </c>
      <c r="DR6" s="40">
        <v>1708</v>
      </c>
      <c r="DS6" s="159">
        <v>4687</v>
      </c>
      <c r="DT6" s="41">
        <v>476424</v>
      </c>
      <c r="DU6" s="42">
        <v>72019</v>
      </c>
      <c r="DV6" s="42">
        <v>148158</v>
      </c>
      <c r="DW6" s="42">
        <v>149642</v>
      </c>
      <c r="DX6" s="42">
        <v>106605</v>
      </c>
      <c r="DY6" s="41">
        <v>334131</v>
      </c>
      <c r="DZ6" s="42">
        <v>44890</v>
      </c>
      <c r="EA6" s="42">
        <v>102900</v>
      </c>
      <c r="EB6" s="42">
        <v>106795</v>
      </c>
      <c r="EC6" s="160">
        <v>79546</v>
      </c>
    </row>
    <row r="7" spans="1:133">
      <c r="A7" s="154" t="s">
        <v>103</v>
      </c>
      <c r="B7" s="154" t="s">
        <v>104</v>
      </c>
      <c r="C7" s="140" t="s">
        <v>80</v>
      </c>
      <c r="D7" s="29" t="s">
        <v>105</v>
      </c>
      <c r="E7" s="156" t="s">
        <v>106</v>
      </c>
      <c r="F7" s="29" t="s">
        <v>107</v>
      </c>
      <c r="G7" s="156" t="s">
        <v>108</v>
      </c>
      <c r="H7" s="166">
        <v>1996</v>
      </c>
      <c r="I7" s="150">
        <v>1965</v>
      </c>
      <c r="J7" s="100" t="s">
        <v>85</v>
      </c>
      <c r="K7" s="100" t="s">
        <v>49</v>
      </c>
      <c r="L7" s="100" t="s">
        <v>109</v>
      </c>
      <c r="M7" s="100" t="s">
        <v>87</v>
      </c>
      <c r="N7" s="100" t="s">
        <v>102</v>
      </c>
      <c r="O7" s="43">
        <f t="shared" si="0"/>
        <v>17.813703329999999</v>
      </c>
      <c r="P7" s="162">
        <f t="shared" si="1"/>
        <v>81.233143659999996</v>
      </c>
      <c r="Q7" s="43">
        <f t="shared" si="2"/>
        <v>17.446667999999999</v>
      </c>
      <c r="R7" s="162">
        <f t="shared" si="3"/>
        <v>80.371552600000001</v>
      </c>
      <c r="S7" s="43">
        <f t="shared" si="4"/>
        <v>23.976976740000001</v>
      </c>
      <c r="T7" s="162">
        <f t="shared" si="5"/>
        <v>74.833973880000002</v>
      </c>
      <c r="U7" s="43">
        <f t="shared" si="6"/>
        <v>25.529385990000002</v>
      </c>
      <c r="V7" s="162">
        <f t="shared" si="7"/>
        <v>73.298190550000001</v>
      </c>
      <c r="W7" s="43">
        <f t="shared" si="23"/>
        <v>17.682978599999998</v>
      </c>
      <c r="X7" s="162">
        <f t="shared" si="24"/>
        <v>82.241871020000005</v>
      </c>
      <c r="Y7" s="43">
        <f t="shared" si="8"/>
        <v>20.129108240000001</v>
      </c>
      <c r="Z7" s="162">
        <f t="shared" si="9"/>
        <v>79.774774969999996</v>
      </c>
      <c r="AA7" s="43">
        <f t="shared" si="10"/>
        <v>0</v>
      </c>
      <c r="AB7" s="162">
        <f t="shared" si="11"/>
        <v>98.530345299999993</v>
      </c>
      <c r="AC7" s="43">
        <f t="shared" si="12"/>
        <v>0</v>
      </c>
      <c r="AD7" s="162">
        <f t="shared" si="13"/>
        <v>98.574418190000003</v>
      </c>
      <c r="AE7" s="43">
        <f t="shared" si="14"/>
        <v>25.934510769999999</v>
      </c>
      <c r="AF7" s="162">
        <f t="shared" si="15"/>
        <v>74.065489229999997</v>
      </c>
      <c r="AG7" s="43">
        <f t="shared" ref="AG7:AL7" si="38">CZ7/$CY7*100</f>
        <v>88.365981140000002</v>
      </c>
      <c r="AH7" s="44">
        <f t="shared" si="38"/>
        <v>7.0138244350000001</v>
      </c>
      <c r="AI7" s="44">
        <f t="shared" si="38"/>
        <v>2.2119095309999999</v>
      </c>
      <c r="AJ7" s="44">
        <f t="shared" si="38"/>
        <v>0.4074055982</v>
      </c>
      <c r="AK7" s="44">
        <f t="shared" si="38"/>
        <v>0.70343412630000002</v>
      </c>
      <c r="AL7" s="44">
        <f t="shared" si="38"/>
        <v>1.2974451659999999</v>
      </c>
      <c r="AM7" s="43">
        <f t="shared" ref="AM7:AR7" si="39">DN7/$DM7*100</f>
        <v>86.885104609999999</v>
      </c>
      <c r="AN7" s="44">
        <f t="shared" si="39"/>
        <v>6.532260999</v>
      </c>
      <c r="AO7" s="44">
        <f t="shared" si="39"/>
        <v>4.3351765269999998</v>
      </c>
      <c r="AP7" s="44">
        <f t="shared" si="39"/>
        <v>0.4550843611</v>
      </c>
      <c r="AQ7" s="44">
        <f t="shared" si="39"/>
        <v>0.74353429699999996</v>
      </c>
      <c r="AR7" s="163">
        <f t="shared" si="39"/>
        <v>1.0488392090000001</v>
      </c>
      <c r="AS7" s="45">
        <f t="shared" si="18"/>
        <v>81.968383369999998</v>
      </c>
      <c r="AT7" s="46">
        <f t="shared" si="27"/>
        <v>384</v>
      </c>
      <c r="AU7" s="47">
        <f t="shared" si="19"/>
        <v>17.329799250000001</v>
      </c>
      <c r="AV7" s="46">
        <f t="shared" si="28"/>
        <v>412</v>
      </c>
      <c r="AW7" s="47">
        <f t="shared" si="20"/>
        <v>18.04522261</v>
      </c>
      <c r="AX7" s="164">
        <f t="shared" si="29"/>
        <v>430</v>
      </c>
      <c r="AY7" s="48">
        <v>45111</v>
      </c>
      <c r="AZ7" s="49">
        <f t="shared" si="30"/>
        <v>390</v>
      </c>
      <c r="BA7" s="50">
        <v>47566</v>
      </c>
      <c r="BB7" s="49">
        <f t="shared" si="31"/>
        <v>411</v>
      </c>
      <c r="BC7" s="165">
        <f t="shared" si="21"/>
        <v>72.420143139999993</v>
      </c>
      <c r="BD7" s="51"/>
      <c r="BE7" s="44"/>
      <c r="BF7" s="162"/>
      <c r="BG7" s="100">
        <v>4</v>
      </c>
      <c r="BH7" s="39">
        <v>320725</v>
      </c>
      <c r="BI7" s="40">
        <v>57133</v>
      </c>
      <c r="BJ7" s="40">
        <v>260535</v>
      </c>
      <c r="BK7" s="39">
        <v>290726</v>
      </c>
      <c r="BL7" s="40">
        <v>50722</v>
      </c>
      <c r="BM7" s="40">
        <v>233661</v>
      </c>
      <c r="BN7" s="39">
        <v>274505</v>
      </c>
      <c r="BO7" s="40">
        <v>65818</v>
      </c>
      <c r="BP7" s="40">
        <v>205423</v>
      </c>
      <c r="BQ7" s="39">
        <v>278483</v>
      </c>
      <c r="BR7" s="40">
        <v>71095</v>
      </c>
      <c r="BS7" s="40">
        <v>204123</v>
      </c>
      <c r="BT7" s="39">
        <v>318029</v>
      </c>
      <c r="BU7" s="40">
        <v>56237</v>
      </c>
      <c r="BV7" s="40">
        <v>261553</v>
      </c>
      <c r="BW7" s="40">
        <v>0</v>
      </c>
      <c r="BX7" s="40">
        <v>0</v>
      </c>
      <c r="BY7" s="159">
        <v>239</v>
      </c>
      <c r="BZ7" s="39">
        <v>230969</v>
      </c>
      <c r="CA7" s="40">
        <v>46492</v>
      </c>
      <c r="CB7" s="40">
        <v>184255</v>
      </c>
      <c r="CC7" s="159">
        <v>222</v>
      </c>
      <c r="CD7" s="39">
        <f t="shared" si="32"/>
        <v>239444</v>
      </c>
      <c r="CE7" s="40">
        <v>0</v>
      </c>
      <c r="CF7" s="40">
        <v>235925</v>
      </c>
      <c r="CG7" s="159">
        <v>3519</v>
      </c>
      <c r="CH7" s="39">
        <f t="shared" si="33"/>
        <v>134752</v>
      </c>
      <c r="CI7" s="40">
        <v>0</v>
      </c>
      <c r="CJ7" s="40">
        <v>132831</v>
      </c>
      <c r="CK7" s="159">
        <v>1921</v>
      </c>
      <c r="CL7" s="39">
        <v>69706</v>
      </c>
      <c r="CM7" s="159">
        <v>199071</v>
      </c>
      <c r="CN7" s="39"/>
      <c r="CO7" s="40"/>
      <c r="CP7" s="40"/>
      <c r="CQ7" s="159"/>
      <c r="CR7" s="39">
        <v>665990</v>
      </c>
      <c r="CS7" s="40">
        <v>569765</v>
      </c>
      <c r="CT7" s="40">
        <v>47170</v>
      </c>
      <c r="CU7" s="40">
        <v>30155</v>
      </c>
      <c r="CV7" s="40">
        <v>2820</v>
      </c>
      <c r="CW7" s="40">
        <v>4360</v>
      </c>
      <c r="CX7" s="40">
        <v>11720</v>
      </c>
      <c r="CY7" s="39">
        <v>511775</v>
      </c>
      <c r="CZ7" s="40">
        <v>452235</v>
      </c>
      <c r="DA7" s="40">
        <v>35895</v>
      </c>
      <c r="DB7" s="40">
        <v>11320</v>
      </c>
      <c r="DC7" s="40">
        <v>2085</v>
      </c>
      <c r="DD7" s="40">
        <v>3600</v>
      </c>
      <c r="DE7" s="40">
        <v>6640</v>
      </c>
      <c r="DF7" s="39">
        <v>682819</v>
      </c>
      <c r="DG7" s="40">
        <v>579614</v>
      </c>
      <c r="DH7" s="40">
        <v>46166</v>
      </c>
      <c r="DI7" s="40">
        <v>38949</v>
      </c>
      <c r="DJ7" s="40">
        <v>3208</v>
      </c>
      <c r="DK7" s="40">
        <v>5231</v>
      </c>
      <c r="DL7" s="159">
        <v>9651</v>
      </c>
      <c r="DM7" s="39">
        <v>522101</v>
      </c>
      <c r="DN7" s="40">
        <v>453628</v>
      </c>
      <c r="DO7" s="40">
        <v>34105</v>
      </c>
      <c r="DP7" s="40">
        <v>22634</v>
      </c>
      <c r="DQ7" s="40">
        <v>2376</v>
      </c>
      <c r="DR7" s="40">
        <v>3882</v>
      </c>
      <c r="DS7" s="159">
        <v>5476</v>
      </c>
      <c r="DT7" s="41">
        <v>473485</v>
      </c>
      <c r="DU7" s="42">
        <v>85377</v>
      </c>
      <c r="DV7" s="42">
        <v>161840</v>
      </c>
      <c r="DW7" s="42">
        <v>144214</v>
      </c>
      <c r="DX7" s="42">
        <v>82054</v>
      </c>
      <c r="DY7" s="41">
        <v>410768</v>
      </c>
      <c r="DZ7" s="42">
        <v>66642</v>
      </c>
      <c r="EA7" s="42">
        <v>141943</v>
      </c>
      <c r="EB7" s="42">
        <v>128059</v>
      </c>
      <c r="EC7" s="160">
        <v>74124</v>
      </c>
    </row>
    <row r="8" spans="1:133">
      <c r="A8" s="155" t="s">
        <v>110</v>
      </c>
      <c r="B8" s="155" t="s">
        <v>111</v>
      </c>
      <c r="C8" s="140" t="s">
        <v>80</v>
      </c>
      <c r="D8" s="29" t="s">
        <v>112</v>
      </c>
      <c r="E8" s="156" t="s">
        <v>113</v>
      </c>
      <c r="F8" s="29" t="s">
        <v>114</v>
      </c>
      <c r="G8" s="156" t="s">
        <v>115</v>
      </c>
      <c r="H8" s="166">
        <v>2010</v>
      </c>
      <c r="I8" s="150">
        <v>1954</v>
      </c>
      <c r="J8" s="100" t="s">
        <v>85</v>
      </c>
      <c r="K8" s="100" t="s">
        <v>49</v>
      </c>
      <c r="L8" s="100" t="s">
        <v>116</v>
      </c>
      <c r="M8" s="100" t="s">
        <v>87</v>
      </c>
      <c r="N8" s="100" t="s">
        <v>102</v>
      </c>
      <c r="O8" s="43">
        <f t="shared" si="0"/>
        <v>35.652157199999998</v>
      </c>
      <c r="P8" s="162">
        <f t="shared" si="1"/>
        <v>62.728263939999998</v>
      </c>
      <c r="Q8" s="43">
        <f t="shared" si="2"/>
        <v>31.347983620000001</v>
      </c>
      <c r="R8" s="162">
        <f t="shared" si="3"/>
        <v>64.71347403</v>
      </c>
      <c r="S8" s="43">
        <f t="shared" si="4"/>
        <v>34.850620489999997</v>
      </c>
      <c r="T8" s="162">
        <f t="shared" si="5"/>
        <v>63.869368199999997</v>
      </c>
      <c r="U8" s="43">
        <f t="shared" si="6"/>
        <v>36.34137561</v>
      </c>
      <c r="V8" s="162">
        <f t="shared" si="7"/>
        <v>62.56707557</v>
      </c>
      <c r="W8" s="43">
        <f t="shared" si="23"/>
        <v>0</v>
      </c>
      <c r="X8" s="162">
        <f t="shared" si="24"/>
        <v>95.810872200000006</v>
      </c>
      <c r="Y8" s="43">
        <f t="shared" si="8"/>
        <v>38.894707160000003</v>
      </c>
      <c r="Z8" s="162">
        <f t="shared" si="9"/>
        <v>61.020128669999998</v>
      </c>
      <c r="AA8" s="43">
        <f t="shared" si="10"/>
        <v>33.15776159</v>
      </c>
      <c r="AB8" s="162">
        <f t="shared" si="11"/>
        <v>66.697910649999997</v>
      </c>
      <c r="AC8" s="43">
        <f t="shared" si="12"/>
        <v>0</v>
      </c>
      <c r="AD8" s="162">
        <f t="shared" si="13"/>
        <v>74.424096950000006</v>
      </c>
      <c r="AE8" s="43">
        <f t="shared" si="14"/>
        <v>34.978364499999998</v>
      </c>
      <c r="AF8" s="162">
        <f t="shared" si="15"/>
        <v>65.021635500000002</v>
      </c>
      <c r="AG8" s="43">
        <f t="shared" ref="AG8:AL8" si="40">CZ8/$CY8*100</f>
        <v>76.313863269999999</v>
      </c>
      <c r="AH8" s="44">
        <f t="shared" si="40"/>
        <v>17.523971599999999</v>
      </c>
      <c r="AI8" s="44">
        <f t="shared" si="40"/>
        <v>2.4557165859999999</v>
      </c>
      <c r="AJ8" s="44">
        <f t="shared" si="40"/>
        <v>1.314778217</v>
      </c>
      <c r="AK8" s="44">
        <f t="shared" si="40"/>
        <v>0.62765334500000003</v>
      </c>
      <c r="AL8" s="44">
        <f t="shared" si="40"/>
        <v>1.7640169809999999</v>
      </c>
      <c r="AM8" s="43">
        <f t="shared" ref="AM8:AR8" si="41">DN8/$DM8*100</f>
        <v>76.117205190000007</v>
      </c>
      <c r="AN8" s="44">
        <f t="shared" si="41"/>
        <v>16.27769108</v>
      </c>
      <c r="AO8" s="44">
        <f t="shared" si="41"/>
        <v>3.920736185</v>
      </c>
      <c r="AP8" s="44">
        <f t="shared" si="41"/>
        <v>1.602564103</v>
      </c>
      <c r="AQ8" s="44">
        <f t="shared" si="41"/>
        <v>0.69227709439999996</v>
      </c>
      <c r="AR8" s="163">
        <f t="shared" si="41"/>
        <v>1.3895263449999999</v>
      </c>
      <c r="AS8" s="45">
        <f t="shared" si="18"/>
        <v>88.312394409999996</v>
      </c>
      <c r="AT8" s="46">
        <f t="shared" si="27"/>
        <v>264</v>
      </c>
      <c r="AU8" s="47">
        <f t="shared" si="19"/>
        <v>32.515510380000002</v>
      </c>
      <c r="AV8" s="46">
        <f t="shared" si="28"/>
        <v>171</v>
      </c>
      <c r="AW8" s="47">
        <f t="shared" si="20"/>
        <v>33.433052140000001</v>
      </c>
      <c r="AX8" s="164">
        <f t="shared" si="29"/>
        <v>229</v>
      </c>
      <c r="AY8" s="48">
        <v>57758</v>
      </c>
      <c r="AZ8" s="49">
        <f t="shared" si="30"/>
        <v>251</v>
      </c>
      <c r="BA8" s="50">
        <v>62647</v>
      </c>
      <c r="BB8" s="49">
        <f t="shared" si="31"/>
        <v>265</v>
      </c>
      <c r="BC8" s="165">
        <f t="shared" si="21"/>
        <v>50.799809570000001</v>
      </c>
      <c r="BD8" s="51"/>
      <c r="BE8" s="44"/>
      <c r="BF8" s="162"/>
      <c r="BG8" s="100">
        <v>5</v>
      </c>
      <c r="BH8" s="39">
        <v>364107</v>
      </c>
      <c r="BI8" s="40">
        <v>129812</v>
      </c>
      <c r="BJ8" s="40">
        <v>228398</v>
      </c>
      <c r="BK8" s="39">
        <v>309937</v>
      </c>
      <c r="BL8" s="40">
        <v>97159</v>
      </c>
      <c r="BM8" s="40">
        <v>200571</v>
      </c>
      <c r="BN8" s="39">
        <v>297263</v>
      </c>
      <c r="BO8" s="40">
        <v>103598</v>
      </c>
      <c r="BP8" s="40">
        <v>189860</v>
      </c>
      <c r="BQ8" s="39">
        <v>294444</v>
      </c>
      <c r="BR8" s="40">
        <v>107005</v>
      </c>
      <c r="BS8" s="40">
        <v>184225</v>
      </c>
      <c r="BT8" s="39">
        <v>264160</v>
      </c>
      <c r="BU8" s="40">
        <v>0</v>
      </c>
      <c r="BV8" s="40">
        <v>253094</v>
      </c>
      <c r="BW8" s="40">
        <v>0</v>
      </c>
      <c r="BX8" s="40">
        <v>0</v>
      </c>
      <c r="BY8" s="159">
        <v>11066</v>
      </c>
      <c r="BZ8" s="39">
        <v>260673</v>
      </c>
      <c r="CA8" s="40">
        <v>101388</v>
      </c>
      <c r="CB8" s="40">
        <v>159063</v>
      </c>
      <c r="CC8" s="159">
        <v>222</v>
      </c>
      <c r="CD8" s="39">
        <f t="shared" si="32"/>
        <v>308326</v>
      </c>
      <c r="CE8" s="40">
        <v>102234</v>
      </c>
      <c r="CF8" s="40">
        <v>205647</v>
      </c>
      <c r="CG8" s="159">
        <v>445</v>
      </c>
      <c r="CH8" s="39">
        <f t="shared" si="33"/>
        <v>154974</v>
      </c>
      <c r="CI8" s="40">
        <v>0</v>
      </c>
      <c r="CJ8" s="40">
        <v>115338</v>
      </c>
      <c r="CK8" s="159">
        <v>39636</v>
      </c>
      <c r="CL8" s="39">
        <v>101772</v>
      </c>
      <c r="CM8" s="159">
        <v>189185</v>
      </c>
      <c r="CN8" s="39"/>
      <c r="CO8" s="40"/>
      <c r="CP8" s="40"/>
      <c r="CQ8" s="159"/>
      <c r="CR8" s="39">
        <v>703210</v>
      </c>
      <c r="CS8" s="40">
        <v>519995</v>
      </c>
      <c r="CT8" s="40">
        <v>125365</v>
      </c>
      <c r="CU8" s="40">
        <v>27645</v>
      </c>
      <c r="CV8" s="40">
        <v>9810</v>
      </c>
      <c r="CW8" s="40">
        <v>4185</v>
      </c>
      <c r="CX8" s="40">
        <v>16210</v>
      </c>
      <c r="CY8" s="39">
        <v>546480</v>
      </c>
      <c r="CZ8" s="40">
        <v>417040</v>
      </c>
      <c r="DA8" s="40">
        <v>95765</v>
      </c>
      <c r="DB8" s="40">
        <v>13420</v>
      </c>
      <c r="DC8" s="40">
        <v>7185</v>
      </c>
      <c r="DD8" s="40">
        <v>3430</v>
      </c>
      <c r="DE8" s="40">
        <v>9640</v>
      </c>
      <c r="DF8" s="39">
        <v>682819</v>
      </c>
      <c r="DG8" s="40">
        <v>506130</v>
      </c>
      <c r="DH8" s="40">
        <v>114885</v>
      </c>
      <c r="DI8" s="40">
        <v>32562</v>
      </c>
      <c r="DJ8" s="40">
        <v>11050</v>
      </c>
      <c r="DK8" s="40">
        <v>4745</v>
      </c>
      <c r="DL8" s="159">
        <v>13447</v>
      </c>
      <c r="DM8" s="39">
        <v>522912</v>
      </c>
      <c r="DN8" s="40">
        <v>398026</v>
      </c>
      <c r="DO8" s="40">
        <v>85118</v>
      </c>
      <c r="DP8" s="40">
        <v>20502</v>
      </c>
      <c r="DQ8" s="40">
        <v>8380</v>
      </c>
      <c r="DR8" s="40">
        <v>3620</v>
      </c>
      <c r="DS8" s="159">
        <v>7266</v>
      </c>
      <c r="DT8" s="41">
        <v>496603</v>
      </c>
      <c r="DU8" s="42">
        <v>58041</v>
      </c>
      <c r="DV8" s="42">
        <v>134180</v>
      </c>
      <c r="DW8" s="42">
        <v>142909</v>
      </c>
      <c r="DX8" s="42">
        <v>161473</v>
      </c>
      <c r="DY8" s="41">
        <v>376726</v>
      </c>
      <c r="DZ8" s="42">
        <v>37256</v>
      </c>
      <c r="EA8" s="42">
        <v>104179</v>
      </c>
      <c r="EB8" s="42">
        <v>109340</v>
      </c>
      <c r="EC8" s="160">
        <v>125951</v>
      </c>
    </row>
    <row r="9" spans="1:133">
      <c r="A9" s="154" t="s">
        <v>117</v>
      </c>
      <c r="B9" s="154" t="s">
        <v>118</v>
      </c>
      <c r="C9" s="140" t="s">
        <v>80</v>
      </c>
      <c r="D9" s="29" t="s">
        <v>119</v>
      </c>
      <c r="E9" s="156" t="s">
        <v>120</v>
      </c>
      <c r="F9" s="29" t="s">
        <v>121</v>
      </c>
      <c r="G9" s="156" t="s">
        <v>122</v>
      </c>
      <c r="H9" s="161">
        <v>2014</v>
      </c>
      <c r="I9" s="150">
        <v>1954</v>
      </c>
      <c r="J9" s="100" t="s">
        <v>85</v>
      </c>
      <c r="K9" s="100" t="s">
        <v>49</v>
      </c>
      <c r="L9" s="100" t="s">
        <v>123</v>
      </c>
      <c r="M9" s="100" t="s">
        <v>87</v>
      </c>
      <c r="N9" s="100" t="s">
        <v>102</v>
      </c>
      <c r="O9" s="43">
        <f t="shared" si="0"/>
        <v>31.764238689999999</v>
      </c>
      <c r="P9" s="162">
        <f t="shared" si="1"/>
        <v>67.032263470000004</v>
      </c>
      <c r="Q9" s="43">
        <f t="shared" si="2"/>
        <v>26.107703829999998</v>
      </c>
      <c r="R9" s="162">
        <f t="shared" si="3"/>
        <v>70.787845349999998</v>
      </c>
      <c r="S9" s="43">
        <f t="shared" si="4"/>
        <v>24.66000515</v>
      </c>
      <c r="T9" s="162">
        <f t="shared" si="5"/>
        <v>74.30291115</v>
      </c>
      <c r="U9" s="43">
        <f t="shared" si="6"/>
        <v>25.031704260000001</v>
      </c>
      <c r="V9" s="162">
        <f t="shared" si="7"/>
        <v>74.128690599999999</v>
      </c>
      <c r="W9" s="43">
        <f t="shared" si="23"/>
        <v>0</v>
      </c>
      <c r="X9" s="162">
        <f t="shared" si="24"/>
        <v>97.129961280000003</v>
      </c>
      <c r="Y9" s="43">
        <f t="shared" si="8"/>
        <v>30.770889019999998</v>
      </c>
      <c r="Z9" s="162">
        <f t="shared" si="9"/>
        <v>69.178092039999996</v>
      </c>
      <c r="AA9" s="43">
        <f t="shared" si="10"/>
        <v>25.419822289999999</v>
      </c>
      <c r="AB9" s="162">
        <f t="shared" si="11"/>
        <v>74.493935730000004</v>
      </c>
      <c r="AC9" s="43">
        <f t="shared" si="12"/>
        <v>23.699208179999999</v>
      </c>
      <c r="AD9" s="162">
        <f t="shared" si="13"/>
        <v>76.181429989999998</v>
      </c>
      <c r="AE9" s="43">
        <f t="shared" si="14"/>
        <v>28.702008589999998</v>
      </c>
      <c r="AF9" s="162">
        <f t="shared" si="15"/>
        <v>71.297991409999995</v>
      </c>
      <c r="AG9" s="43">
        <f t="shared" ref="AG9:AL9" si="42">CZ9/$CY9*100</f>
        <v>80.201637590000004</v>
      </c>
      <c r="AH9" s="44">
        <f t="shared" si="42"/>
        <v>15.532216099999999</v>
      </c>
      <c r="AI9" s="44">
        <f t="shared" si="42"/>
        <v>1.936983471</v>
      </c>
      <c r="AJ9" s="44">
        <f t="shared" si="42"/>
        <v>1.072275788</v>
      </c>
      <c r="AK9" s="44">
        <f t="shared" si="42"/>
        <v>0.21522038569999999</v>
      </c>
      <c r="AL9" s="44">
        <f t="shared" si="42"/>
        <v>1.0416666670000001</v>
      </c>
      <c r="AM9" s="43">
        <f t="shared" ref="AM9:AR9" si="43">DN9/$DM9*100</f>
        <v>80.724459179999997</v>
      </c>
      <c r="AN9" s="44">
        <f t="shared" si="43"/>
        <v>12.58170629</v>
      </c>
      <c r="AO9" s="44">
        <f t="shared" si="43"/>
        <v>4.0966074280000004</v>
      </c>
      <c r="AP9" s="44">
        <f t="shared" si="43"/>
        <v>1.5516955139999999</v>
      </c>
      <c r="AQ9" s="44">
        <f t="shared" si="43"/>
        <v>0.27180732569999999</v>
      </c>
      <c r="AR9" s="163">
        <f t="shared" si="43"/>
        <v>0.77372426230000002</v>
      </c>
      <c r="AS9" s="45">
        <f t="shared" si="18"/>
        <v>90.583804139999998</v>
      </c>
      <c r="AT9" s="46">
        <f t="shared" si="27"/>
        <v>156</v>
      </c>
      <c r="AU9" s="47">
        <f t="shared" si="19"/>
        <v>36.858476539999998</v>
      </c>
      <c r="AV9" s="46">
        <f t="shared" si="28"/>
        <v>117</v>
      </c>
      <c r="AW9" s="47">
        <f t="shared" si="20"/>
        <v>38.784828830000002</v>
      </c>
      <c r="AX9" s="164">
        <f t="shared" si="29"/>
        <v>166</v>
      </c>
      <c r="AY9" s="48">
        <v>67967</v>
      </c>
      <c r="AZ9" s="49">
        <f t="shared" si="30"/>
        <v>155</v>
      </c>
      <c r="BA9" s="50">
        <v>72059</v>
      </c>
      <c r="BB9" s="49">
        <f t="shared" si="31"/>
        <v>187</v>
      </c>
      <c r="BC9" s="165">
        <f t="shared" si="21"/>
        <v>49.095569730000001</v>
      </c>
      <c r="BD9" s="51"/>
      <c r="BE9" s="44"/>
      <c r="BF9" s="162"/>
      <c r="BG9" s="100">
        <v>6</v>
      </c>
      <c r="BH9" s="39">
        <v>370171</v>
      </c>
      <c r="BI9" s="40">
        <v>117582</v>
      </c>
      <c r="BJ9" s="40">
        <v>248134</v>
      </c>
      <c r="BK9" s="39">
        <v>329849</v>
      </c>
      <c r="BL9" s="40">
        <v>86116</v>
      </c>
      <c r="BM9" s="40">
        <v>233493</v>
      </c>
      <c r="BN9" s="39">
        <v>314343</v>
      </c>
      <c r="BO9" s="40">
        <v>77517</v>
      </c>
      <c r="BP9" s="40">
        <v>233566</v>
      </c>
      <c r="BQ9" s="39">
        <v>313838</v>
      </c>
      <c r="BR9" s="40">
        <v>78559</v>
      </c>
      <c r="BS9" s="40">
        <v>232644</v>
      </c>
      <c r="BT9" s="39">
        <v>282261</v>
      </c>
      <c r="BU9" s="40">
        <v>0</v>
      </c>
      <c r="BV9" s="40">
        <v>274160</v>
      </c>
      <c r="BW9" s="40">
        <v>0</v>
      </c>
      <c r="BX9" s="40">
        <v>0</v>
      </c>
      <c r="BY9" s="159">
        <v>8101</v>
      </c>
      <c r="BZ9" s="39">
        <v>278328</v>
      </c>
      <c r="CA9" s="40">
        <v>85644</v>
      </c>
      <c r="CB9" s="40">
        <v>192542</v>
      </c>
      <c r="CC9" s="159">
        <v>142</v>
      </c>
      <c r="CD9" s="39">
        <f t="shared" si="32"/>
        <v>329306</v>
      </c>
      <c r="CE9" s="40">
        <v>83709</v>
      </c>
      <c r="CF9" s="40">
        <v>245313</v>
      </c>
      <c r="CG9" s="159">
        <v>284</v>
      </c>
      <c r="CH9" s="39">
        <f t="shared" si="33"/>
        <v>178449</v>
      </c>
      <c r="CI9" s="40">
        <v>42291</v>
      </c>
      <c r="CJ9" s="40">
        <v>135945</v>
      </c>
      <c r="CK9" s="159">
        <v>213</v>
      </c>
      <c r="CL9" s="39">
        <v>88267</v>
      </c>
      <c r="CM9" s="159">
        <v>219262</v>
      </c>
      <c r="CN9" s="39"/>
      <c r="CO9" s="40"/>
      <c r="CP9" s="40"/>
      <c r="CQ9" s="159"/>
      <c r="CR9" s="39">
        <v>685085</v>
      </c>
      <c r="CS9" s="40">
        <v>532645</v>
      </c>
      <c r="CT9" s="40">
        <v>109125</v>
      </c>
      <c r="CU9" s="40">
        <v>22875</v>
      </c>
      <c r="CV9" s="40">
        <v>8140</v>
      </c>
      <c r="CW9" s="40">
        <v>1220</v>
      </c>
      <c r="CX9" s="40">
        <v>11080</v>
      </c>
      <c r="CY9" s="39">
        <v>522720</v>
      </c>
      <c r="CZ9" s="40">
        <v>419230</v>
      </c>
      <c r="DA9" s="40">
        <v>81190</v>
      </c>
      <c r="DB9" s="40">
        <v>10125</v>
      </c>
      <c r="DC9" s="40">
        <v>5605</v>
      </c>
      <c r="DD9" s="40">
        <v>1125</v>
      </c>
      <c r="DE9" s="40">
        <v>5445</v>
      </c>
      <c r="DF9" s="39">
        <v>682819</v>
      </c>
      <c r="DG9" s="40">
        <v>537197</v>
      </c>
      <c r="DH9" s="40">
        <v>92020</v>
      </c>
      <c r="DI9" s="40">
        <v>33345</v>
      </c>
      <c r="DJ9" s="40">
        <v>10946</v>
      </c>
      <c r="DK9" s="40">
        <v>1827</v>
      </c>
      <c r="DL9" s="159">
        <v>7484</v>
      </c>
      <c r="DM9" s="39">
        <v>518014</v>
      </c>
      <c r="DN9" s="40">
        <v>418164</v>
      </c>
      <c r="DO9" s="40">
        <v>65175</v>
      </c>
      <c r="DP9" s="40">
        <v>21221</v>
      </c>
      <c r="DQ9" s="40">
        <v>8038</v>
      </c>
      <c r="DR9" s="40">
        <v>1408</v>
      </c>
      <c r="DS9" s="159">
        <v>4008</v>
      </c>
      <c r="DT9" s="41">
        <v>484803</v>
      </c>
      <c r="DU9" s="42">
        <v>45650</v>
      </c>
      <c r="DV9" s="42">
        <v>120891</v>
      </c>
      <c r="DW9" s="42">
        <v>139571</v>
      </c>
      <c r="DX9" s="42">
        <v>178691</v>
      </c>
      <c r="DY9" s="41">
        <v>381724</v>
      </c>
      <c r="DZ9" s="42">
        <v>29810</v>
      </c>
      <c r="EA9" s="42">
        <v>95039</v>
      </c>
      <c r="EB9" s="42">
        <v>108824</v>
      </c>
      <c r="EC9" s="160">
        <v>148051</v>
      </c>
    </row>
    <row r="10" spans="1:133">
      <c r="A10" s="155" t="s">
        <v>124</v>
      </c>
      <c r="B10" s="155" t="s">
        <v>125</v>
      </c>
      <c r="C10" s="140" t="s">
        <v>126</v>
      </c>
      <c r="D10" s="29" t="s">
        <v>127</v>
      </c>
      <c r="E10" s="156" t="s">
        <v>128</v>
      </c>
      <c r="F10" s="29" t="s">
        <v>129</v>
      </c>
      <c r="G10" s="156" t="s">
        <v>130</v>
      </c>
      <c r="H10" s="166">
        <v>2010</v>
      </c>
      <c r="I10" s="150">
        <v>1965</v>
      </c>
      <c r="J10" s="100" t="s">
        <v>131</v>
      </c>
      <c r="K10" s="100" t="s">
        <v>50</v>
      </c>
      <c r="L10" s="100" t="s">
        <v>132</v>
      </c>
      <c r="M10" s="100" t="s">
        <v>87</v>
      </c>
      <c r="N10" s="100" t="s">
        <v>102</v>
      </c>
      <c r="O10" s="43">
        <f t="shared" si="0"/>
        <v>70.789850349999995</v>
      </c>
      <c r="P10" s="162">
        <f t="shared" si="1"/>
        <v>28.481382669999999</v>
      </c>
      <c r="Q10" s="43">
        <f t="shared" si="2"/>
        <v>69.769567339999995</v>
      </c>
      <c r="R10" s="162">
        <f t="shared" si="3"/>
        <v>28.617369920000002</v>
      </c>
      <c r="S10" s="43">
        <f t="shared" si="4"/>
        <v>72.412480489999993</v>
      </c>
      <c r="T10" s="162">
        <f t="shared" si="5"/>
        <v>27.118041900000001</v>
      </c>
      <c r="U10" s="43">
        <f t="shared" si="6"/>
        <v>71.490534650000001</v>
      </c>
      <c r="V10" s="162">
        <f t="shared" si="7"/>
        <v>28.135603960000001</v>
      </c>
      <c r="W10" s="43">
        <f t="shared" si="23"/>
        <v>97.163960040000006</v>
      </c>
      <c r="X10" s="162">
        <f t="shared" si="24"/>
        <v>0</v>
      </c>
      <c r="Y10" s="43">
        <f t="shared" si="8"/>
        <v>97.80453894</v>
      </c>
      <c r="Z10" s="162">
        <f t="shared" si="9"/>
        <v>0</v>
      </c>
      <c r="AA10" s="43">
        <f t="shared" si="10"/>
        <v>98.413066240000006</v>
      </c>
      <c r="AB10" s="162">
        <f t="shared" si="11"/>
        <v>0</v>
      </c>
      <c r="AC10" s="43">
        <f t="shared" si="12"/>
        <v>98.372320619999996</v>
      </c>
      <c r="AD10" s="162">
        <f t="shared" si="13"/>
        <v>0</v>
      </c>
      <c r="AE10" s="43">
        <f t="shared" si="14"/>
        <v>75.898875489999995</v>
      </c>
      <c r="AF10" s="162">
        <f t="shared" si="15"/>
        <v>24.101124509999998</v>
      </c>
      <c r="AG10" s="43">
        <f t="shared" ref="AG10:AL10" si="44">CZ10/$CY10*100</f>
        <v>35.073805450000002</v>
      </c>
      <c r="AH10" s="44">
        <f t="shared" si="44"/>
        <v>62.322857089999999</v>
      </c>
      <c r="AI10" s="44">
        <f t="shared" si="44"/>
        <v>1.1596595709999999</v>
      </c>
      <c r="AJ10" s="44">
        <f t="shared" si="44"/>
        <v>0.544450341</v>
      </c>
      <c r="AK10" s="44">
        <f t="shared" si="44"/>
        <v>0.15232816399999999</v>
      </c>
      <c r="AL10" s="44">
        <f t="shared" si="44"/>
        <v>0.74689938479999995</v>
      </c>
      <c r="AM10" s="43">
        <f t="shared" ref="AM10:AR10" si="45">DN10/$DM10*100</f>
        <v>35.539846990000001</v>
      </c>
      <c r="AN10" s="44">
        <f t="shared" si="45"/>
        <v>60.34016235</v>
      </c>
      <c r="AO10" s="44">
        <f t="shared" si="45"/>
        <v>2.5619338119999999</v>
      </c>
      <c r="AP10" s="44">
        <f t="shared" si="45"/>
        <v>0.74228721669999997</v>
      </c>
      <c r="AQ10" s="44">
        <f t="shared" si="45"/>
        <v>0.19920623679999999</v>
      </c>
      <c r="AR10" s="163">
        <f t="shared" si="45"/>
        <v>0.61656339579999997</v>
      </c>
      <c r="AS10" s="45">
        <f t="shared" si="18"/>
        <v>84.628210469999999</v>
      </c>
      <c r="AT10" s="46">
        <f t="shared" si="27"/>
        <v>352</v>
      </c>
      <c r="AU10" s="47">
        <f t="shared" si="19"/>
        <v>20.64296877</v>
      </c>
      <c r="AV10" s="46">
        <f t="shared" si="28"/>
        <v>384</v>
      </c>
      <c r="AW10" s="47">
        <f t="shared" si="20"/>
        <v>29.794626619999999</v>
      </c>
      <c r="AX10" s="164">
        <f t="shared" si="29"/>
        <v>284</v>
      </c>
      <c r="AY10" s="48">
        <v>37960</v>
      </c>
      <c r="AZ10" s="49">
        <f t="shared" si="30"/>
        <v>418</v>
      </c>
      <c r="BA10" s="50">
        <v>54858</v>
      </c>
      <c r="BB10" s="49">
        <f t="shared" si="31"/>
        <v>367</v>
      </c>
      <c r="BC10" s="165">
        <f t="shared" si="21"/>
        <v>24.623696070000001</v>
      </c>
      <c r="BD10" s="51"/>
      <c r="BE10" s="44"/>
      <c r="BF10" s="162"/>
      <c r="BG10" s="100">
        <v>7</v>
      </c>
      <c r="BH10" s="39">
        <v>297626</v>
      </c>
      <c r="BI10" s="40">
        <v>210689</v>
      </c>
      <c r="BJ10" s="40">
        <v>84768</v>
      </c>
      <c r="BK10" s="39">
        <v>293231</v>
      </c>
      <c r="BL10" s="40">
        <v>204586</v>
      </c>
      <c r="BM10" s="40">
        <v>83915</v>
      </c>
      <c r="BN10" s="39">
        <v>315244</v>
      </c>
      <c r="BO10" s="40">
        <v>228276</v>
      </c>
      <c r="BP10" s="40">
        <v>85488</v>
      </c>
      <c r="BQ10" s="39">
        <v>315625</v>
      </c>
      <c r="BR10" s="40">
        <v>225642</v>
      </c>
      <c r="BS10" s="40">
        <v>88803</v>
      </c>
      <c r="BT10" s="39">
        <v>232331</v>
      </c>
      <c r="BU10" s="40">
        <v>225742</v>
      </c>
      <c r="BV10" s="40">
        <v>0</v>
      </c>
      <c r="BW10" s="40">
        <v>0</v>
      </c>
      <c r="BX10" s="40">
        <v>0</v>
      </c>
      <c r="BY10" s="159">
        <v>6589</v>
      </c>
      <c r="BZ10" s="39">
        <v>189163</v>
      </c>
      <c r="CA10" s="40">
        <v>185010</v>
      </c>
      <c r="CB10" s="40">
        <v>0</v>
      </c>
      <c r="CC10" s="159">
        <v>4153</v>
      </c>
      <c r="CD10" s="39">
        <f t="shared" si="32"/>
        <v>233028</v>
      </c>
      <c r="CE10" s="40">
        <v>229330</v>
      </c>
      <c r="CF10" s="40">
        <v>0</v>
      </c>
      <c r="CG10" s="159">
        <v>3698</v>
      </c>
      <c r="CH10" s="39">
        <f t="shared" si="33"/>
        <v>135899</v>
      </c>
      <c r="CI10" s="40">
        <v>133687</v>
      </c>
      <c r="CJ10" s="40">
        <v>0</v>
      </c>
      <c r="CK10" s="159">
        <v>2212</v>
      </c>
      <c r="CL10" s="39">
        <v>232520</v>
      </c>
      <c r="CM10" s="159">
        <v>73835</v>
      </c>
      <c r="CN10" s="39"/>
      <c r="CO10" s="40"/>
      <c r="CP10" s="40"/>
      <c r="CQ10" s="159"/>
      <c r="CR10" s="39">
        <v>653295</v>
      </c>
      <c r="CS10" s="40">
        <v>209805</v>
      </c>
      <c r="CT10" s="40">
        <v>419450</v>
      </c>
      <c r="CU10" s="40">
        <v>12870</v>
      </c>
      <c r="CV10" s="40">
        <v>3890</v>
      </c>
      <c r="CW10" s="40">
        <v>1025</v>
      </c>
      <c r="CX10" s="40">
        <v>6255</v>
      </c>
      <c r="CY10" s="39">
        <v>508770</v>
      </c>
      <c r="CZ10" s="40">
        <v>178445</v>
      </c>
      <c r="DA10" s="40">
        <v>317080</v>
      </c>
      <c r="DB10" s="40">
        <v>5900</v>
      </c>
      <c r="DC10" s="40">
        <v>2770</v>
      </c>
      <c r="DD10" s="40">
        <v>775</v>
      </c>
      <c r="DE10" s="40">
        <v>3800</v>
      </c>
      <c r="DF10" s="39">
        <v>682820</v>
      </c>
      <c r="DG10" s="40">
        <v>219735</v>
      </c>
      <c r="DH10" s="40">
        <v>432583</v>
      </c>
      <c r="DI10" s="40">
        <v>19089</v>
      </c>
      <c r="DJ10" s="40">
        <v>4589</v>
      </c>
      <c r="DK10" s="40">
        <v>1274</v>
      </c>
      <c r="DL10" s="159">
        <v>5550</v>
      </c>
      <c r="DM10" s="39">
        <v>522574</v>
      </c>
      <c r="DN10" s="40">
        <v>185722</v>
      </c>
      <c r="DO10" s="40">
        <v>315322</v>
      </c>
      <c r="DP10" s="40">
        <v>13388</v>
      </c>
      <c r="DQ10" s="40">
        <v>3879</v>
      </c>
      <c r="DR10" s="40">
        <v>1041</v>
      </c>
      <c r="DS10" s="159">
        <v>3222</v>
      </c>
      <c r="DT10" s="41">
        <v>439617</v>
      </c>
      <c r="DU10" s="42">
        <v>67577</v>
      </c>
      <c r="DV10" s="42">
        <v>147436</v>
      </c>
      <c r="DW10" s="42">
        <v>133854</v>
      </c>
      <c r="DX10" s="42">
        <v>90750</v>
      </c>
      <c r="DY10" s="41">
        <v>148510</v>
      </c>
      <c r="DZ10" s="42">
        <v>16226</v>
      </c>
      <c r="EA10" s="42">
        <v>45280</v>
      </c>
      <c r="EB10" s="42">
        <v>42756</v>
      </c>
      <c r="EC10" s="160">
        <v>44248</v>
      </c>
    </row>
    <row r="11" spans="1:133">
      <c r="A11" s="154" t="s">
        <v>133</v>
      </c>
      <c r="B11" s="154" t="s">
        <v>134</v>
      </c>
      <c r="C11" s="140" t="s">
        <v>126</v>
      </c>
      <c r="D11" s="29" t="s">
        <v>135</v>
      </c>
      <c r="E11" s="156" t="s">
        <v>136</v>
      </c>
      <c r="F11" s="29" t="s">
        <v>137</v>
      </c>
      <c r="G11" s="156" t="s">
        <v>138</v>
      </c>
      <c r="H11" s="166" t="s">
        <v>139</v>
      </c>
      <c r="I11" s="150">
        <v>1973</v>
      </c>
      <c r="J11" s="100" t="s">
        <v>131</v>
      </c>
      <c r="K11" s="100" t="s">
        <v>140</v>
      </c>
      <c r="L11" s="100" t="s">
        <v>141</v>
      </c>
      <c r="M11" s="100" t="s">
        <v>87</v>
      </c>
      <c r="N11" s="100" t="s">
        <v>102</v>
      </c>
      <c r="O11" s="43">
        <f t="shared" si="0"/>
        <v>43.00652461</v>
      </c>
      <c r="P11" s="162">
        <f t="shared" si="1"/>
        <v>53.122893759999997</v>
      </c>
      <c r="Q11" s="43">
        <f t="shared" si="2"/>
        <v>37.637803929999997</v>
      </c>
      <c r="R11" s="162">
        <f t="shared" si="3"/>
        <v>52.806497589999999</v>
      </c>
      <c r="S11" s="43">
        <f t="shared" si="4"/>
        <v>41.206215880000002</v>
      </c>
      <c r="T11" s="162">
        <f t="shared" si="5"/>
        <v>55.330029400000001</v>
      </c>
      <c r="U11" s="43">
        <f t="shared" si="6"/>
        <v>38.09139296</v>
      </c>
      <c r="V11" s="162">
        <f t="shared" si="7"/>
        <v>59.741360450000002</v>
      </c>
      <c r="W11" s="43">
        <f t="shared" si="23"/>
        <v>45.263828519999997</v>
      </c>
      <c r="X11" s="162">
        <f t="shared" si="24"/>
        <v>54.40120057</v>
      </c>
      <c r="Y11" s="43">
        <f t="shared" si="8"/>
        <v>46.497097449999998</v>
      </c>
      <c r="Z11" s="162">
        <f t="shared" si="9"/>
        <v>53.081873790000003</v>
      </c>
      <c r="AA11" s="43">
        <f t="shared" si="10"/>
        <v>36.021972890000001</v>
      </c>
      <c r="AB11" s="162">
        <f t="shared" si="11"/>
        <v>50.320897600000002</v>
      </c>
      <c r="AC11" s="43">
        <f t="shared" si="12"/>
        <v>40.967378680000003</v>
      </c>
      <c r="AD11" s="162">
        <f t="shared" si="13"/>
        <v>50.966484940000001</v>
      </c>
      <c r="AE11" s="43">
        <f t="shared" si="14"/>
        <v>30.917184580000001</v>
      </c>
      <c r="AF11" s="162">
        <f t="shared" si="15"/>
        <v>69.082815420000003</v>
      </c>
      <c r="AG11" s="43">
        <f t="shared" ref="AG11:AL11" si="46">CZ11/$CY11*100</f>
        <v>66.560263649999996</v>
      </c>
      <c r="AH11" s="44">
        <f t="shared" si="46"/>
        <v>3.1440677969999999</v>
      </c>
      <c r="AI11" s="44">
        <f t="shared" si="46"/>
        <v>5.7137476459999998</v>
      </c>
      <c r="AJ11" s="44">
        <f t="shared" si="46"/>
        <v>5.4048964220000002</v>
      </c>
      <c r="AK11" s="44">
        <f t="shared" si="46"/>
        <v>13.691148780000001</v>
      </c>
      <c r="AL11" s="44">
        <f t="shared" si="46"/>
        <v>5.4858757059999999</v>
      </c>
      <c r="AM11" s="43">
        <f t="shared" ref="AM11:AR11" si="47">DN11/$DM11*100</f>
        <v>68.276743179999997</v>
      </c>
      <c r="AN11" s="44">
        <f t="shared" si="47"/>
        <v>3.0848058630000001</v>
      </c>
      <c r="AO11" s="44">
        <f t="shared" si="47"/>
        <v>4.6737802019999997</v>
      </c>
      <c r="AP11" s="44">
        <f t="shared" si="47"/>
        <v>6.1927539859999996</v>
      </c>
      <c r="AQ11" s="44">
        <f t="shared" si="47"/>
        <v>13.270077819999999</v>
      </c>
      <c r="AR11" s="163">
        <f t="shared" si="47"/>
        <v>4.5018389489999997</v>
      </c>
      <c r="AS11" s="45">
        <f t="shared" si="18"/>
        <v>92.847065869999994</v>
      </c>
      <c r="AT11" s="46">
        <f t="shared" si="27"/>
        <v>56</v>
      </c>
      <c r="AU11" s="47">
        <f t="shared" si="19"/>
        <v>29.551214559999998</v>
      </c>
      <c r="AV11" s="46">
        <f t="shared" si="28"/>
        <v>227</v>
      </c>
      <c r="AW11" s="47">
        <f t="shared" si="20"/>
        <v>36.11418261</v>
      </c>
      <c r="AX11" s="164">
        <f t="shared" si="29"/>
        <v>195</v>
      </c>
      <c r="AY11" s="48">
        <v>77640</v>
      </c>
      <c r="AZ11" s="49">
        <f t="shared" si="30"/>
        <v>87</v>
      </c>
      <c r="BA11" s="50">
        <v>85841</v>
      </c>
      <c r="BB11" s="49">
        <f t="shared" si="31"/>
        <v>94</v>
      </c>
      <c r="BC11" s="165">
        <f t="shared" si="21"/>
        <v>42.522568489999998</v>
      </c>
      <c r="BD11" s="51">
        <v>44789</v>
      </c>
      <c r="BE11" s="44">
        <f>CO11/CN11*100</f>
        <v>51.472687970000003</v>
      </c>
      <c r="BF11" s="162">
        <f>CP11/CN11*100</f>
        <v>48.527312029999997</v>
      </c>
      <c r="BG11" s="100">
        <v>8</v>
      </c>
      <c r="BH11" s="39">
        <v>357569</v>
      </c>
      <c r="BI11" s="40">
        <v>153778</v>
      </c>
      <c r="BJ11" s="40">
        <v>189951</v>
      </c>
      <c r="BK11" s="39">
        <v>309407</v>
      </c>
      <c r="BL11" s="40">
        <v>116454</v>
      </c>
      <c r="BM11" s="40">
        <v>163387</v>
      </c>
      <c r="BN11" s="39">
        <v>297625</v>
      </c>
      <c r="BO11" s="40">
        <v>122640</v>
      </c>
      <c r="BP11" s="40">
        <v>164676</v>
      </c>
      <c r="BQ11" s="39">
        <v>324467</v>
      </c>
      <c r="BR11" s="40">
        <v>123594</v>
      </c>
      <c r="BS11" s="40">
        <v>193841</v>
      </c>
      <c r="BT11" s="39">
        <v>353165</v>
      </c>
      <c r="BU11" s="40">
        <v>159856</v>
      </c>
      <c r="BV11" s="40">
        <v>192126</v>
      </c>
      <c r="BW11" s="40">
        <v>0</v>
      </c>
      <c r="BX11" s="40">
        <v>0</v>
      </c>
      <c r="BY11" s="159">
        <v>1183</v>
      </c>
      <c r="BZ11" s="39">
        <v>282166</v>
      </c>
      <c r="CA11" s="40">
        <v>131199</v>
      </c>
      <c r="CB11" s="40">
        <v>149779</v>
      </c>
      <c r="CC11" s="159">
        <v>1188</v>
      </c>
      <c r="CD11" s="39">
        <f t="shared" si="32"/>
        <v>308198</v>
      </c>
      <c r="CE11" s="40">
        <v>111019</v>
      </c>
      <c r="CF11" s="40">
        <v>155088</v>
      </c>
      <c r="CG11" s="159">
        <v>42091</v>
      </c>
      <c r="CH11" s="39">
        <f t="shared" si="33"/>
        <v>279725</v>
      </c>
      <c r="CI11" s="40">
        <v>114596</v>
      </c>
      <c r="CJ11" s="40">
        <v>142566</v>
      </c>
      <c r="CK11" s="159">
        <v>22563</v>
      </c>
      <c r="CL11" s="39">
        <v>82927</v>
      </c>
      <c r="CM11" s="159">
        <v>185296</v>
      </c>
      <c r="CN11" s="39">
        <v>177193</v>
      </c>
      <c r="CO11" s="40">
        <v>91206</v>
      </c>
      <c r="CP11" s="40">
        <v>85987</v>
      </c>
      <c r="CQ11" s="159"/>
      <c r="CR11" s="39">
        <v>712455</v>
      </c>
      <c r="CS11" s="40">
        <v>444250</v>
      </c>
      <c r="CT11" s="40">
        <v>21320</v>
      </c>
      <c r="CU11" s="40">
        <v>47730</v>
      </c>
      <c r="CV11" s="40">
        <v>40340</v>
      </c>
      <c r="CW11" s="40">
        <v>106330</v>
      </c>
      <c r="CX11" s="40">
        <v>52485</v>
      </c>
      <c r="CY11" s="39">
        <v>531000</v>
      </c>
      <c r="CZ11" s="40">
        <v>353435</v>
      </c>
      <c r="DA11" s="40">
        <v>16695</v>
      </c>
      <c r="DB11" s="40">
        <v>30340</v>
      </c>
      <c r="DC11" s="40">
        <v>28700</v>
      </c>
      <c r="DD11" s="40">
        <v>72700</v>
      </c>
      <c r="DE11" s="40">
        <v>29130</v>
      </c>
      <c r="DF11" s="39">
        <v>710231</v>
      </c>
      <c r="DG11" s="40">
        <v>455320</v>
      </c>
      <c r="DH11" s="40">
        <v>21949</v>
      </c>
      <c r="DI11" s="40">
        <v>39249</v>
      </c>
      <c r="DJ11" s="40">
        <v>44678</v>
      </c>
      <c r="DK11" s="40">
        <v>102556</v>
      </c>
      <c r="DL11" s="159">
        <v>46479</v>
      </c>
      <c r="DM11" s="39">
        <v>522853</v>
      </c>
      <c r="DN11" s="40">
        <v>356987</v>
      </c>
      <c r="DO11" s="40">
        <v>16129</v>
      </c>
      <c r="DP11" s="40">
        <v>24437</v>
      </c>
      <c r="DQ11" s="40">
        <v>32379</v>
      </c>
      <c r="DR11" s="40">
        <v>69383</v>
      </c>
      <c r="DS11" s="159">
        <v>23538</v>
      </c>
      <c r="DT11" s="41">
        <v>480586</v>
      </c>
      <c r="DU11" s="42">
        <v>34376</v>
      </c>
      <c r="DV11" s="42">
        <v>134582</v>
      </c>
      <c r="DW11" s="42">
        <v>169609</v>
      </c>
      <c r="DX11" s="42">
        <v>142019</v>
      </c>
      <c r="DY11" s="41">
        <v>319243</v>
      </c>
      <c r="DZ11" s="42">
        <v>13204</v>
      </c>
      <c r="EA11" s="42">
        <v>77384</v>
      </c>
      <c r="EB11" s="42">
        <v>113363</v>
      </c>
      <c r="EC11" s="160">
        <v>115292</v>
      </c>
    </row>
    <row r="12" spans="1:133">
      <c r="A12" s="155" t="s">
        <v>142</v>
      </c>
      <c r="B12" s="155" t="s">
        <v>143</v>
      </c>
      <c r="C12" s="140" t="s">
        <v>126</v>
      </c>
      <c r="D12" s="29" t="s">
        <v>144</v>
      </c>
      <c r="E12" s="156" t="s">
        <v>145</v>
      </c>
      <c r="F12" s="29" t="s">
        <v>146</v>
      </c>
      <c r="G12" s="156" t="s">
        <v>147</v>
      </c>
      <c r="H12" s="166">
        <v>2016</v>
      </c>
      <c r="I12" s="150">
        <v>1946</v>
      </c>
      <c r="J12" s="100" t="s">
        <v>85</v>
      </c>
      <c r="K12" s="100" t="s">
        <v>49</v>
      </c>
      <c r="L12" s="100" t="s">
        <v>148</v>
      </c>
      <c r="M12" s="100" t="s">
        <v>87</v>
      </c>
      <c r="N12" s="100" t="s">
        <v>102</v>
      </c>
      <c r="O12" s="43">
        <f t="shared" si="0"/>
        <v>50.10506479</v>
      </c>
      <c r="P12" s="162">
        <f t="shared" si="1"/>
        <v>48.362729170000001</v>
      </c>
      <c r="Q12" s="43">
        <f t="shared" si="2"/>
        <v>46.626873420000003</v>
      </c>
      <c r="R12" s="162">
        <f t="shared" si="3"/>
        <v>47.6985539</v>
      </c>
      <c r="S12" s="43">
        <f t="shared" si="4"/>
        <v>47.89353062</v>
      </c>
      <c r="T12" s="162">
        <f t="shared" si="5"/>
        <v>50.417986900000002</v>
      </c>
      <c r="U12" s="43">
        <f t="shared" si="6"/>
        <v>47.835938650000003</v>
      </c>
      <c r="V12" s="56">
        <f t="shared" si="7"/>
        <v>50.995359389999997</v>
      </c>
      <c r="W12" s="43">
        <f t="shared" si="23"/>
        <v>51.610173670000002</v>
      </c>
      <c r="X12" s="162">
        <f t="shared" si="24"/>
        <v>48.389826329999998</v>
      </c>
      <c r="Y12" s="43">
        <f t="shared" si="8"/>
        <v>53.831612730000003</v>
      </c>
      <c r="Z12" s="162">
        <f t="shared" si="9"/>
        <v>46.143959350000003</v>
      </c>
      <c r="AA12" s="43">
        <f t="shared" si="10"/>
        <v>50.664030490000002</v>
      </c>
      <c r="AB12" s="162">
        <f t="shared" si="11"/>
        <v>43.370382249999999</v>
      </c>
      <c r="AC12" s="43">
        <f t="shared" si="12"/>
        <v>52.61136381</v>
      </c>
      <c r="AD12" s="162">
        <f t="shared" si="13"/>
        <v>47.38863619</v>
      </c>
      <c r="AE12" s="43">
        <f t="shared" si="14"/>
        <v>51.941887229999999</v>
      </c>
      <c r="AF12" s="162">
        <f t="shared" si="15"/>
        <v>48.058112770000001</v>
      </c>
      <c r="AG12" s="43">
        <f t="shared" ref="AG12:AL12" si="48">CZ12/$CY12*100</f>
        <v>54.6316785</v>
      </c>
      <c r="AH12" s="44">
        <f t="shared" si="48"/>
        <v>2.4090795530000002</v>
      </c>
      <c r="AI12" s="44">
        <f t="shared" si="48"/>
        <v>18.720332630000001</v>
      </c>
      <c r="AJ12" s="44">
        <f t="shared" si="48"/>
        <v>1.4168956779999999</v>
      </c>
      <c r="AK12" s="44">
        <f t="shared" si="48"/>
        <v>21.124950930000001</v>
      </c>
      <c r="AL12" s="44">
        <f t="shared" si="48"/>
        <v>1.6970627069999999</v>
      </c>
      <c r="AM12" s="43">
        <f t="shared" ref="AM12:AR12" si="49">DN12/$DM12*100</f>
        <v>56.242186140000001</v>
      </c>
      <c r="AN12" s="44">
        <f t="shared" si="49"/>
        <v>2.127667722</v>
      </c>
      <c r="AO12" s="44">
        <f t="shared" si="49"/>
        <v>18.053489410000001</v>
      </c>
      <c r="AP12" s="44">
        <f t="shared" si="49"/>
        <v>1.757580283</v>
      </c>
      <c r="AQ12" s="44">
        <f t="shared" si="49"/>
        <v>20.52080282</v>
      </c>
      <c r="AR12" s="163">
        <f t="shared" si="49"/>
        <v>1.2982736269999999</v>
      </c>
      <c r="AS12" s="45">
        <f t="shared" si="18"/>
        <v>86.683418590000002</v>
      </c>
      <c r="AT12" s="46">
        <f t="shared" si="27"/>
        <v>310</v>
      </c>
      <c r="AU12" s="47">
        <f t="shared" si="19"/>
        <v>24.906467339999999</v>
      </c>
      <c r="AV12" s="46">
        <f t="shared" si="28"/>
        <v>304</v>
      </c>
      <c r="AW12" s="47">
        <f t="shared" si="20"/>
        <v>34.650816059999997</v>
      </c>
      <c r="AX12" s="164">
        <f t="shared" si="29"/>
        <v>210</v>
      </c>
      <c r="AY12" s="48">
        <v>54503</v>
      </c>
      <c r="AZ12" s="49">
        <f t="shared" si="30"/>
        <v>302</v>
      </c>
      <c r="BA12" s="50">
        <v>62865</v>
      </c>
      <c r="BB12" s="49">
        <f t="shared" si="31"/>
        <v>262</v>
      </c>
      <c r="BC12" s="165">
        <f t="shared" si="21"/>
        <v>35.701356079999996</v>
      </c>
      <c r="BD12" s="51"/>
      <c r="BE12" s="44"/>
      <c r="BF12" s="162"/>
      <c r="BG12" s="100">
        <v>9</v>
      </c>
      <c r="BH12" s="39">
        <v>373579</v>
      </c>
      <c r="BI12" s="40">
        <v>187182</v>
      </c>
      <c r="BJ12" s="40">
        <v>180673</v>
      </c>
      <c r="BK12" s="39">
        <v>284973</v>
      </c>
      <c r="BL12" s="40">
        <v>132874</v>
      </c>
      <c r="BM12" s="40">
        <v>135928</v>
      </c>
      <c r="BN12" s="39">
        <v>260056</v>
      </c>
      <c r="BO12" s="40">
        <v>124550</v>
      </c>
      <c r="BP12" s="40">
        <v>131115</v>
      </c>
      <c r="BQ12" s="39">
        <v>257294</v>
      </c>
      <c r="BR12" s="40">
        <v>123079</v>
      </c>
      <c r="BS12" s="40">
        <v>131208</v>
      </c>
      <c r="BT12" s="39">
        <v>365178</v>
      </c>
      <c r="BU12" s="40">
        <v>188469</v>
      </c>
      <c r="BV12" s="40">
        <v>176709</v>
      </c>
      <c r="BW12" s="40">
        <v>0</v>
      </c>
      <c r="BX12" s="40">
        <v>0</v>
      </c>
      <c r="BY12" s="159">
        <v>0</v>
      </c>
      <c r="BZ12" s="39">
        <v>266089</v>
      </c>
      <c r="CA12" s="40">
        <v>143240</v>
      </c>
      <c r="CB12" s="40">
        <v>122784</v>
      </c>
      <c r="CC12" s="159">
        <v>65</v>
      </c>
      <c r="CD12" s="39">
        <f t="shared" si="32"/>
        <v>280710</v>
      </c>
      <c r="CE12" s="40">
        <v>142219</v>
      </c>
      <c r="CF12" s="40">
        <v>121745</v>
      </c>
      <c r="CG12" s="159">
        <v>16746</v>
      </c>
      <c r="CH12" s="39">
        <f t="shared" si="33"/>
        <v>185114</v>
      </c>
      <c r="CI12" s="40">
        <v>97391</v>
      </c>
      <c r="CJ12" s="40">
        <v>87723</v>
      </c>
      <c r="CK12" s="159">
        <v>0</v>
      </c>
      <c r="CL12" s="39">
        <v>122774</v>
      </c>
      <c r="CM12" s="159">
        <v>113594</v>
      </c>
      <c r="CN12" s="39"/>
      <c r="CO12" s="40"/>
      <c r="CP12" s="40"/>
      <c r="CQ12" s="159"/>
      <c r="CR12" s="39">
        <v>737835</v>
      </c>
      <c r="CS12" s="40">
        <v>364765</v>
      </c>
      <c r="CT12" s="40">
        <v>17280</v>
      </c>
      <c r="CU12" s="40">
        <v>159895</v>
      </c>
      <c r="CV12" s="40">
        <v>9650</v>
      </c>
      <c r="CW12" s="40">
        <v>169245</v>
      </c>
      <c r="CX12" s="40">
        <v>17000</v>
      </c>
      <c r="CY12" s="39">
        <v>560380</v>
      </c>
      <c r="CZ12" s="40">
        <v>306145</v>
      </c>
      <c r="DA12" s="40">
        <v>13500</v>
      </c>
      <c r="DB12" s="40">
        <v>104905</v>
      </c>
      <c r="DC12" s="40">
        <v>7940</v>
      </c>
      <c r="DD12" s="40">
        <v>118380</v>
      </c>
      <c r="DE12" s="40">
        <v>9510</v>
      </c>
      <c r="DF12" s="39">
        <v>710224</v>
      </c>
      <c r="DG12" s="40">
        <v>361485</v>
      </c>
      <c r="DH12" s="40">
        <v>14687</v>
      </c>
      <c r="DI12" s="40">
        <v>147846</v>
      </c>
      <c r="DJ12" s="40">
        <v>11190</v>
      </c>
      <c r="DK12" s="40">
        <v>162087</v>
      </c>
      <c r="DL12" s="159">
        <v>12929</v>
      </c>
      <c r="DM12" s="39">
        <v>522309</v>
      </c>
      <c r="DN12" s="40">
        <v>293758</v>
      </c>
      <c r="DO12" s="40">
        <v>11113</v>
      </c>
      <c r="DP12" s="40">
        <v>94295</v>
      </c>
      <c r="DQ12" s="40">
        <v>9180</v>
      </c>
      <c r="DR12" s="40">
        <v>107182</v>
      </c>
      <c r="DS12" s="159">
        <v>6781</v>
      </c>
      <c r="DT12" s="41">
        <v>502231</v>
      </c>
      <c r="DU12" s="42">
        <v>66880</v>
      </c>
      <c r="DV12" s="42">
        <v>133325</v>
      </c>
      <c r="DW12" s="42">
        <v>176938</v>
      </c>
      <c r="DX12" s="42">
        <v>125088</v>
      </c>
      <c r="DY12" s="41">
        <v>277676</v>
      </c>
      <c r="DZ12" s="42">
        <v>16984</v>
      </c>
      <c r="EA12" s="42">
        <v>61951</v>
      </c>
      <c r="EB12" s="42">
        <v>102524</v>
      </c>
      <c r="EC12" s="160">
        <v>96217</v>
      </c>
    </row>
    <row r="13" spans="1:133">
      <c r="A13" s="154" t="s">
        <v>149</v>
      </c>
      <c r="B13" s="154" t="s">
        <v>150</v>
      </c>
      <c r="C13" s="140" t="s">
        <v>126</v>
      </c>
      <c r="D13" s="29" t="s">
        <v>151</v>
      </c>
      <c r="E13" s="156" t="s">
        <v>152</v>
      </c>
      <c r="F13" s="29" t="s">
        <v>153</v>
      </c>
      <c r="G13" s="156" t="s">
        <v>154</v>
      </c>
      <c r="H13" s="166" t="s">
        <v>155</v>
      </c>
      <c r="I13" s="150">
        <v>1950</v>
      </c>
      <c r="J13" s="100" t="s">
        <v>131</v>
      </c>
      <c r="K13" s="100" t="s">
        <v>49</v>
      </c>
      <c r="L13" s="100" t="s">
        <v>148</v>
      </c>
      <c r="M13" s="100" t="s">
        <v>87</v>
      </c>
      <c r="N13" s="100" t="s">
        <v>102</v>
      </c>
      <c r="O13" s="43">
        <f t="shared" si="0"/>
        <v>54.5192573</v>
      </c>
      <c r="P13" s="162">
        <f t="shared" si="1"/>
        <v>43.890444410000001</v>
      </c>
      <c r="Q13" s="43">
        <f t="shared" si="2"/>
        <v>49.606286750000002</v>
      </c>
      <c r="R13" s="162">
        <f t="shared" si="3"/>
        <v>44.705055420000001</v>
      </c>
      <c r="S13" s="43">
        <f t="shared" si="4"/>
        <v>48.371822979999997</v>
      </c>
      <c r="T13" s="162">
        <f t="shared" si="5"/>
        <v>49.935099819999998</v>
      </c>
      <c r="U13" s="43">
        <f t="shared" si="6"/>
        <v>48.90173111</v>
      </c>
      <c r="V13" s="162">
        <f t="shared" si="7"/>
        <v>49.831945570000002</v>
      </c>
      <c r="W13" s="43">
        <f t="shared" si="23"/>
        <v>55.095865680000003</v>
      </c>
      <c r="X13" s="162">
        <f t="shared" si="24"/>
        <v>44.868968700000003</v>
      </c>
      <c r="Y13" s="43">
        <f t="shared" si="8"/>
        <v>54.733607110000001</v>
      </c>
      <c r="Z13" s="162">
        <f t="shared" si="9"/>
        <v>45.242935629999998</v>
      </c>
      <c r="AA13" s="43">
        <f t="shared" si="10"/>
        <v>43.041507350000003</v>
      </c>
      <c r="AB13" s="162">
        <f t="shared" si="11"/>
        <v>56.958492649999997</v>
      </c>
      <c r="AC13" s="43">
        <f t="shared" si="12"/>
        <v>49.939594530000001</v>
      </c>
      <c r="AD13" s="162">
        <f t="shared" si="13"/>
        <v>50.012992869999998</v>
      </c>
      <c r="AE13" s="43">
        <f t="shared" si="14"/>
        <v>50.419886249999998</v>
      </c>
      <c r="AF13" s="162">
        <f t="shared" si="15"/>
        <v>49.580113750000002</v>
      </c>
      <c r="AG13" s="43">
        <f t="shared" ref="AG13:AL13" si="50">CZ13/$CY13*100</f>
        <v>67.745284490000003</v>
      </c>
      <c r="AH13" s="44">
        <f t="shared" si="50"/>
        <v>3.579467674</v>
      </c>
      <c r="AI13" s="44">
        <f t="shared" si="50"/>
        <v>23.04971381</v>
      </c>
      <c r="AJ13" s="44">
        <f t="shared" si="50"/>
        <v>2.6359067650000001</v>
      </c>
      <c r="AK13" s="44">
        <f t="shared" si="50"/>
        <v>0.99684867190000004</v>
      </c>
      <c r="AL13" s="44">
        <f t="shared" si="50"/>
        <v>1.992778589</v>
      </c>
      <c r="AM13" s="43">
        <f t="shared" ref="AM13:AR13" si="51">DN13/$DM13*100</f>
        <v>69.245251249999995</v>
      </c>
      <c r="AN13" s="44">
        <f t="shared" si="51"/>
        <v>3.4731626580000001</v>
      </c>
      <c r="AO13" s="44">
        <f t="shared" si="51"/>
        <v>21.742689680000002</v>
      </c>
      <c r="AP13" s="44">
        <f t="shared" si="51"/>
        <v>2.9889727220000002</v>
      </c>
      <c r="AQ13" s="44">
        <f t="shared" si="51"/>
        <v>0.87756067149999994</v>
      </c>
      <c r="AR13" s="163">
        <f t="shared" si="51"/>
        <v>1.6723630190000001</v>
      </c>
      <c r="AS13" s="45">
        <f t="shared" si="18"/>
        <v>91.042305760000005</v>
      </c>
      <c r="AT13" s="46">
        <f t="shared" si="27"/>
        <v>133</v>
      </c>
      <c r="AU13" s="47">
        <f t="shared" si="19"/>
        <v>34.518894070000002</v>
      </c>
      <c r="AV13" s="46">
        <f t="shared" si="28"/>
        <v>146</v>
      </c>
      <c r="AW13" s="47">
        <f t="shared" si="20"/>
        <v>39.443022329999998</v>
      </c>
      <c r="AX13" s="164">
        <f t="shared" si="29"/>
        <v>159</v>
      </c>
      <c r="AY13" s="48">
        <v>53864</v>
      </c>
      <c r="AZ13" s="49">
        <f t="shared" si="30"/>
        <v>312</v>
      </c>
      <c r="BA13" s="50">
        <v>58209</v>
      </c>
      <c r="BB13" s="49">
        <f t="shared" si="31"/>
        <v>327</v>
      </c>
      <c r="BC13" s="165">
        <f t="shared" si="21"/>
        <v>41.024496800000001</v>
      </c>
      <c r="BD13" s="51"/>
      <c r="BE13" s="44"/>
      <c r="BF13" s="162"/>
      <c r="BG13" s="100">
        <v>10</v>
      </c>
      <c r="BH13" s="39">
        <v>391436</v>
      </c>
      <c r="BI13" s="40">
        <v>213408</v>
      </c>
      <c r="BJ13" s="40">
        <v>171803</v>
      </c>
      <c r="BK13" s="39">
        <v>315839</v>
      </c>
      <c r="BL13" s="40">
        <v>156676</v>
      </c>
      <c r="BM13" s="40">
        <v>141196</v>
      </c>
      <c r="BN13" s="39">
        <v>299691</v>
      </c>
      <c r="BO13" s="40">
        <v>144966</v>
      </c>
      <c r="BP13" s="40">
        <v>149651</v>
      </c>
      <c r="BQ13" s="39">
        <v>308531</v>
      </c>
      <c r="BR13" s="40">
        <v>150877</v>
      </c>
      <c r="BS13" s="40">
        <v>153747</v>
      </c>
      <c r="BT13" s="39">
        <v>381054</v>
      </c>
      <c r="BU13" s="40">
        <v>209945</v>
      </c>
      <c r="BV13" s="40">
        <v>170975</v>
      </c>
      <c r="BW13" s="40">
        <v>0</v>
      </c>
      <c r="BX13" s="40">
        <v>0</v>
      </c>
      <c r="BY13" s="159">
        <v>134</v>
      </c>
      <c r="BZ13" s="39">
        <v>294152</v>
      </c>
      <c r="CA13" s="40">
        <v>161000</v>
      </c>
      <c r="CB13" s="40">
        <v>133083</v>
      </c>
      <c r="CC13" s="159">
        <v>69</v>
      </c>
      <c r="CD13" s="39">
        <f t="shared" si="32"/>
        <v>315679</v>
      </c>
      <c r="CE13" s="40">
        <v>135873</v>
      </c>
      <c r="CF13" s="40">
        <v>179806</v>
      </c>
      <c r="CG13" s="159">
        <v>0</v>
      </c>
      <c r="CH13" s="39">
        <f t="shared" si="33"/>
        <v>219351</v>
      </c>
      <c r="CI13" s="40">
        <v>109543</v>
      </c>
      <c r="CJ13" s="40">
        <v>109704</v>
      </c>
      <c r="CK13" s="159">
        <v>104</v>
      </c>
      <c r="CL13" s="39">
        <v>147338</v>
      </c>
      <c r="CM13" s="159">
        <v>144884</v>
      </c>
      <c r="CN13" s="39"/>
      <c r="CO13" s="40"/>
      <c r="CP13" s="40"/>
      <c r="CQ13" s="159"/>
      <c r="CR13" s="39">
        <v>685970</v>
      </c>
      <c r="CS13" s="40">
        <v>432110</v>
      </c>
      <c r="CT13" s="40">
        <v>25070</v>
      </c>
      <c r="CU13" s="40">
        <v>186340</v>
      </c>
      <c r="CV13" s="40">
        <v>17200</v>
      </c>
      <c r="CW13" s="40">
        <v>6905</v>
      </c>
      <c r="CX13" s="40">
        <v>18345</v>
      </c>
      <c r="CY13" s="39">
        <v>544215</v>
      </c>
      <c r="CZ13" s="40">
        <v>368680</v>
      </c>
      <c r="DA13" s="40">
        <v>19480</v>
      </c>
      <c r="DB13" s="40">
        <v>125440</v>
      </c>
      <c r="DC13" s="40">
        <v>14345</v>
      </c>
      <c r="DD13" s="40">
        <v>5425</v>
      </c>
      <c r="DE13" s="40">
        <v>10845</v>
      </c>
      <c r="DF13" s="39">
        <v>710224</v>
      </c>
      <c r="DG13" s="40">
        <v>457249</v>
      </c>
      <c r="DH13" s="40">
        <v>25861</v>
      </c>
      <c r="DI13" s="40">
        <v>183537</v>
      </c>
      <c r="DJ13" s="40">
        <v>20664</v>
      </c>
      <c r="DK13" s="40">
        <v>6472</v>
      </c>
      <c r="DL13" s="159">
        <v>16441</v>
      </c>
      <c r="DM13" s="39">
        <v>558252</v>
      </c>
      <c r="DN13" s="40">
        <v>386563</v>
      </c>
      <c r="DO13" s="40">
        <v>19389</v>
      </c>
      <c r="DP13" s="40">
        <v>121379</v>
      </c>
      <c r="DQ13" s="40">
        <v>16686</v>
      </c>
      <c r="DR13" s="40">
        <v>4899</v>
      </c>
      <c r="DS13" s="159">
        <v>9336</v>
      </c>
      <c r="DT13" s="41">
        <v>506905</v>
      </c>
      <c r="DU13" s="42">
        <v>45407</v>
      </c>
      <c r="DV13" s="42">
        <v>106742</v>
      </c>
      <c r="DW13" s="42">
        <v>179778</v>
      </c>
      <c r="DX13" s="42">
        <v>174978</v>
      </c>
      <c r="DY13" s="41">
        <v>339870</v>
      </c>
      <c r="DZ13" s="42">
        <v>16538</v>
      </c>
      <c r="EA13" s="42">
        <v>66795</v>
      </c>
      <c r="EB13" s="42">
        <v>122482</v>
      </c>
      <c r="EC13" s="160">
        <v>134055</v>
      </c>
    </row>
    <row r="14" spans="1:133">
      <c r="A14" s="155" t="s">
        <v>156</v>
      </c>
      <c r="B14" s="155" t="s">
        <v>157</v>
      </c>
      <c r="C14" s="140" t="s">
        <v>126</v>
      </c>
      <c r="D14" s="29" t="s">
        <v>158</v>
      </c>
      <c r="E14" s="156" t="s">
        <v>159</v>
      </c>
      <c r="F14" s="29" t="s">
        <v>160</v>
      </c>
      <c r="G14" s="156" t="s">
        <v>161</v>
      </c>
      <c r="H14" s="166">
        <v>2002</v>
      </c>
      <c r="I14" s="150">
        <v>1948</v>
      </c>
      <c r="J14" s="100" t="s">
        <v>85</v>
      </c>
      <c r="K14" s="100" t="s">
        <v>162</v>
      </c>
      <c r="L14" s="100" t="s">
        <v>148</v>
      </c>
      <c r="M14" s="100" t="s">
        <v>87</v>
      </c>
      <c r="N14" s="100" t="s">
        <v>102</v>
      </c>
      <c r="O14" s="43">
        <f t="shared" si="0"/>
        <v>62.79493136</v>
      </c>
      <c r="P14" s="162">
        <f t="shared" si="1"/>
        <v>35.741498110000002</v>
      </c>
      <c r="Q14" s="43">
        <f t="shared" si="2"/>
        <v>62.443642490000002</v>
      </c>
      <c r="R14" s="162">
        <f t="shared" si="3"/>
        <v>32.523189139999999</v>
      </c>
      <c r="S14" s="43">
        <f t="shared" si="4"/>
        <v>61.440467589999997</v>
      </c>
      <c r="T14" s="162">
        <f t="shared" si="5"/>
        <v>36.943717280000001</v>
      </c>
      <c r="U14" s="43">
        <f t="shared" si="6"/>
        <v>58.16780851</v>
      </c>
      <c r="V14" s="162">
        <f t="shared" si="7"/>
        <v>40.721652400000004</v>
      </c>
      <c r="W14" s="43">
        <f t="shared" si="23"/>
        <v>64.573427659999993</v>
      </c>
      <c r="X14" s="162">
        <f t="shared" si="24"/>
        <v>35.42657234</v>
      </c>
      <c r="Y14" s="43">
        <f t="shared" si="8"/>
        <v>63.865461959999998</v>
      </c>
      <c r="Z14" s="162">
        <f t="shared" si="9"/>
        <v>36.134538040000002</v>
      </c>
      <c r="AA14" s="43">
        <f t="shared" si="10"/>
        <v>88.079344899999995</v>
      </c>
      <c r="AB14" s="162">
        <f t="shared" si="11"/>
        <v>0</v>
      </c>
      <c r="AC14" s="43">
        <f t="shared" si="12"/>
        <v>55.724518330000002</v>
      </c>
      <c r="AD14" s="162">
        <f t="shared" si="13"/>
        <v>44.226644200000003</v>
      </c>
      <c r="AE14" s="43">
        <f t="shared" si="14"/>
        <v>61.110524980000001</v>
      </c>
      <c r="AF14" s="162">
        <f t="shared" si="15"/>
        <v>38.889475019999999</v>
      </c>
      <c r="AG14" s="43">
        <f t="shared" ref="AG14:AL14" si="52">CZ14/$CY14*100</f>
        <v>35.306164670000001</v>
      </c>
      <c r="AH14" s="44">
        <f t="shared" si="52"/>
        <v>5.1210177909999999</v>
      </c>
      <c r="AI14" s="44">
        <f t="shared" si="52"/>
        <v>52.849606950000002</v>
      </c>
      <c r="AJ14" s="44">
        <f t="shared" si="52"/>
        <v>1.912494828</v>
      </c>
      <c r="AK14" s="44">
        <f t="shared" si="52"/>
        <v>3.543649152</v>
      </c>
      <c r="AL14" s="44">
        <f t="shared" si="52"/>
        <v>1.267066612</v>
      </c>
      <c r="AM14" s="43">
        <f t="shared" ref="AM14:AR14" si="53">DN14/$DM14*100</f>
        <v>34.556990249999998</v>
      </c>
      <c r="AN14" s="44">
        <f t="shared" si="53"/>
        <v>3.9058309210000002</v>
      </c>
      <c r="AO14" s="44">
        <f t="shared" si="53"/>
        <v>55.171042079999999</v>
      </c>
      <c r="AP14" s="44">
        <f t="shared" si="53"/>
        <v>2.0932489259999998</v>
      </c>
      <c r="AQ14" s="44">
        <f t="shared" si="53"/>
        <v>3.0742772880000002</v>
      </c>
      <c r="AR14" s="163">
        <f t="shared" si="53"/>
        <v>1.1986105279999999</v>
      </c>
      <c r="AS14" s="45">
        <f t="shared" si="18"/>
        <v>76.83744222</v>
      </c>
      <c r="AT14" s="46">
        <f t="shared" si="27"/>
        <v>412</v>
      </c>
      <c r="AU14" s="47">
        <f t="shared" si="19"/>
        <v>16.411573359999998</v>
      </c>
      <c r="AV14" s="46">
        <f t="shared" si="28"/>
        <v>421</v>
      </c>
      <c r="AW14" s="47">
        <f t="shared" si="20"/>
        <v>27.079102049999999</v>
      </c>
      <c r="AX14" s="164">
        <f t="shared" si="29"/>
        <v>325</v>
      </c>
      <c r="AY14" s="48">
        <v>49422</v>
      </c>
      <c r="AZ14" s="49">
        <f t="shared" si="30"/>
        <v>361</v>
      </c>
      <c r="BA14" s="50">
        <v>58287</v>
      </c>
      <c r="BB14" s="49">
        <f t="shared" si="31"/>
        <v>326</v>
      </c>
      <c r="BC14" s="165">
        <f t="shared" si="21"/>
        <v>25.74557231</v>
      </c>
      <c r="BD14" s="51"/>
      <c r="BE14" s="44"/>
      <c r="BF14" s="162"/>
      <c r="BG14" s="100">
        <v>11</v>
      </c>
      <c r="BH14" s="39">
        <v>278497</v>
      </c>
      <c r="BI14" s="40">
        <v>174882</v>
      </c>
      <c r="BJ14" s="40">
        <v>99539</v>
      </c>
      <c r="BK14" s="39">
        <v>208934</v>
      </c>
      <c r="BL14" s="40">
        <v>130466</v>
      </c>
      <c r="BM14" s="40">
        <v>67952</v>
      </c>
      <c r="BN14" s="39">
        <v>177248</v>
      </c>
      <c r="BO14" s="40">
        <v>108902</v>
      </c>
      <c r="BP14" s="40">
        <v>65482</v>
      </c>
      <c r="BQ14" s="39">
        <v>176761</v>
      </c>
      <c r="BR14" s="40">
        <v>102818</v>
      </c>
      <c r="BS14" s="40">
        <v>71980</v>
      </c>
      <c r="BT14" s="39">
        <v>269837</v>
      </c>
      <c r="BU14" s="40">
        <v>174243</v>
      </c>
      <c r="BV14" s="40">
        <v>95594</v>
      </c>
      <c r="BW14" s="40">
        <v>0</v>
      </c>
      <c r="BX14" s="40">
        <v>0</v>
      </c>
      <c r="BY14" s="159">
        <v>0</v>
      </c>
      <c r="BZ14" s="39">
        <v>179518</v>
      </c>
      <c r="CA14" s="40">
        <v>114650</v>
      </c>
      <c r="CB14" s="40">
        <v>64868</v>
      </c>
      <c r="CC14" s="159">
        <v>0</v>
      </c>
      <c r="CD14" s="39">
        <f t="shared" si="32"/>
        <v>169135</v>
      </c>
      <c r="CE14" s="40">
        <v>148973</v>
      </c>
      <c r="CF14" s="40">
        <v>0</v>
      </c>
      <c r="CG14" s="159">
        <v>20162</v>
      </c>
      <c r="CH14" s="39">
        <f t="shared" si="33"/>
        <v>104428</v>
      </c>
      <c r="CI14" s="40">
        <v>58192</v>
      </c>
      <c r="CJ14" s="40">
        <v>46185</v>
      </c>
      <c r="CK14" s="159">
        <v>51</v>
      </c>
      <c r="CL14" s="39">
        <v>98468</v>
      </c>
      <c r="CM14" s="159">
        <v>62663</v>
      </c>
      <c r="CN14" s="39"/>
      <c r="CO14" s="40"/>
      <c r="CP14" s="40"/>
      <c r="CQ14" s="159"/>
      <c r="CR14" s="39">
        <v>686935</v>
      </c>
      <c r="CS14" s="40">
        <v>201460</v>
      </c>
      <c r="CT14" s="40">
        <v>33070</v>
      </c>
      <c r="CU14" s="40">
        <v>406340</v>
      </c>
      <c r="CV14" s="40">
        <v>11640</v>
      </c>
      <c r="CW14" s="40">
        <v>24605</v>
      </c>
      <c r="CX14" s="40">
        <v>9820</v>
      </c>
      <c r="CY14" s="39">
        <v>483400</v>
      </c>
      <c r="CZ14" s="40">
        <v>170670</v>
      </c>
      <c r="DA14" s="40">
        <v>24755</v>
      </c>
      <c r="DB14" s="40">
        <v>255475</v>
      </c>
      <c r="DC14" s="40">
        <v>9245</v>
      </c>
      <c r="DD14" s="40">
        <v>17130</v>
      </c>
      <c r="DE14" s="40">
        <v>6125</v>
      </c>
      <c r="DF14" s="39">
        <v>710224</v>
      </c>
      <c r="DG14" s="40">
        <v>206608</v>
      </c>
      <c r="DH14" s="40">
        <v>27375</v>
      </c>
      <c r="DI14" s="40">
        <v>430398</v>
      </c>
      <c r="DJ14" s="40">
        <v>12954</v>
      </c>
      <c r="DK14" s="40">
        <v>22441</v>
      </c>
      <c r="DL14" s="159">
        <v>10448</v>
      </c>
      <c r="DM14" s="39">
        <v>497743</v>
      </c>
      <c r="DN14" s="40">
        <v>172005</v>
      </c>
      <c r="DO14" s="40">
        <v>19441</v>
      </c>
      <c r="DP14" s="40">
        <v>274610</v>
      </c>
      <c r="DQ14" s="40">
        <v>10419</v>
      </c>
      <c r="DR14" s="40">
        <v>15302</v>
      </c>
      <c r="DS14" s="159">
        <v>5966</v>
      </c>
      <c r="DT14" s="41">
        <v>467280</v>
      </c>
      <c r="DU14" s="42">
        <v>108234</v>
      </c>
      <c r="DV14" s="42">
        <v>130103</v>
      </c>
      <c r="DW14" s="42">
        <v>152255</v>
      </c>
      <c r="DX14" s="42">
        <v>76688</v>
      </c>
      <c r="DY14" s="41">
        <v>148694</v>
      </c>
      <c r="DZ14" s="42">
        <v>11600</v>
      </c>
      <c r="EA14" s="42">
        <v>39836</v>
      </c>
      <c r="EB14" s="42">
        <v>56993</v>
      </c>
      <c r="EC14" s="160">
        <v>40265</v>
      </c>
    </row>
    <row r="15" spans="1:133">
      <c r="A15" s="154" t="s">
        <v>163</v>
      </c>
      <c r="B15" s="154" t="s">
        <v>164</v>
      </c>
      <c r="C15" s="140" t="s">
        <v>80</v>
      </c>
      <c r="D15" s="29" t="s">
        <v>165</v>
      </c>
      <c r="E15" s="156" t="s">
        <v>166</v>
      </c>
      <c r="F15" s="29" t="s">
        <v>167</v>
      </c>
      <c r="G15" s="156" t="s">
        <v>168</v>
      </c>
      <c r="H15" s="161">
        <v>2010</v>
      </c>
      <c r="I15" s="150">
        <v>1958</v>
      </c>
      <c r="J15" s="100" t="s">
        <v>85</v>
      </c>
      <c r="K15" s="100" t="s">
        <v>49</v>
      </c>
      <c r="L15" s="100" t="s">
        <v>148</v>
      </c>
      <c r="M15" s="100" t="s">
        <v>87</v>
      </c>
      <c r="N15" s="100" t="s">
        <v>102</v>
      </c>
      <c r="O15" s="43">
        <f t="shared" si="0"/>
        <v>30.592953309999999</v>
      </c>
      <c r="P15" s="162">
        <f t="shared" si="1"/>
        <v>68.001009859999996</v>
      </c>
      <c r="Q15" s="43">
        <f t="shared" si="2"/>
        <v>27.536576620000002</v>
      </c>
      <c r="R15" s="162">
        <f t="shared" si="3"/>
        <v>67.68995219</v>
      </c>
      <c r="S15" s="43">
        <f t="shared" si="4"/>
        <v>31.015787880000001</v>
      </c>
      <c r="T15" s="162">
        <f t="shared" si="5"/>
        <v>67.194996239999995</v>
      </c>
      <c r="U15" s="43">
        <f t="shared" si="6"/>
        <v>34.389014119999999</v>
      </c>
      <c r="V15" s="162">
        <f t="shared" si="7"/>
        <v>64.186374389999997</v>
      </c>
      <c r="W15" s="43">
        <f t="shared" si="23"/>
        <v>30.225049729999999</v>
      </c>
      <c r="X15" s="162">
        <f t="shared" si="24"/>
        <v>69.740581950000006</v>
      </c>
      <c r="Y15" s="43">
        <f t="shared" si="8"/>
        <v>30.509141440000001</v>
      </c>
      <c r="Z15" s="162">
        <f t="shared" si="9"/>
        <v>68.165394259999999</v>
      </c>
      <c r="AA15" s="43">
        <f t="shared" si="10"/>
        <v>28.546647799999999</v>
      </c>
      <c r="AB15" s="162">
        <f t="shared" si="11"/>
        <v>71.453352199999998</v>
      </c>
      <c r="AC15" s="43">
        <f t="shared" si="12"/>
        <v>25.790191750000002</v>
      </c>
      <c r="AD15" s="162">
        <f t="shared" si="13"/>
        <v>69.962723839999995</v>
      </c>
      <c r="AE15" s="43">
        <f t="shared" si="14"/>
        <v>29.7999233</v>
      </c>
      <c r="AF15" s="162">
        <f t="shared" si="15"/>
        <v>70.200076699999997</v>
      </c>
      <c r="AG15" s="43">
        <f t="shared" ref="AG15:AL15" si="54">CZ15/$CY15*100</f>
        <v>79.180159020000005</v>
      </c>
      <c r="AH15" s="44">
        <f t="shared" si="54"/>
        <v>1.738557245</v>
      </c>
      <c r="AI15" s="44">
        <f t="shared" si="54"/>
        <v>14.726651009999999</v>
      </c>
      <c r="AJ15" s="44">
        <f t="shared" si="54"/>
        <v>1.142833601</v>
      </c>
      <c r="AK15" s="44">
        <f t="shared" si="54"/>
        <v>1.5663494419999999</v>
      </c>
      <c r="AL15" s="44">
        <f t="shared" si="54"/>
        <v>1.645449677</v>
      </c>
      <c r="AM15" s="43">
        <f t="shared" ref="AM15:AR15" si="55">DN15/$DM15*100</f>
        <v>79.734463489999996</v>
      </c>
      <c r="AN15" s="44">
        <f t="shared" si="55"/>
        <v>1.459965527</v>
      </c>
      <c r="AO15" s="44">
        <f t="shared" si="55"/>
        <v>14.52183118</v>
      </c>
      <c r="AP15" s="44">
        <f t="shared" si="55"/>
        <v>1.1973766269999999</v>
      </c>
      <c r="AQ15" s="44">
        <f t="shared" si="55"/>
        <v>1.823563984</v>
      </c>
      <c r="AR15" s="163">
        <f t="shared" si="55"/>
        <v>1.2627991869999999</v>
      </c>
      <c r="AS15" s="45">
        <f t="shared" si="18"/>
        <v>87.936839019999994</v>
      </c>
      <c r="AT15" s="46">
        <f t="shared" si="27"/>
        <v>273</v>
      </c>
      <c r="AU15" s="47">
        <f t="shared" si="19"/>
        <v>19.733496519999999</v>
      </c>
      <c r="AV15" s="46">
        <f t="shared" si="28"/>
        <v>396</v>
      </c>
      <c r="AW15" s="47">
        <f t="shared" si="20"/>
        <v>21.202048489999999</v>
      </c>
      <c r="AX15" s="164">
        <f t="shared" si="29"/>
        <v>408</v>
      </c>
      <c r="AY15" s="48">
        <v>52411</v>
      </c>
      <c r="AZ15" s="49">
        <f t="shared" si="30"/>
        <v>329</v>
      </c>
      <c r="BA15" s="50">
        <v>52153</v>
      </c>
      <c r="BB15" s="49">
        <f t="shared" si="31"/>
        <v>394</v>
      </c>
      <c r="BC15" s="165">
        <f t="shared" si="21"/>
        <v>62.392343310000001</v>
      </c>
      <c r="BD15" s="51"/>
      <c r="BE15" s="44"/>
      <c r="BF15" s="162"/>
      <c r="BG15" s="100">
        <v>12</v>
      </c>
      <c r="BH15" s="39">
        <v>411938</v>
      </c>
      <c r="BI15" s="40">
        <v>126024</v>
      </c>
      <c r="BJ15" s="40">
        <v>280122</v>
      </c>
      <c r="BK15" s="39">
        <v>298483</v>
      </c>
      <c r="BL15" s="40">
        <v>82192</v>
      </c>
      <c r="BM15" s="40">
        <v>202043</v>
      </c>
      <c r="BN15" s="39">
        <v>258046</v>
      </c>
      <c r="BO15" s="40">
        <v>80035</v>
      </c>
      <c r="BP15" s="40">
        <v>173394</v>
      </c>
      <c r="BQ15" s="39">
        <v>251086</v>
      </c>
      <c r="BR15" s="40">
        <v>86346</v>
      </c>
      <c r="BS15" s="40">
        <v>161163</v>
      </c>
      <c r="BT15" s="39">
        <v>398623</v>
      </c>
      <c r="BU15" s="40">
        <v>120484</v>
      </c>
      <c r="BV15" s="40">
        <v>278002</v>
      </c>
      <c r="BW15" s="40">
        <v>0</v>
      </c>
      <c r="BX15" s="40">
        <v>0</v>
      </c>
      <c r="BY15" s="159">
        <v>137</v>
      </c>
      <c r="BZ15" s="39">
        <v>277035</v>
      </c>
      <c r="CA15" s="40">
        <v>84521</v>
      </c>
      <c r="CB15" s="40">
        <v>188842</v>
      </c>
      <c r="CC15" s="159">
        <v>3672</v>
      </c>
      <c r="CD15" s="39">
        <f t="shared" si="32"/>
        <v>284783</v>
      </c>
      <c r="CE15" s="40">
        <v>81296</v>
      </c>
      <c r="CF15" s="40">
        <v>203487</v>
      </c>
      <c r="CG15" s="159">
        <v>0</v>
      </c>
      <c r="CH15" s="39">
        <f t="shared" si="33"/>
        <v>175179</v>
      </c>
      <c r="CI15" s="40">
        <v>45179</v>
      </c>
      <c r="CJ15" s="40">
        <v>122560</v>
      </c>
      <c r="CK15" s="159">
        <v>7440</v>
      </c>
      <c r="CL15" s="39">
        <v>69154</v>
      </c>
      <c r="CM15" s="159">
        <v>162907</v>
      </c>
      <c r="CN15" s="39"/>
      <c r="CO15" s="40"/>
      <c r="CP15" s="40"/>
      <c r="CQ15" s="159"/>
      <c r="CR15" s="39">
        <v>756625</v>
      </c>
      <c r="CS15" s="40">
        <v>571260</v>
      </c>
      <c r="CT15" s="40">
        <v>12745</v>
      </c>
      <c r="CU15" s="40">
        <v>135290</v>
      </c>
      <c r="CV15" s="40">
        <v>8310</v>
      </c>
      <c r="CW15" s="40">
        <v>12535</v>
      </c>
      <c r="CX15" s="40">
        <v>16485</v>
      </c>
      <c r="CY15" s="39">
        <v>606825</v>
      </c>
      <c r="CZ15" s="40">
        <v>480485</v>
      </c>
      <c r="DA15" s="40">
        <v>10550</v>
      </c>
      <c r="DB15" s="40">
        <v>89365</v>
      </c>
      <c r="DC15" s="40">
        <v>6935</v>
      </c>
      <c r="DD15" s="40">
        <v>9505</v>
      </c>
      <c r="DE15" s="40">
        <v>9985</v>
      </c>
      <c r="DF15" s="39">
        <v>710224</v>
      </c>
      <c r="DG15" s="40">
        <v>538609</v>
      </c>
      <c r="DH15" s="40">
        <v>11065</v>
      </c>
      <c r="DI15" s="40">
        <v>127216</v>
      </c>
      <c r="DJ15" s="40">
        <v>8356</v>
      </c>
      <c r="DK15" s="40">
        <v>12667</v>
      </c>
      <c r="DL15" s="159">
        <v>12311</v>
      </c>
      <c r="DM15" s="39">
        <v>556383</v>
      </c>
      <c r="DN15" s="40">
        <v>443629</v>
      </c>
      <c r="DO15" s="40">
        <v>8123</v>
      </c>
      <c r="DP15" s="40">
        <v>80797</v>
      </c>
      <c r="DQ15" s="40">
        <v>6662</v>
      </c>
      <c r="DR15" s="40">
        <v>10146</v>
      </c>
      <c r="DS15" s="159">
        <v>7026</v>
      </c>
      <c r="DT15" s="41">
        <v>580105</v>
      </c>
      <c r="DU15" s="42">
        <v>69979</v>
      </c>
      <c r="DV15" s="42">
        <v>171417</v>
      </c>
      <c r="DW15" s="42">
        <v>224234</v>
      </c>
      <c r="DX15" s="42">
        <v>114475</v>
      </c>
      <c r="DY15" s="41">
        <v>458484</v>
      </c>
      <c r="DZ15" s="42">
        <v>40433</v>
      </c>
      <c r="EA15" s="42">
        <v>136280</v>
      </c>
      <c r="EB15" s="42">
        <v>184563</v>
      </c>
      <c r="EC15" s="160">
        <v>97208</v>
      </c>
    </row>
    <row r="16" spans="1:133">
      <c r="A16" s="155" t="s">
        <v>169</v>
      </c>
      <c r="B16" s="155" t="s">
        <v>170</v>
      </c>
      <c r="C16" s="140" t="s">
        <v>80</v>
      </c>
      <c r="D16" s="29" t="s">
        <v>171</v>
      </c>
      <c r="E16" s="156" t="s">
        <v>172</v>
      </c>
      <c r="F16" s="29" t="s">
        <v>173</v>
      </c>
      <c r="G16" s="156" t="s">
        <v>174</v>
      </c>
      <c r="H16" s="166">
        <v>2016</v>
      </c>
      <c r="I16" s="150">
        <v>1958</v>
      </c>
      <c r="J16" s="100" t="s">
        <v>85</v>
      </c>
      <c r="K16" s="100" t="s">
        <v>49</v>
      </c>
      <c r="L16" s="100" t="s">
        <v>175</v>
      </c>
      <c r="M16" s="100" t="s">
        <v>87</v>
      </c>
      <c r="N16" s="100" t="s">
        <v>102</v>
      </c>
      <c r="O16" s="43">
        <f t="shared" si="0"/>
        <v>41.939613139999999</v>
      </c>
      <c r="P16" s="162">
        <f t="shared" si="1"/>
        <v>56.445689199999997</v>
      </c>
      <c r="Q16" s="43">
        <f t="shared" si="2"/>
        <v>36.519890510000003</v>
      </c>
      <c r="R16" s="162">
        <f t="shared" si="3"/>
        <v>57.644093669999997</v>
      </c>
      <c r="S16" s="43">
        <f t="shared" si="4"/>
        <v>34.557171449999998</v>
      </c>
      <c r="T16" s="162">
        <f t="shared" si="5"/>
        <v>63.763497960000002</v>
      </c>
      <c r="U16" s="43">
        <f t="shared" si="6"/>
        <v>36.278343</v>
      </c>
      <c r="V16" s="162">
        <f t="shared" si="7"/>
        <v>62.629616579999997</v>
      </c>
      <c r="W16" s="43">
        <f t="shared" si="23"/>
        <v>41.101340270000001</v>
      </c>
      <c r="X16" s="162">
        <f t="shared" si="24"/>
        <v>58.882503810000003</v>
      </c>
      <c r="Y16" s="43">
        <f t="shared" si="8"/>
        <v>40.575409499999999</v>
      </c>
      <c r="Z16" s="162">
        <f t="shared" si="9"/>
        <v>59.424590500000001</v>
      </c>
      <c r="AA16" s="43">
        <f t="shared" si="10"/>
        <v>35.904836879999998</v>
      </c>
      <c r="AB16" s="162">
        <f t="shared" si="11"/>
        <v>64.095163119999995</v>
      </c>
      <c r="AC16" s="43">
        <f t="shared" si="12"/>
        <v>30.421869690000001</v>
      </c>
      <c r="AD16" s="162">
        <f t="shared" si="13"/>
        <v>69.578130310000006</v>
      </c>
      <c r="AE16" s="43">
        <f t="shared" si="14"/>
        <v>32.809392840000001</v>
      </c>
      <c r="AF16" s="162">
        <f t="shared" si="15"/>
        <v>67.190607159999999</v>
      </c>
      <c r="AG16" s="43">
        <f t="shared" ref="AG16:AL16" si="56">CZ16/$CY16*100</f>
        <v>75.839938610000004</v>
      </c>
      <c r="AH16" s="44">
        <f t="shared" si="56"/>
        <v>3.427769203</v>
      </c>
      <c r="AI16" s="44">
        <f t="shared" si="56"/>
        <v>14.340649279999999</v>
      </c>
      <c r="AJ16" s="44">
        <f t="shared" si="56"/>
        <v>3.8227779669999999</v>
      </c>
      <c r="AK16" s="44">
        <f t="shared" si="56"/>
        <v>0.99231782069999996</v>
      </c>
      <c r="AL16" s="44">
        <f t="shared" si="56"/>
        <v>1.5765471179999999</v>
      </c>
      <c r="AM16" s="43">
        <f t="shared" ref="AM16:AR16" si="57">DN16/$DM16*100</f>
        <v>76.818866810000003</v>
      </c>
      <c r="AN16" s="44">
        <f t="shared" si="57"/>
        <v>2.7568365300000002</v>
      </c>
      <c r="AO16" s="44">
        <f t="shared" si="57"/>
        <v>13.965684299999999</v>
      </c>
      <c r="AP16" s="44">
        <f t="shared" si="57"/>
        <v>4.3546748859999997</v>
      </c>
      <c r="AQ16" s="44">
        <f t="shared" si="57"/>
        <v>0.79677469040000004</v>
      </c>
      <c r="AR16" s="163">
        <f t="shared" si="57"/>
        <v>1.307162784</v>
      </c>
      <c r="AS16" s="45">
        <f t="shared" si="18"/>
        <v>93.341880869999997</v>
      </c>
      <c r="AT16" s="46">
        <f t="shared" si="27"/>
        <v>38</v>
      </c>
      <c r="AU16" s="47">
        <f t="shared" si="19"/>
        <v>36.788380709999998</v>
      </c>
      <c r="AV16" s="46">
        <f t="shared" si="28"/>
        <v>120</v>
      </c>
      <c r="AW16" s="47">
        <f t="shared" si="20"/>
        <v>37.734784300000001</v>
      </c>
      <c r="AX16" s="164">
        <f t="shared" si="29"/>
        <v>173</v>
      </c>
      <c r="AY16" s="48">
        <v>77763</v>
      </c>
      <c r="AZ16" s="49">
        <f t="shared" si="30"/>
        <v>85</v>
      </c>
      <c r="BA16" s="50">
        <v>78484</v>
      </c>
      <c r="BB16" s="49">
        <f t="shared" si="31"/>
        <v>141</v>
      </c>
      <c r="BC16" s="165">
        <f t="shared" si="21"/>
        <v>47.221901359999997</v>
      </c>
      <c r="BD16" s="51"/>
      <c r="BE16" s="44"/>
      <c r="BF16" s="162"/>
      <c r="BG16" s="100">
        <v>13</v>
      </c>
      <c r="BH16" s="39">
        <v>465598</v>
      </c>
      <c r="BI16" s="40">
        <v>195270</v>
      </c>
      <c r="BJ16" s="40">
        <v>262810</v>
      </c>
      <c r="BK16" s="39">
        <v>332093</v>
      </c>
      <c r="BL16" s="40">
        <v>121280</v>
      </c>
      <c r="BM16" s="40">
        <v>191432</v>
      </c>
      <c r="BN16" s="39">
        <v>293748</v>
      </c>
      <c r="BO16" s="40">
        <v>101511</v>
      </c>
      <c r="BP16" s="40">
        <v>187304</v>
      </c>
      <c r="BQ16" s="39">
        <v>286711</v>
      </c>
      <c r="BR16" s="40">
        <v>104014</v>
      </c>
      <c r="BS16" s="40">
        <v>179566</v>
      </c>
      <c r="BT16" s="39">
        <v>445657</v>
      </c>
      <c r="BU16" s="40">
        <v>183171</v>
      </c>
      <c r="BV16" s="40">
        <v>262414</v>
      </c>
      <c r="BW16" s="40">
        <v>0</v>
      </c>
      <c r="BX16" s="40">
        <v>0</v>
      </c>
      <c r="BY16" s="159">
        <v>72</v>
      </c>
      <c r="BZ16" s="39">
        <v>313064</v>
      </c>
      <c r="CA16" s="40">
        <v>127027</v>
      </c>
      <c r="CB16" s="40">
        <v>186037</v>
      </c>
      <c r="CC16" s="159">
        <v>0</v>
      </c>
      <c r="CD16" s="39">
        <f t="shared" si="32"/>
        <v>320124</v>
      </c>
      <c r="CE16" s="40">
        <v>114940</v>
      </c>
      <c r="CF16" s="40">
        <v>205184</v>
      </c>
      <c r="CG16" s="159">
        <v>0</v>
      </c>
      <c r="CH16" s="39">
        <f t="shared" si="33"/>
        <v>179463</v>
      </c>
      <c r="CI16" s="40">
        <v>54596</v>
      </c>
      <c r="CJ16" s="40">
        <v>124867</v>
      </c>
      <c r="CK16" s="159">
        <v>0</v>
      </c>
      <c r="CL16" s="39">
        <v>89589</v>
      </c>
      <c r="CM16" s="159">
        <v>183470</v>
      </c>
      <c r="CN16" s="39"/>
      <c r="CO16" s="40"/>
      <c r="CP16" s="40"/>
      <c r="CQ16" s="159"/>
      <c r="CR16" s="39">
        <v>782050</v>
      </c>
      <c r="CS16" s="40">
        <v>562235</v>
      </c>
      <c r="CT16" s="40">
        <v>27225</v>
      </c>
      <c r="CU16" s="40">
        <v>134100</v>
      </c>
      <c r="CV16" s="40">
        <v>31010</v>
      </c>
      <c r="CW16" s="40">
        <v>7610</v>
      </c>
      <c r="CX16" s="40">
        <v>19870</v>
      </c>
      <c r="CY16" s="39">
        <v>573405</v>
      </c>
      <c r="CZ16" s="40">
        <v>434870</v>
      </c>
      <c r="DA16" s="40">
        <v>19655</v>
      </c>
      <c r="DB16" s="40">
        <v>82230</v>
      </c>
      <c r="DC16" s="40">
        <v>21920</v>
      </c>
      <c r="DD16" s="40">
        <v>5690</v>
      </c>
      <c r="DE16" s="40">
        <v>9040</v>
      </c>
      <c r="DF16" s="39">
        <v>710224</v>
      </c>
      <c r="DG16" s="40">
        <v>518678</v>
      </c>
      <c r="DH16" s="40">
        <v>20369</v>
      </c>
      <c r="DI16" s="40">
        <v>118907</v>
      </c>
      <c r="DJ16" s="40">
        <v>31210</v>
      </c>
      <c r="DK16" s="40">
        <v>6041</v>
      </c>
      <c r="DL16" s="159">
        <v>15019</v>
      </c>
      <c r="DM16" s="39">
        <v>512943</v>
      </c>
      <c r="DN16" s="40">
        <v>394037</v>
      </c>
      <c r="DO16" s="40">
        <v>14141</v>
      </c>
      <c r="DP16" s="40">
        <v>71636</v>
      </c>
      <c r="DQ16" s="40">
        <v>22337</v>
      </c>
      <c r="DR16" s="40">
        <v>4087</v>
      </c>
      <c r="DS16" s="159">
        <v>6705</v>
      </c>
      <c r="DT16" s="41">
        <v>546746</v>
      </c>
      <c r="DU16" s="42">
        <v>36403</v>
      </c>
      <c r="DV16" s="42">
        <v>115023</v>
      </c>
      <c r="DW16" s="42">
        <v>194181</v>
      </c>
      <c r="DX16" s="42">
        <v>201139</v>
      </c>
      <c r="DY16" s="41">
        <v>405798</v>
      </c>
      <c r="DZ16" s="42">
        <v>16715</v>
      </c>
      <c r="EA16" s="42">
        <v>85811</v>
      </c>
      <c r="EB16" s="42">
        <v>150145</v>
      </c>
      <c r="EC16" s="160">
        <v>153127</v>
      </c>
    </row>
    <row r="17" spans="1:133">
      <c r="A17" s="154" t="s">
        <v>176</v>
      </c>
      <c r="B17" s="154" t="s">
        <v>177</v>
      </c>
      <c r="C17" s="140" t="s">
        <v>80</v>
      </c>
      <c r="D17" s="29" t="s">
        <v>178</v>
      </c>
      <c r="E17" s="156" t="s">
        <v>179</v>
      </c>
      <c r="F17" s="29" t="s">
        <v>180</v>
      </c>
      <c r="G17" s="156" t="s">
        <v>181</v>
      </c>
      <c r="H17" s="161">
        <v>2010</v>
      </c>
      <c r="I17" s="150">
        <v>1962</v>
      </c>
      <c r="J17" s="100" t="s">
        <v>85</v>
      </c>
      <c r="K17" s="100" t="s">
        <v>49</v>
      </c>
      <c r="L17" s="100" t="s">
        <v>148</v>
      </c>
      <c r="M17" s="100" t="s">
        <v>87</v>
      </c>
      <c r="N17" s="100" t="s">
        <v>102</v>
      </c>
      <c r="O17" s="43">
        <f t="shared" si="0"/>
        <v>47.270822150000001</v>
      </c>
      <c r="P17" s="162">
        <f t="shared" si="1"/>
        <v>51.388297770000001</v>
      </c>
      <c r="Q17" s="43">
        <f t="shared" si="2"/>
        <v>42.435070979999999</v>
      </c>
      <c r="R17" s="162">
        <f t="shared" si="3"/>
        <v>52.413760490000001</v>
      </c>
      <c r="S17" s="43">
        <f t="shared" si="4"/>
        <v>38.817613590000001</v>
      </c>
      <c r="T17" s="162">
        <f t="shared" si="5"/>
        <v>59.51719275</v>
      </c>
      <c r="U17" s="43">
        <f t="shared" si="6"/>
        <v>41.195960820000003</v>
      </c>
      <c r="V17" s="162">
        <f t="shared" si="7"/>
        <v>57.721913209999997</v>
      </c>
      <c r="W17" s="43">
        <f t="shared" si="23"/>
        <v>47.827284769999999</v>
      </c>
      <c r="X17" s="162">
        <f t="shared" si="24"/>
        <v>52.172715230000001</v>
      </c>
      <c r="Y17" s="43">
        <f t="shared" si="8"/>
        <v>44.806964639999997</v>
      </c>
      <c r="Z17" s="162">
        <f t="shared" si="9"/>
        <v>55.193035360000003</v>
      </c>
      <c r="AA17" s="43">
        <f t="shared" si="10"/>
        <v>37.869709409999999</v>
      </c>
      <c r="AB17" s="162">
        <f t="shared" si="11"/>
        <v>62.130290590000001</v>
      </c>
      <c r="AC17" s="43">
        <f t="shared" si="12"/>
        <v>35.138354960000001</v>
      </c>
      <c r="AD17" s="162">
        <f t="shared" si="13"/>
        <v>64.861645039999999</v>
      </c>
      <c r="AE17" s="43">
        <f t="shared" si="14"/>
        <v>35.211196520000001</v>
      </c>
      <c r="AF17" s="162">
        <f t="shared" si="15"/>
        <v>64.788803479999999</v>
      </c>
      <c r="AG17" s="43">
        <f t="shared" ref="AG17:AL17" si="58">CZ17/$CY17*100</f>
        <v>79.310433970000005</v>
      </c>
      <c r="AH17" s="44">
        <f t="shared" si="58"/>
        <v>2.7799800079999999</v>
      </c>
      <c r="AI17" s="44">
        <f t="shared" si="58"/>
        <v>11.55854676</v>
      </c>
      <c r="AJ17" s="44">
        <f t="shared" si="58"/>
        <v>3.1488056250000001</v>
      </c>
      <c r="AK17" s="44">
        <f t="shared" si="58"/>
        <v>1.5244217710000001</v>
      </c>
      <c r="AL17" s="44">
        <f t="shared" si="58"/>
        <v>1.6778118639999999</v>
      </c>
      <c r="AM17" s="43">
        <f t="shared" ref="AM17:AR17" si="59">DN17/$DM17*100</f>
        <v>79.175547359999996</v>
      </c>
      <c r="AN17" s="44">
        <f t="shared" si="59"/>
        <v>2.254523292</v>
      </c>
      <c r="AO17" s="44">
        <f t="shared" si="59"/>
        <v>12.27194207</v>
      </c>
      <c r="AP17" s="44">
        <f t="shared" si="59"/>
        <v>3.594290392</v>
      </c>
      <c r="AQ17" s="44">
        <f t="shared" si="59"/>
        <v>1.3843057910000001</v>
      </c>
      <c r="AR17" s="163">
        <f t="shared" si="59"/>
        <v>1.3193911</v>
      </c>
      <c r="AS17" s="45">
        <f t="shared" si="18"/>
        <v>92.454346200000003</v>
      </c>
      <c r="AT17" s="46">
        <f t="shared" si="27"/>
        <v>74</v>
      </c>
      <c r="AU17" s="47">
        <f t="shared" si="19"/>
        <v>44.39859156</v>
      </c>
      <c r="AV17" s="46">
        <f t="shared" si="28"/>
        <v>58</v>
      </c>
      <c r="AW17" s="47">
        <f t="shared" si="20"/>
        <v>47.5210492</v>
      </c>
      <c r="AX17" s="164">
        <f t="shared" si="29"/>
        <v>86</v>
      </c>
      <c r="AY17" s="48">
        <v>74373</v>
      </c>
      <c r="AZ17" s="49">
        <f t="shared" si="30"/>
        <v>106</v>
      </c>
      <c r="BA17" s="50">
        <v>78455</v>
      </c>
      <c r="BB17" s="49">
        <f t="shared" si="31"/>
        <v>142</v>
      </c>
      <c r="BC17" s="165">
        <f t="shared" si="21"/>
        <v>41.62128362</v>
      </c>
      <c r="BD17" s="51"/>
      <c r="BE17" s="44"/>
      <c r="BF17" s="162"/>
      <c r="BG17" s="100">
        <v>14</v>
      </c>
      <c r="BH17" s="39">
        <v>432328</v>
      </c>
      <c r="BI17" s="40">
        <v>204365</v>
      </c>
      <c r="BJ17" s="40">
        <v>222166</v>
      </c>
      <c r="BK17" s="39">
        <v>338331</v>
      </c>
      <c r="BL17" s="40">
        <v>143571</v>
      </c>
      <c r="BM17" s="40">
        <v>177332</v>
      </c>
      <c r="BN17" s="39">
        <v>313417</v>
      </c>
      <c r="BO17" s="40">
        <v>121661</v>
      </c>
      <c r="BP17" s="40">
        <v>186537</v>
      </c>
      <c r="BQ17" s="39">
        <v>316599</v>
      </c>
      <c r="BR17" s="40">
        <v>130426</v>
      </c>
      <c r="BS17" s="40">
        <v>182747</v>
      </c>
      <c r="BT17" s="39">
        <v>417427</v>
      </c>
      <c r="BU17" s="40">
        <v>199644</v>
      </c>
      <c r="BV17" s="40">
        <v>217783</v>
      </c>
      <c r="BW17" s="40">
        <v>0</v>
      </c>
      <c r="BX17" s="40">
        <v>0</v>
      </c>
      <c r="BY17" s="159">
        <v>0</v>
      </c>
      <c r="BZ17" s="39">
        <v>313699</v>
      </c>
      <c r="CA17" s="40">
        <v>140559</v>
      </c>
      <c r="CB17" s="40">
        <v>173140</v>
      </c>
      <c r="CC17" s="159">
        <v>0</v>
      </c>
      <c r="CD17" s="39">
        <f t="shared" si="32"/>
        <v>324444</v>
      </c>
      <c r="CE17" s="40">
        <v>122866</v>
      </c>
      <c r="CF17" s="40">
        <v>201578</v>
      </c>
      <c r="CG17" s="159">
        <v>0</v>
      </c>
      <c r="CH17" s="39">
        <f t="shared" si="33"/>
        <v>199776</v>
      </c>
      <c r="CI17" s="40">
        <v>70198</v>
      </c>
      <c r="CJ17" s="40">
        <v>129578</v>
      </c>
      <c r="CK17" s="159">
        <v>0</v>
      </c>
      <c r="CL17" s="39">
        <v>97666</v>
      </c>
      <c r="CM17" s="159">
        <v>179706</v>
      </c>
      <c r="CN17" s="39"/>
      <c r="CO17" s="40"/>
      <c r="CP17" s="40"/>
      <c r="CQ17" s="159"/>
      <c r="CR17" s="39">
        <v>733850</v>
      </c>
      <c r="CS17" s="40">
        <v>546950</v>
      </c>
      <c r="CT17" s="40">
        <v>21310</v>
      </c>
      <c r="CU17" s="40">
        <v>110035</v>
      </c>
      <c r="CV17" s="40">
        <v>24565</v>
      </c>
      <c r="CW17" s="40">
        <v>12115</v>
      </c>
      <c r="CX17" s="40">
        <v>18875</v>
      </c>
      <c r="CY17" s="39">
        <v>580220</v>
      </c>
      <c r="CZ17" s="40">
        <v>460175</v>
      </c>
      <c r="DA17" s="40">
        <v>16130</v>
      </c>
      <c r="DB17" s="40">
        <v>67065</v>
      </c>
      <c r="DC17" s="40">
        <v>18270</v>
      </c>
      <c r="DD17" s="40">
        <v>8845</v>
      </c>
      <c r="DE17" s="40">
        <v>9735</v>
      </c>
      <c r="DF17" s="39">
        <v>710224</v>
      </c>
      <c r="DG17" s="40">
        <v>534954</v>
      </c>
      <c r="DH17" s="40">
        <v>16932</v>
      </c>
      <c r="DI17" s="40">
        <v>107938</v>
      </c>
      <c r="DJ17" s="40">
        <v>25771</v>
      </c>
      <c r="DK17" s="40">
        <v>11141</v>
      </c>
      <c r="DL17" s="159">
        <v>13488</v>
      </c>
      <c r="DM17" s="39">
        <v>554574</v>
      </c>
      <c r="DN17" s="40">
        <v>439087</v>
      </c>
      <c r="DO17" s="40">
        <v>12503</v>
      </c>
      <c r="DP17" s="40">
        <v>68057</v>
      </c>
      <c r="DQ17" s="40">
        <v>19933</v>
      </c>
      <c r="DR17" s="40">
        <v>7677</v>
      </c>
      <c r="DS17" s="159">
        <v>7317</v>
      </c>
      <c r="DT17" s="41">
        <v>576239</v>
      </c>
      <c r="DU17" s="42">
        <v>43481</v>
      </c>
      <c r="DV17" s="42">
        <v>103495</v>
      </c>
      <c r="DW17" s="42">
        <v>173421</v>
      </c>
      <c r="DX17" s="42">
        <v>255842</v>
      </c>
      <c r="DY17" s="41">
        <v>438734</v>
      </c>
      <c r="DZ17" s="42">
        <v>17864</v>
      </c>
      <c r="EA17" s="42">
        <v>75551</v>
      </c>
      <c r="EB17" s="42">
        <v>136828</v>
      </c>
      <c r="EC17" s="160">
        <v>208491</v>
      </c>
    </row>
    <row r="18" spans="1:133">
      <c r="A18" s="155" t="s">
        <v>182</v>
      </c>
      <c r="B18" s="155" t="s">
        <v>183</v>
      </c>
      <c r="C18" s="140" t="s">
        <v>126</v>
      </c>
      <c r="D18" s="29" t="s">
        <v>184</v>
      </c>
      <c r="E18" s="156" t="s">
        <v>185</v>
      </c>
      <c r="F18" s="29" t="s">
        <v>186</v>
      </c>
      <c r="G18" s="156" t="s">
        <v>187</v>
      </c>
      <c r="H18" s="166">
        <v>2014</v>
      </c>
      <c r="I18" s="150">
        <v>1979</v>
      </c>
      <c r="J18" s="100" t="s">
        <v>85</v>
      </c>
      <c r="K18" s="100" t="s">
        <v>188</v>
      </c>
      <c r="L18" s="100" t="s">
        <v>148</v>
      </c>
      <c r="M18" s="100" t="s">
        <v>87</v>
      </c>
      <c r="N18" s="100" t="s">
        <v>102</v>
      </c>
      <c r="O18" s="43">
        <f t="shared" si="0"/>
        <v>73.663056280000006</v>
      </c>
      <c r="P18" s="162">
        <f t="shared" si="1"/>
        <v>24.729667039999999</v>
      </c>
      <c r="Q18" s="43">
        <f t="shared" si="2"/>
        <v>71.751044710000002</v>
      </c>
      <c r="R18" s="162">
        <f t="shared" si="3"/>
        <v>22.6473397</v>
      </c>
      <c r="S18" s="43">
        <f t="shared" si="4"/>
        <v>71.698354230000007</v>
      </c>
      <c r="T18" s="162">
        <f t="shared" si="5"/>
        <v>26.508973999999998</v>
      </c>
      <c r="U18" s="43">
        <f t="shared" si="6"/>
        <v>64.719119730000003</v>
      </c>
      <c r="V18" s="162">
        <f t="shared" si="7"/>
        <v>34.085709119999997</v>
      </c>
      <c r="W18" s="43">
        <f t="shared" si="23"/>
        <v>76.693304659999995</v>
      </c>
      <c r="X18" s="162">
        <f t="shared" si="24"/>
        <v>23.281664289999998</v>
      </c>
      <c r="Y18" s="43">
        <f t="shared" si="8"/>
        <v>85.606318770000001</v>
      </c>
      <c r="Z18" s="162">
        <f t="shared" si="9"/>
        <v>0</v>
      </c>
      <c r="AA18" s="43">
        <f t="shared" si="10"/>
        <v>75.224638089999999</v>
      </c>
      <c r="AB18" s="162">
        <f t="shared" si="11"/>
        <v>24.73758115</v>
      </c>
      <c r="AC18" s="43">
        <f t="shared" si="12"/>
        <v>74.854390370000004</v>
      </c>
      <c r="AD18" s="162">
        <f t="shared" si="13"/>
        <v>0</v>
      </c>
      <c r="AE18" s="43">
        <f t="shared" si="14"/>
        <v>100</v>
      </c>
      <c r="AF18" s="162">
        <f t="shared" si="15"/>
        <v>0</v>
      </c>
      <c r="AG18" s="43">
        <f t="shared" ref="AG18:AL18" si="60">CZ18/$CY18*100</f>
        <v>31.73905989</v>
      </c>
      <c r="AH18" s="44">
        <f t="shared" si="60"/>
        <v>11.627340999999999</v>
      </c>
      <c r="AI18" s="44">
        <f t="shared" si="60"/>
        <v>49.602493969999998</v>
      </c>
      <c r="AJ18" s="44">
        <f t="shared" si="60"/>
        <v>2.5623493420000001</v>
      </c>
      <c r="AK18" s="44">
        <f t="shared" si="60"/>
        <v>2.6434730210000001</v>
      </c>
      <c r="AL18" s="44">
        <f t="shared" si="60"/>
        <v>1.8252827739999999</v>
      </c>
      <c r="AM18" s="43">
        <f t="shared" ref="AM18:AR18" si="61">DN18/$DM18*100</f>
        <v>26.687123679999999</v>
      </c>
      <c r="AN18" s="44">
        <f t="shared" si="61"/>
        <v>8.9913191189999999</v>
      </c>
      <c r="AO18" s="44">
        <f t="shared" si="61"/>
        <v>58.159796499999999</v>
      </c>
      <c r="AP18" s="44">
        <f t="shared" si="61"/>
        <v>2.7777133809999999</v>
      </c>
      <c r="AQ18" s="44">
        <f t="shared" si="61"/>
        <v>2.0531474780000001</v>
      </c>
      <c r="AR18" s="163">
        <f t="shared" si="61"/>
        <v>1.3308998480000001</v>
      </c>
      <c r="AS18" s="45">
        <f t="shared" si="18"/>
        <v>69.782837079999993</v>
      </c>
      <c r="AT18" s="46">
        <f t="shared" si="27"/>
        <v>425</v>
      </c>
      <c r="AU18" s="47">
        <f t="shared" si="19"/>
        <v>14.933273140000001</v>
      </c>
      <c r="AV18" s="46">
        <f t="shared" si="28"/>
        <v>427</v>
      </c>
      <c r="AW18" s="47">
        <f t="shared" si="20"/>
        <v>28.47399493</v>
      </c>
      <c r="AX18" s="164">
        <f t="shared" si="29"/>
        <v>302</v>
      </c>
      <c r="AY18" s="48">
        <v>44893</v>
      </c>
      <c r="AZ18" s="49">
        <f t="shared" si="30"/>
        <v>392</v>
      </c>
      <c r="BA18" s="50">
        <v>51950</v>
      </c>
      <c r="BB18" s="49">
        <f t="shared" si="31"/>
        <v>397</v>
      </c>
      <c r="BC18" s="165">
        <f t="shared" si="21"/>
        <v>22.70168159</v>
      </c>
      <c r="BD18" s="51"/>
      <c r="BE18" s="44"/>
      <c r="BF18" s="162"/>
      <c r="BG18" s="100">
        <v>15</v>
      </c>
      <c r="BH18" s="39">
        <v>224168</v>
      </c>
      <c r="BI18" s="40">
        <v>165129</v>
      </c>
      <c r="BJ18" s="40">
        <v>55436</v>
      </c>
      <c r="BK18" s="39">
        <v>164399</v>
      </c>
      <c r="BL18" s="40">
        <v>117958</v>
      </c>
      <c r="BM18" s="40">
        <v>37232</v>
      </c>
      <c r="BN18" s="39">
        <v>140907</v>
      </c>
      <c r="BO18" s="40">
        <v>101028</v>
      </c>
      <c r="BP18" s="40">
        <v>37353</v>
      </c>
      <c r="BQ18" s="39">
        <v>132868</v>
      </c>
      <c r="BR18" s="40">
        <v>85991</v>
      </c>
      <c r="BS18" s="40">
        <v>45289</v>
      </c>
      <c r="BT18" s="39">
        <v>215732</v>
      </c>
      <c r="BU18" s="40">
        <v>165452</v>
      </c>
      <c r="BV18" s="40">
        <v>50226</v>
      </c>
      <c r="BW18" s="40">
        <v>0</v>
      </c>
      <c r="BX18" s="40">
        <v>0</v>
      </c>
      <c r="BY18" s="159">
        <v>54</v>
      </c>
      <c r="BZ18" s="39">
        <v>132051</v>
      </c>
      <c r="CA18" s="40">
        <v>113044</v>
      </c>
      <c r="CB18" s="40">
        <v>0</v>
      </c>
      <c r="CC18" s="159">
        <v>19007</v>
      </c>
      <c r="CD18" s="39">
        <f t="shared" si="32"/>
        <v>158811</v>
      </c>
      <c r="CE18" s="40">
        <v>119465</v>
      </c>
      <c r="CF18" s="40">
        <v>39286</v>
      </c>
      <c r="CG18" s="159">
        <v>60</v>
      </c>
      <c r="CH18" s="39">
        <f t="shared" si="33"/>
        <v>72454</v>
      </c>
      <c r="CI18" s="40">
        <v>54235</v>
      </c>
      <c r="CJ18" s="40">
        <v>0</v>
      </c>
      <c r="CK18" s="159">
        <v>18219</v>
      </c>
      <c r="CL18" s="39">
        <v>104489</v>
      </c>
      <c r="CM18" s="159">
        <v>0</v>
      </c>
      <c r="CN18" s="39"/>
      <c r="CO18" s="40"/>
      <c r="CP18" s="40"/>
      <c r="CQ18" s="159"/>
      <c r="CR18" s="39">
        <v>665105</v>
      </c>
      <c r="CS18" s="40">
        <v>159620</v>
      </c>
      <c r="CT18" s="40">
        <v>70770</v>
      </c>
      <c r="CU18" s="40">
        <v>389385</v>
      </c>
      <c r="CV18" s="40">
        <v>14260</v>
      </c>
      <c r="CW18" s="40">
        <v>16910</v>
      </c>
      <c r="CX18" s="40">
        <v>14160</v>
      </c>
      <c r="CY18" s="39">
        <v>431440</v>
      </c>
      <c r="CZ18" s="40">
        <v>136935</v>
      </c>
      <c r="DA18" s="40">
        <v>50165</v>
      </c>
      <c r="DB18" s="40">
        <v>214005</v>
      </c>
      <c r="DC18" s="40">
        <v>11055</v>
      </c>
      <c r="DD18" s="40">
        <v>11405</v>
      </c>
      <c r="DE18" s="40">
        <v>7875</v>
      </c>
      <c r="DF18" s="39">
        <v>710224</v>
      </c>
      <c r="DG18" s="40">
        <v>148948</v>
      </c>
      <c r="DH18" s="40">
        <v>61376</v>
      </c>
      <c r="DI18" s="40">
        <v>457064</v>
      </c>
      <c r="DJ18" s="40">
        <v>17438</v>
      </c>
      <c r="DK18" s="40">
        <v>13930</v>
      </c>
      <c r="DL18" s="159">
        <v>11468</v>
      </c>
      <c r="DM18" s="39">
        <v>474491</v>
      </c>
      <c r="DN18" s="40">
        <v>126628</v>
      </c>
      <c r="DO18" s="40">
        <v>42663</v>
      </c>
      <c r="DP18" s="40">
        <v>275963</v>
      </c>
      <c r="DQ18" s="40">
        <v>13180</v>
      </c>
      <c r="DR18" s="40">
        <v>9742</v>
      </c>
      <c r="DS18" s="159">
        <v>6315</v>
      </c>
      <c r="DT18" s="41">
        <v>474022</v>
      </c>
      <c r="DU18" s="42">
        <v>143236</v>
      </c>
      <c r="DV18" s="42">
        <v>134878</v>
      </c>
      <c r="DW18" s="42">
        <v>125121</v>
      </c>
      <c r="DX18" s="42">
        <v>70787</v>
      </c>
      <c r="DY18" s="41">
        <v>126533</v>
      </c>
      <c r="DZ18" s="42">
        <v>12255</v>
      </c>
      <c r="EA18" s="42">
        <v>34047</v>
      </c>
      <c r="EB18" s="42">
        <v>44202</v>
      </c>
      <c r="EC18" s="160">
        <v>36029</v>
      </c>
    </row>
    <row r="19" spans="1:133">
      <c r="A19" s="154" t="s">
        <v>189</v>
      </c>
      <c r="B19" s="154" t="s">
        <v>190</v>
      </c>
      <c r="C19" s="140" t="s">
        <v>80</v>
      </c>
      <c r="D19" s="29" t="s">
        <v>191</v>
      </c>
      <c r="E19" s="156" t="s">
        <v>192</v>
      </c>
      <c r="F19" s="29" t="s">
        <v>193</v>
      </c>
      <c r="G19" s="156" t="s">
        <v>194</v>
      </c>
      <c r="H19" s="161" t="s">
        <v>195</v>
      </c>
      <c r="I19" s="150">
        <v>1958</v>
      </c>
      <c r="J19" s="100" t="s">
        <v>131</v>
      </c>
      <c r="K19" s="100" t="s">
        <v>49</v>
      </c>
      <c r="L19" s="100" t="s">
        <v>196</v>
      </c>
      <c r="M19" s="100" t="s">
        <v>87</v>
      </c>
      <c r="N19" s="100" t="s">
        <v>102</v>
      </c>
      <c r="O19" s="43">
        <f t="shared" si="0"/>
        <v>41.3919973</v>
      </c>
      <c r="P19" s="162">
        <f t="shared" si="1"/>
        <v>57.282573040000003</v>
      </c>
      <c r="Q19" s="43">
        <f t="shared" si="2"/>
        <v>36.963873829999997</v>
      </c>
      <c r="R19" s="162">
        <f t="shared" si="3"/>
        <v>58.09608188</v>
      </c>
      <c r="S19" s="43">
        <f t="shared" si="4"/>
        <v>36.868915860000001</v>
      </c>
      <c r="T19" s="162">
        <f t="shared" si="5"/>
        <v>61.676044050000002</v>
      </c>
      <c r="U19" s="43">
        <f t="shared" si="6"/>
        <v>38.38106243</v>
      </c>
      <c r="V19" s="162">
        <f t="shared" si="7"/>
        <v>60.556093400000002</v>
      </c>
      <c r="W19" s="43">
        <f t="shared" si="23"/>
        <v>40.432980559999997</v>
      </c>
      <c r="X19" s="162">
        <f t="shared" si="24"/>
        <v>59.56275875</v>
      </c>
      <c r="Y19" s="43">
        <f t="shared" si="8"/>
        <v>44.533978060000003</v>
      </c>
      <c r="Z19" s="162">
        <f t="shared" si="9"/>
        <v>55.461751479999997</v>
      </c>
      <c r="AA19" s="43">
        <f t="shared" si="10"/>
        <v>0</v>
      </c>
      <c r="AB19" s="162">
        <f t="shared" si="11"/>
        <v>68.549123489999999</v>
      </c>
      <c r="AC19" s="43">
        <f t="shared" si="12"/>
        <v>0</v>
      </c>
      <c r="AD19" s="162">
        <f t="shared" si="13"/>
        <v>75.811657710000006</v>
      </c>
      <c r="AE19" s="43">
        <f t="shared" si="14"/>
        <v>35.625679839999997</v>
      </c>
      <c r="AF19" s="162">
        <f t="shared" si="15"/>
        <v>64.374320159999996</v>
      </c>
      <c r="AG19" s="43">
        <f t="shared" ref="AG19:AL19" si="62">CZ19/$CY19*100</f>
        <v>74.239333599999995</v>
      </c>
      <c r="AH19" s="44">
        <f t="shared" si="62"/>
        <v>4.2255925300000001</v>
      </c>
      <c r="AI19" s="44">
        <f t="shared" si="62"/>
        <v>15.860267820000001</v>
      </c>
      <c r="AJ19" s="44">
        <f t="shared" si="62"/>
        <v>3.2159225720000002</v>
      </c>
      <c r="AK19" s="44">
        <f t="shared" si="62"/>
        <v>0.75618561539999996</v>
      </c>
      <c r="AL19" s="44">
        <f t="shared" si="62"/>
        <v>1.7026978589999999</v>
      </c>
      <c r="AM19" s="43">
        <f t="shared" ref="AM19:AR19" si="63">DN19/$DM19*100</f>
        <v>76.107456339999999</v>
      </c>
      <c r="AN19" s="44">
        <f t="shared" si="63"/>
        <v>3.5697646249999999</v>
      </c>
      <c r="AO19" s="44">
        <f t="shared" si="63"/>
        <v>15.10948769</v>
      </c>
      <c r="AP19" s="44">
        <f t="shared" si="63"/>
        <v>3.2287221160000001</v>
      </c>
      <c r="AQ19" s="44">
        <f t="shared" si="63"/>
        <v>0.6744441753</v>
      </c>
      <c r="AR19" s="163">
        <f t="shared" si="63"/>
        <v>1.310125049</v>
      </c>
      <c r="AS19" s="45">
        <f t="shared" si="18"/>
        <v>92.018230250000002</v>
      </c>
      <c r="AT19" s="46">
        <f t="shared" si="27"/>
        <v>90</v>
      </c>
      <c r="AU19" s="47">
        <f t="shared" si="19"/>
        <v>30.213082669999999</v>
      </c>
      <c r="AV19" s="46">
        <f t="shared" si="28"/>
        <v>214</v>
      </c>
      <c r="AW19" s="47">
        <f t="shared" si="20"/>
        <v>32.069643429999999</v>
      </c>
      <c r="AX19" s="164">
        <f t="shared" si="29"/>
        <v>252</v>
      </c>
      <c r="AY19" s="48">
        <v>68977</v>
      </c>
      <c r="AZ19" s="49">
        <f t="shared" si="30"/>
        <v>145</v>
      </c>
      <c r="BA19" s="50">
        <v>69661</v>
      </c>
      <c r="BB19" s="49">
        <f t="shared" si="31"/>
        <v>204</v>
      </c>
      <c r="BC19" s="165">
        <f t="shared" si="21"/>
        <v>50.431044030000002</v>
      </c>
      <c r="BD19" s="51">
        <v>43214</v>
      </c>
      <c r="BE19" s="44">
        <f>CO19/CN19*100</f>
        <v>47.632293750000002</v>
      </c>
      <c r="BF19" s="162">
        <f>CP19/CN19*100</f>
        <v>52.367706249999998</v>
      </c>
      <c r="BG19" s="100">
        <v>16</v>
      </c>
      <c r="BH19" s="39">
        <v>438952</v>
      </c>
      <c r="BI19" s="40">
        <v>181691</v>
      </c>
      <c r="BJ19" s="40">
        <v>251443</v>
      </c>
      <c r="BK19" s="39">
        <v>327325</v>
      </c>
      <c r="BL19" s="40">
        <v>120992</v>
      </c>
      <c r="BM19" s="40">
        <v>190163</v>
      </c>
      <c r="BN19" s="39">
        <v>291126</v>
      </c>
      <c r="BO19" s="40">
        <v>107335</v>
      </c>
      <c r="BP19" s="40">
        <v>179555</v>
      </c>
      <c r="BQ19" s="39">
        <v>288189</v>
      </c>
      <c r="BR19" s="40">
        <v>110610</v>
      </c>
      <c r="BS19" s="40">
        <v>174516</v>
      </c>
      <c r="BT19" s="39">
        <v>422467</v>
      </c>
      <c r="BU19" s="40">
        <v>170816</v>
      </c>
      <c r="BV19" s="40">
        <v>251633</v>
      </c>
      <c r="BW19" s="40">
        <v>0</v>
      </c>
      <c r="BX19" s="40">
        <v>0</v>
      </c>
      <c r="BY19" s="159">
        <v>18</v>
      </c>
      <c r="BZ19" s="39">
        <v>304417</v>
      </c>
      <c r="CA19" s="40">
        <v>135569</v>
      </c>
      <c r="CB19" s="40">
        <v>168835</v>
      </c>
      <c r="CC19" s="159">
        <v>13</v>
      </c>
      <c r="CD19" s="39">
        <f t="shared" si="32"/>
        <v>298971</v>
      </c>
      <c r="CE19" s="40">
        <v>0</v>
      </c>
      <c r="CF19" s="40">
        <v>204942</v>
      </c>
      <c r="CG19" s="159">
        <v>94029</v>
      </c>
      <c r="CH19" s="39">
        <f t="shared" si="33"/>
        <v>169776</v>
      </c>
      <c r="CI19" s="40">
        <v>0</v>
      </c>
      <c r="CJ19" s="40">
        <v>128710</v>
      </c>
      <c r="CK19" s="159">
        <v>41066</v>
      </c>
      <c r="CL19" s="39">
        <v>95635</v>
      </c>
      <c r="CM19" s="159">
        <v>172809</v>
      </c>
      <c r="CN19" s="39">
        <v>183342</v>
      </c>
      <c r="CO19" s="40">
        <v>87330</v>
      </c>
      <c r="CP19" s="40">
        <v>96012</v>
      </c>
      <c r="CQ19" s="159"/>
      <c r="CR19" s="39">
        <v>759100</v>
      </c>
      <c r="CS19" s="40">
        <v>529335</v>
      </c>
      <c r="CT19" s="40">
        <v>33435</v>
      </c>
      <c r="CU19" s="40">
        <v>147955</v>
      </c>
      <c r="CV19" s="40">
        <v>24560</v>
      </c>
      <c r="CW19" s="40">
        <v>5620</v>
      </c>
      <c r="CX19" s="40">
        <v>18195</v>
      </c>
      <c r="CY19" s="39">
        <v>585835</v>
      </c>
      <c r="CZ19" s="40">
        <v>434920</v>
      </c>
      <c r="DA19" s="40">
        <v>24755</v>
      </c>
      <c r="DB19" s="40">
        <v>92915</v>
      </c>
      <c r="DC19" s="40">
        <v>18840</v>
      </c>
      <c r="DD19" s="40">
        <v>4430</v>
      </c>
      <c r="DE19" s="40">
        <v>9975</v>
      </c>
      <c r="DF19" s="39">
        <v>710225</v>
      </c>
      <c r="DG19" s="40">
        <v>509305</v>
      </c>
      <c r="DH19" s="40">
        <v>27059</v>
      </c>
      <c r="DI19" s="40">
        <v>131226</v>
      </c>
      <c r="DJ19" s="40">
        <v>23104</v>
      </c>
      <c r="DK19" s="40">
        <v>5003</v>
      </c>
      <c r="DL19" s="159">
        <v>14528</v>
      </c>
      <c r="DM19" s="39">
        <v>536590</v>
      </c>
      <c r="DN19" s="40">
        <v>408385</v>
      </c>
      <c r="DO19" s="40">
        <v>19155</v>
      </c>
      <c r="DP19" s="40">
        <v>81076</v>
      </c>
      <c r="DQ19" s="40">
        <v>17325</v>
      </c>
      <c r="DR19" s="40">
        <v>3619</v>
      </c>
      <c r="DS19" s="159">
        <v>7030</v>
      </c>
      <c r="DT19" s="41">
        <v>554902</v>
      </c>
      <c r="DU19" s="42">
        <v>44291</v>
      </c>
      <c r="DV19" s="42">
        <v>136071</v>
      </c>
      <c r="DW19" s="42">
        <v>206887</v>
      </c>
      <c r="DX19" s="42">
        <v>167653</v>
      </c>
      <c r="DY19" s="41">
        <v>410491</v>
      </c>
      <c r="DZ19" s="42">
        <v>21320</v>
      </c>
      <c r="EA19" s="42">
        <v>100424</v>
      </c>
      <c r="EB19" s="42">
        <v>157104</v>
      </c>
      <c r="EC19" s="160">
        <v>131643</v>
      </c>
    </row>
    <row r="20" spans="1:133">
      <c r="A20" s="155" t="s">
        <v>197</v>
      </c>
      <c r="B20" s="155" t="s">
        <v>198</v>
      </c>
      <c r="C20" s="140" t="s">
        <v>126</v>
      </c>
      <c r="D20" s="29" t="s">
        <v>199</v>
      </c>
      <c r="E20" s="156" t="s">
        <v>200</v>
      </c>
      <c r="F20" s="29" t="s">
        <v>201</v>
      </c>
      <c r="G20" s="156" t="s">
        <v>202</v>
      </c>
      <c r="H20" s="166">
        <v>2018</v>
      </c>
      <c r="I20" s="150">
        <v>1970</v>
      </c>
      <c r="J20" s="100" t="s">
        <v>85</v>
      </c>
      <c r="K20" s="100" t="s">
        <v>49</v>
      </c>
      <c r="L20" s="100" t="s">
        <v>148</v>
      </c>
      <c r="M20" s="100" t="s">
        <v>87</v>
      </c>
      <c r="N20" s="100" t="s">
        <v>102</v>
      </c>
      <c r="O20" s="43">
        <f t="shared" si="0"/>
        <v>60.789917520000003</v>
      </c>
      <c r="P20" s="162">
        <f t="shared" si="1"/>
        <v>37.335885769999997</v>
      </c>
      <c r="Q20" s="43">
        <f t="shared" si="2"/>
        <v>54.659466010000003</v>
      </c>
      <c r="R20" s="162">
        <f t="shared" si="3"/>
        <v>38.442135819999997</v>
      </c>
      <c r="S20" s="43">
        <f t="shared" si="4"/>
        <v>51.11977109</v>
      </c>
      <c r="T20" s="162">
        <f t="shared" si="5"/>
        <v>46.591171099999997</v>
      </c>
      <c r="U20" s="43">
        <f t="shared" si="6"/>
        <v>51.28629918</v>
      </c>
      <c r="V20" s="162">
        <f t="shared" si="7"/>
        <v>47.399303760000002</v>
      </c>
      <c r="W20" s="43">
        <f t="shared" si="23"/>
        <v>61.626461220000003</v>
      </c>
      <c r="X20" s="162">
        <f t="shared" si="24"/>
        <v>38.373538779999997</v>
      </c>
      <c r="Y20" s="43">
        <f t="shared" si="8"/>
        <v>61.085571020000003</v>
      </c>
      <c r="Z20" s="162">
        <f t="shared" si="9"/>
        <v>38.914428979999997</v>
      </c>
      <c r="AA20" s="43">
        <f t="shared" si="10"/>
        <v>60.919184020000003</v>
      </c>
      <c r="AB20" s="162">
        <f t="shared" si="11"/>
        <v>39.04406015</v>
      </c>
      <c r="AC20" s="43">
        <f t="shared" si="12"/>
        <v>54.675988199999999</v>
      </c>
      <c r="AD20" s="162">
        <f t="shared" si="13"/>
        <v>41.861139559999998</v>
      </c>
      <c r="AE20" s="43">
        <f t="shared" si="14"/>
        <v>52.194971539999997</v>
      </c>
      <c r="AF20" s="162">
        <f t="shared" si="15"/>
        <v>47.805028460000003</v>
      </c>
      <c r="AG20" s="43">
        <f t="shared" ref="AG20:AL20" si="64">CZ20/$CY20*100</f>
        <v>65.840731890000001</v>
      </c>
      <c r="AH20" s="44">
        <f t="shared" si="64"/>
        <v>6.121952319</v>
      </c>
      <c r="AI20" s="44">
        <f t="shared" si="64"/>
        <v>19.612420570000001</v>
      </c>
      <c r="AJ20" s="44">
        <f t="shared" si="64"/>
        <v>3.6180089230000001</v>
      </c>
      <c r="AK20" s="44">
        <f t="shared" si="64"/>
        <v>2.722970841</v>
      </c>
      <c r="AL20" s="44">
        <f t="shared" si="64"/>
        <v>2.083915454</v>
      </c>
      <c r="AM20" s="43">
        <f t="shared" ref="AM20:AR20" si="65">DN20/$DM20*100</f>
        <v>64.360817729999994</v>
      </c>
      <c r="AN20" s="44">
        <f t="shared" si="65"/>
        <v>4.6789444769999999</v>
      </c>
      <c r="AO20" s="44">
        <f t="shared" si="65"/>
        <v>22.446054159999999</v>
      </c>
      <c r="AP20" s="44">
        <f t="shared" si="65"/>
        <v>4.5104944720000004</v>
      </c>
      <c r="AQ20" s="44">
        <f t="shared" si="65"/>
        <v>2.283534467</v>
      </c>
      <c r="AR20" s="163">
        <f t="shared" si="65"/>
        <v>1.7201546969999999</v>
      </c>
      <c r="AS20" s="45">
        <f t="shared" si="18"/>
        <v>90.321349659999996</v>
      </c>
      <c r="AT20" s="46">
        <f t="shared" si="27"/>
        <v>167</v>
      </c>
      <c r="AU20" s="47">
        <f t="shared" si="19"/>
        <v>39.663271649999999</v>
      </c>
      <c r="AV20" s="46">
        <f t="shared" si="28"/>
        <v>96</v>
      </c>
      <c r="AW20" s="47">
        <f t="shared" si="20"/>
        <v>46.416547600000001</v>
      </c>
      <c r="AX20" s="164">
        <f t="shared" si="29"/>
        <v>93</v>
      </c>
      <c r="AY20" s="48">
        <v>60050</v>
      </c>
      <c r="AZ20" s="49">
        <f t="shared" si="30"/>
        <v>225</v>
      </c>
      <c r="BA20" s="50">
        <v>67296</v>
      </c>
      <c r="BB20" s="49">
        <f t="shared" si="31"/>
        <v>224</v>
      </c>
      <c r="BC20" s="165">
        <f t="shared" si="21"/>
        <v>35.279737230000002</v>
      </c>
      <c r="BD20" s="51"/>
      <c r="BE20" s="44"/>
      <c r="BF20" s="162"/>
      <c r="BG20" s="100">
        <v>17</v>
      </c>
      <c r="BH20" s="39">
        <v>368798</v>
      </c>
      <c r="BI20" s="40">
        <v>224192</v>
      </c>
      <c r="BJ20" s="40">
        <v>137694</v>
      </c>
      <c r="BK20" s="39">
        <v>283863</v>
      </c>
      <c r="BL20" s="40">
        <v>155158</v>
      </c>
      <c r="BM20" s="40">
        <v>109123</v>
      </c>
      <c r="BN20" s="39">
        <v>264563</v>
      </c>
      <c r="BO20" s="40">
        <v>135244</v>
      </c>
      <c r="BP20" s="40">
        <v>123263</v>
      </c>
      <c r="BQ20" s="39">
        <v>274042</v>
      </c>
      <c r="BR20" s="40">
        <v>140546</v>
      </c>
      <c r="BS20" s="40">
        <v>129894</v>
      </c>
      <c r="BT20" s="39">
        <v>352274</v>
      </c>
      <c r="BU20" s="40">
        <v>217094</v>
      </c>
      <c r="BV20" s="40">
        <v>135180</v>
      </c>
      <c r="BW20" s="40">
        <v>0</v>
      </c>
      <c r="BX20" s="40">
        <v>0</v>
      </c>
      <c r="BY20" s="159">
        <v>0</v>
      </c>
      <c r="BZ20" s="39">
        <v>261245</v>
      </c>
      <c r="CA20" s="40">
        <v>159583</v>
      </c>
      <c r="CB20" s="40">
        <v>101662</v>
      </c>
      <c r="CC20" s="159">
        <v>0</v>
      </c>
      <c r="CD20" s="39">
        <f t="shared" si="32"/>
        <v>277507</v>
      </c>
      <c r="CE20" s="40">
        <v>169055</v>
      </c>
      <c r="CF20" s="40">
        <v>108350</v>
      </c>
      <c r="CG20" s="159">
        <v>102</v>
      </c>
      <c r="CH20" s="39">
        <f t="shared" si="33"/>
        <v>162062</v>
      </c>
      <c r="CI20" s="40">
        <v>88609</v>
      </c>
      <c r="CJ20" s="40">
        <v>67841</v>
      </c>
      <c r="CK20" s="159">
        <v>5612</v>
      </c>
      <c r="CL20" s="39">
        <v>121881</v>
      </c>
      <c r="CM20" s="159">
        <v>111630</v>
      </c>
      <c r="CN20" s="39"/>
      <c r="CO20" s="40"/>
      <c r="CP20" s="40"/>
      <c r="CQ20" s="159"/>
      <c r="CR20" s="39">
        <v>711920</v>
      </c>
      <c r="CS20" s="40">
        <v>427625</v>
      </c>
      <c r="CT20" s="40">
        <v>43525</v>
      </c>
      <c r="CU20" s="40">
        <v>174075</v>
      </c>
      <c r="CV20" s="40">
        <v>25365</v>
      </c>
      <c r="CW20" s="40">
        <v>20650</v>
      </c>
      <c r="CX20" s="40">
        <v>20680</v>
      </c>
      <c r="CY20" s="39">
        <v>554725</v>
      </c>
      <c r="CZ20" s="40">
        <v>365235</v>
      </c>
      <c r="DA20" s="40">
        <v>33960</v>
      </c>
      <c r="DB20" s="40">
        <v>108795</v>
      </c>
      <c r="DC20" s="40">
        <v>20070</v>
      </c>
      <c r="DD20" s="40">
        <v>15105</v>
      </c>
      <c r="DE20" s="40">
        <v>11560</v>
      </c>
      <c r="DF20" s="39">
        <v>710224</v>
      </c>
      <c r="DG20" s="40">
        <v>419811</v>
      </c>
      <c r="DH20" s="40">
        <v>34377</v>
      </c>
      <c r="DI20" s="40">
        <v>191017</v>
      </c>
      <c r="DJ20" s="40">
        <v>30781</v>
      </c>
      <c r="DK20" s="40">
        <v>17644</v>
      </c>
      <c r="DL20" s="159">
        <v>16594</v>
      </c>
      <c r="DM20" s="39">
        <v>549718</v>
      </c>
      <c r="DN20" s="40">
        <v>353803</v>
      </c>
      <c r="DO20" s="40">
        <v>25721</v>
      </c>
      <c r="DP20" s="40">
        <v>123390</v>
      </c>
      <c r="DQ20" s="40">
        <v>24795</v>
      </c>
      <c r="DR20" s="40">
        <v>12553</v>
      </c>
      <c r="DS20" s="159">
        <v>9456</v>
      </c>
      <c r="DT20" s="41">
        <v>524102</v>
      </c>
      <c r="DU20" s="42">
        <v>50726</v>
      </c>
      <c r="DV20" s="42">
        <v>98075</v>
      </c>
      <c r="DW20" s="42">
        <v>167425</v>
      </c>
      <c r="DX20" s="42">
        <v>207876</v>
      </c>
      <c r="DY20" s="41">
        <v>324059</v>
      </c>
      <c r="DZ20" s="42">
        <v>12867</v>
      </c>
      <c r="EA20" s="42">
        <v>53442</v>
      </c>
      <c r="EB20" s="42">
        <v>107333</v>
      </c>
      <c r="EC20" s="160">
        <v>150417</v>
      </c>
    </row>
    <row r="21" spans="1:133">
      <c r="A21" s="154" t="s">
        <v>203</v>
      </c>
      <c r="B21" s="154" t="s">
        <v>204</v>
      </c>
      <c r="C21" s="140" t="s">
        <v>80</v>
      </c>
      <c r="D21" s="29" t="s">
        <v>205</v>
      </c>
      <c r="E21" s="156" t="s">
        <v>206</v>
      </c>
      <c r="F21" s="29" t="s">
        <v>207</v>
      </c>
      <c r="G21" s="156" t="s">
        <v>208</v>
      </c>
      <c r="H21" s="161">
        <v>2010</v>
      </c>
      <c r="I21" s="150">
        <v>1966</v>
      </c>
      <c r="J21" s="100" t="s">
        <v>85</v>
      </c>
      <c r="K21" s="100" t="s">
        <v>49</v>
      </c>
      <c r="L21" s="100" t="s">
        <v>86</v>
      </c>
      <c r="M21" s="100" t="s">
        <v>87</v>
      </c>
      <c r="N21" s="100" t="s">
        <v>102</v>
      </c>
      <c r="O21" s="43">
        <f t="shared" si="0"/>
        <v>27.93325286</v>
      </c>
      <c r="P21" s="162">
        <f t="shared" si="1"/>
        <v>69.05841479</v>
      </c>
      <c r="Q21" s="43">
        <f t="shared" si="2"/>
        <v>30.18138441</v>
      </c>
      <c r="R21" s="162">
        <f t="shared" si="3"/>
        <v>64.989241210000003</v>
      </c>
      <c r="S21" s="43">
        <f t="shared" si="4"/>
        <v>36.331571060000002</v>
      </c>
      <c r="T21" s="162">
        <f t="shared" si="5"/>
        <v>60.975696360000001</v>
      </c>
      <c r="U21" s="43">
        <f t="shared" si="6"/>
        <v>39.169381729999998</v>
      </c>
      <c r="V21" s="162">
        <f t="shared" si="7"/>
        <v>57.957866299999999</v>
      </c>
      <c r="W21" s="43">
        <f t="shared" si="23"/>
        <v>0</v>
      </c>
      <c r="X21" s="162">
        <f t="shared" si="24"/>
        <v>100</v>
      </c>
      <c r="Y21" s="43">
        <f t="shared" si="8"/>
        <v>28.774379490000001</v>
      </c>
      <c r="Z21" s="162">
        <f t="shared" si="9"/>
        <v>68.949290669999996</v>
      </c>
      <c r="AA21" s="43">
        <f t="shared" si="10"/>
        <v>0</v>
      </c>
      <c r="AB21" s="162">
        <f t="shared" si="11"/>
        <v>76.278070249999999</v>
      </c>
      <c r="AC21" s="43">
        <f t="shared" si="12"/>
        <v>32.3837233</v>
      </c>
      <c r="AD21" s="162">
        <f t="shared" si="13"/>
        <v>63.253607529999996</v>
      </c>
      <c r="AE21" s="43">
        <f t="shared" si="14"/>
        <v>41.036784040000001</v>
      </c>
      <c r="AF21" s="162">
        <f t="shared" si="15"/>
        <v>58.963215959999999</v>
      </c>
      <c r="AG21" s="43">
        <f t="shared" ref="AG21:AL21" si="66">CZ21/$CY21*100</f>
        <v>79.059868179999995</v>
      </c>
      <c r="AH21" s="44">
        <f t="shared" si="66"/>
        <v>16.380446719999998</v>
      </c>
      <c r="AI21" s="44">
        <f t="shared" si="66"/>
        <v>1.9379348219999999</v>
      </c>
      <c r="AJ21" s="44">
        <f t="shared" si="66"/>
        <v>0.40827535700000001</v>
      </c>
      <c r="AK21" s="44">
        <f t="shared" si="66"/>
        <v>0.35975833029999998</v>
      </c>
      <c r="AL21" s="44">
        <f t="shared" si="66"/>
        <v>1.8537165870000001</v>
      </c>
      <c r="AM21" s="43">
        <f t="shared" ref="AM21:AR21" si="67">DN21/$DM21*100</f>
        <v>79.543527119999993</v>
      </c>
      <c r="AN21" s="44">
        <f t="shared" si="67"/>
        <v>16.388830120000002</v>
      </c>
      <c r="AO21" s="44">
        <f t="shared" si="67"/>
        <v>2.2525283759999999</v>
      </c>
      <c r="AP21" s="44">
        <f t="shared" si="67"/>
        <v>0.53415499899999996</v>
      </c>
      <c r="AQ21" s="44">
        <f t="shared" si="67"/>
        <v>0.40341902600000001</v>
      </c>
      <c r="AR21" s="163">
        <f t="shared" si="67"/>
        <v>0.87754035549999998</v>
      </c>
      <c r="AS21" s="45">
        <f t="shared" si="18"/>
        <v>84.826924320000003</v>
      </c>
      <c r="AT21" s="46">
        <f t="shared" si="27"/>
        <v>349</v>
      </c>
      <c r="AU21" s="47">
        <f t="shared" si="19"/>
        <v>16.570558510000001</v>
      </c>
      <c r="AV21" s="46">
        <f t="shared" si="28"/>
        <v>418</v>
      </c>
      <c r="AW21" s="47">
        <f t="shared" si="20"/>
        <v>18.050644810000001</v>
      </c>
      <c r="AX21" s="164">
        <f t="shared" si="29"/>
        <v>429</v>
      </c>
      <c r="AY21" s="48">
        <v>42417</v>
      </c>
      <c r="AZ21" s="49">
        <f t="shared" si="30"/>
        <v>405</v>
      </c>
      <c r="BA21" s="50">
        <v>46529</v>
      </c>
      <c r="BB21" s="49">
        <f t="shared" si="31"/>
        <v>413</v>
      </c>
      <c r="BC21" s="165">
        <f t="shared" si="21"/>
        <v>64.789052190000007</v>
      </c>
      <c r="BD21" s="51"/>
      <c r="BE21" s="44"/>
      <c r="BF21" s="162"/>
      <c r="BG21" s="100">
        <v>18</v>
      </c>
      <c r="BH21" s="39">
        <v>271712</v>
      </c>
      <c r="BI21" s="40">
        <v>75898</v>
      </c>
      <c r="BJ21" s="40">
        <v>187640</v>
      </c>
      <c r="BK21" s="39">
        <v>260717</v>
      </c>
      <c r="BL21" s="40">
        <v>78688</v>
      </c>
      <c r="BM21" s="40">
        <v>169438</v>
      </c>
      <c r="BN21" s="39">
        <v>253460</v>
      </c>
      <c r="BO21" s="40">
        <v>92086</v>
      </c>
      <c r="BP21" s="40">
        <v>154549</v>
      </c>
      <c r="BQ21" s="39">
        <v>262118</v>
      </c>
      <c r="BR21" s="40">
        <v>102670</v>
      </c>
      <c r="BS21" s="40">
        <v>151918</v>
      </c>
      <c r="BT21" s="39">
        <v>237596</v>
      </c>
      <c r="BU21" s="40">
        <v>0</v>
      </c>
      <c r="BV21" s="40">
        <v>237596</v>
      </c>
      <c r="BW21" s="40">
        <v>0</v>
      </c>
      <c r="BX21" s="40">
        <v>0</v>
      </c>
      <c r="BY21" s="159">
        <v>0</v>
      </c>
      <c r="BZ21" s="39">
        <v>201245</v>
      </c>
      <c r="CA21" s="40">
        <v>57907</v>
      </c>
      <c r="CB21" s="40">
        <v>138757</v>
      </c>
      <c r="CC21" s="159">
        <v>4581</v>
      </c>
      <c r="CD21" s="39">
        <f t="shared" si="32"/>
        <v>241047</v>
      </c>
      <c r="CE21" s="40">
        <v>0</v>
      </c>
      <c r="CF21" s="40">
        <v>183866</v>
      </c>
      <c r="CG21" s="159">
        <v>57181</v>
      </c>
      <c r="CH21" s="39">
        <f t="shared" si="33"/>
        <v>196256</v>
      </c>
      <c r="CI21" s="40">
        <v>63555</v>
      </c>
      <c r="CJ21" s="40">
        <v>124139</v>
      </c>
      <c r="CK21" s="159">
        <v>8562</v>
      </c>
      <c r="CL21" s="39">
        <v>96601</v>
      </c>
      <c r="CM21" s="159">
        <v>138800</v>
      </c>
      <c r="CN21" s="39"/>
      <c r="CO21" s="40"/>
      <c r="CP21" s="40"/>
      <c r="CQ21" s="159"/>
      <c r="CR21" s="39">
        <v>712785</v>
      </c>
      <c r="CS21" s="40">
        <v>545980</v>
      </c>
      <c r="CT21" s="40">
        <v>123590</v>
      </c>
      <c r="CU21" s="40">
        <v>19720</v>
      </c>
      <c r="CV21" s="40">
        <v>3130</v>
      </c>
      <c r="CW21" s="40">
        <v>2460</v>
      </c>
      <c r="CX21" s="40">
        <v>17905</v>
      </c>
      <c r="CY21" s="39">
        <v>546200</v>
      </c>
      <c r="CZ21" s="40">
        <v>431825</v>
      </c>
      <c r="DA21" s="40">
        <v>89470</v>
      </c>
      <c r="DB21" s="40">
        <v>10585</v>
      </c>
      <c r="DC21" s="40">
        <v>2230</v>
      </c>
      <c r="DD21" s="40">
        <v>1965</v>
      </c>
      <c r="DE21" s="40">
        <v>10125</v>
      </c>
      <c r="DF21" s="39">
        <v>728765</v>
      </c>
      <c r="DG21" s="40">
        <v>561127</v>
      </c>
      <c r="DH21" s="40">
        <v>131685</v>
      </c>
      <c r="DI21" s="40">
        <v>20302</v>
      </c>
      <c r="DJ21" s="40">
        <v>3816</v>
      </c>
      <c r="DK21" s="40">
        <v>2841</v>
      </c>
      <c r="DL21" s="159">
        <v>8994</v>
      </c>
      <c r="DM21" s="39">
        <v>553023</v>
      </c>
      <c r="DN21" s="40">
        <v>439894</v>
      </c>
      <c r="DO21" s="40">
        <v>90634</v>
      </c>
      <c r="DP21" s="40">
        <v>12457</v>
      </c>
      <c r="DQ21" s="40">
        <v>2954</v>
      </c>
      <c r="DR21" s="40">
        <v>2231</v>
      </c>
      <c r="DS21" s="159">
        <v>4853</v>
      </c>
      <c r="DT21" s="41">
        <v>493888</v>
      </c>
      <c r="DU21" s="42">
        <v>74938</v>
      </c>
      <c r="DV21" s="42">
        <v>190490</v>
      </c>
      <c r="DW21" s="42">
        <v>146620</v>
      </c>
      <c r="DX21" s="42">
        <v>81840</v>
      </c>
      <c r="DY21" s="41">
        <v>391432</v>
      </c>
      <c r="DZ21" s="42">
        <v>51950</v>
      </c>
      <c r="EA21" s="42">
        <v>152386</v>
      </c>
      <c r="EB21" s="42">
        <v>116440</v>
      </c>
      <c r="EC21" s="160">
        <v>70656</v>
      </c>
    </row>
    <row r="22" spans="1:133">
      <c r="A22" s="155" t="s">
        <v>209</v>
      </c>
      <c r="B22" s="155" t="s">
        <v>210</v>
      </c>
      <c r="C22" s="140" t="s">
        <v>80</v>
      </c>
      <c r="D22" s="29" t="s">
        <v>211</v>
      </c>
      <c r="E22" s="156" t="s">
        <v>212</v>
      </c>
      <c r="F22" s="29" t="s">
        <v>213</v>
      </c>
      <c r="G22" s="156" t="s">
        <v>214</v>
      </c>
      <c r="H22" s="166">
        <v>2014</v>
      </c>
      <c r="I22" s="150">
        <v>1956</v>
      </c>
      <c r="J22" s="100" t="s">
        <v>85</v>
      </c>
      <c r="K22" s="100" t="s">
        <v>49</v>
      </c>
      <c r="L22" s="100" t="s">
        <v>148</v>
      </c>
      <c r="M22" s="100" t="s">
        <v>87</v>
      </c>
      <c r="N22" s="100" t="s">
        <v>102</v>
      </c>
      <c r="O22" s="43">
        <f t="shared" si="0"/>
        <v>44.263785179999999</v>
      </c>
      <c r="P22" s="162">
        <f t="shared" si="1"/>
        <v>53.113722340000002</v>
      </c>
      <c r="Q22" s="43">
        <f t="shared" si="2"/>
        <v>41.659228470000002</v>
      </c>
      <c r="R22" s="162">
        <f t="shared" si="3"/>
        <v>52.376422759999997</v>
      </c>
      <c r="S22" s="43">
        <f t="shared" si="4"/>
        <v>42.91301301</v>
      </c>
      <c r="T22" s="162">
        <f t="shared" si="5"/>
        <v>54.745910469999998</v>
      </c>
      <c r="U22" s="43">
        <f t="shared" si="6"/>
        <v>44.292583120000003</v>
      </c>
      <c r="V22" s="162">
        <f t="shared" si="7"/>
        <v>53.787553279999997</v>
      </c>
      <c r="W22" s="43">
        <f t="shared" si="23"/>
        <v>44.634183749999998</v>
      </c>
      <c r="X22" s="162">
        <f t="shared" si="24"/>
        <v>55.365816250000002</v>
      </c>
      <c r="Y22" s="43">
        <f t="shared" si="8"/>
        <v>45.82111871</v>
      </c>
      <c r="Z22" s="162">
        <f t="shared" si="9"/>
        <v>52.129980709999998</v>
      </c>
      <c r="AA22" s="43">
        <f t="shared" si="10"/>
        <v>36.813306709999999</v>
      </c>
      <c r="AB22" s="162">
        <f t="shared" si="11"/>
        <v>58.344794749999998</v>
      </c>
      <c r="AC22" s="43">
        <f t="shared" si="12"/>
        <v>43.600471919999997</v>
      </c>
      <c r="AD22" s="162">
        <f t="shared" si="13"/>
        <v>51.857329460000003</v>
      </c>
      <c r="AE22" s="43">
        <f t="shared" si="14"/>
        <v>41.704044140000001</v>
      </c>
      <c r="AF22" s="162">
        <f t="shared" si="15"/>
        <v>58.295955859999999</v>
      </c>
      <c r="AG22" s="43">
        <f t="shared" ref="AG22:AL22" si="68">CZ22/$CY22*100</f>
        <v>72.725027999999995</v>
      </c>
      <c r="AH22" s="44">
        <f t="shared" si="68"/>
        <v>21.956489149999999</v>
      </c>
      <c r="AI22" s="44">
        <f t="shared" si="68"/>
        <v>2.489483849</v>
      </c>
      <c r="AJ22" s="44">
        <f t="shared" si="68"/>
        <v>1.073220632</v>
      </c>
      <c r="AK22" s="44">
        <f t="shared" si="68"/>
        <v>0.32364171889999999</v>
      </c>
      <c r="AL22" s="44">
        <f t="shared" si="68"/>
        <v>1.4321366529999999</v>
      </c>
      <c r="AM22" s="43">
        <f t="shared" ref="AM22:AR22" si="69">DN22/$DM22*100</f>
        <v>73.402347140000003</v>
      </c>
      <c r="AN22" s="44">
        <f t="shared" si="69"/>
        <v>19.557124250000001</v>
      </c>
      <c r="AO22" s="44">
        <f t="shared" si="69"/>
        <v>4.0308231980000002</v>
      </c>
      <c r="AP22" s="44">
        <f t="shared" si="69"/>
        <v>1.440005491</v>
      </c>
      <c r="AQ22" s="44">
        <f t="shared" si="69"/>
        <v>0.431170736</v>
      </c>
      <c r="AR22" s="163">
        <f t="shared" si="69"/>
        <v>1.1385291790000001</v>
      </c>
      <c r="AS22" s="45">
        <f t="shared" si="18"/>
        <v>89.721892969999999</v>
      </c>
      <c r="AT22" s="46">
        <f t="shared" si="27"/>
        <v>199</v>
      </c>
      <c r="AU22" s="47">
        <f t="shared" si="19"/>
        <v>29.860799549999999</v>
      </c>
      <c r="AV22" s="46">
        <f t="shared" si="28"/>
        <v>222</v>
      </c>
      <c r="AW22" s="47">
        <f t="shared" si="20"/>
        <v>32.418650620000001</v>
      </c>
      <c r="AX22" s="164">
        <f t="shared" si="29"/>
        <v>245</v>
      </c>
      <c r="AY22" s="48">
        <v>52417</v>
      </c>
      <c r="AZ22" s="49">
        <f t="shared" si="30"/>
        <v>328</v>
      </c>
      <c r="BA22" s="50">
        <v>59427</v>
      </c>
      <c r="BB22" s="49">
        <f t="shared" si="31"/>
        <v>307</v>
      </c>
      <c r="BC22" s="165">
        <f t="shared" si="21"/>
        <v>49.148555260000002</v>
      </c>
      <c r="BD22" s="51"/>
      <c r="BE22" s="44"/>
      <c r="BF22" s="162"/>
      <c r="BG22" s="100">
        <v>19</v>
      </c>
      <c r="BH22" s="39">
        <v>333347</v>
      </c>
      <c r="BI22" s="40">
        <v>147552</v>
      </c>
      <c r="BJ22" s="40">
        <v>177053</v>
      </c>
      <c r="BK22" s="39">
        <v>306974</v>
      </c>
      <c r="BL22" s="40">
        <v>127883</v>
      </c>
      <c r="BM22" s="40">
        <v>160782</v>
      </c>
      <c r="BN22" s="39">
        <v>292515</v>
      </c>
      <c r="BO22" s="40">
        <v>125527</v>
      </c>
      <c r="BP22" s="40">
        <v>160140</v>
      </c>
      <c r="BQ22" s="39">
        <v>293250</v>
      </c>
      <c r="BR22" s="40">
        <v>129888</v>
      </c>
      <c r="BS22" s="40">
        <v>157732</v>
      </c>
      <c r="BT22" s="39">
        <v>332503</v>
      </c>
      <c r="BU22" s="40">
        <v>148410</v>
      </c>
      <c r="BV22" s="40">
        <v>184093</v>
      </c>
      <c r="BW22" s="40">
        <v>0</v>
      </c>
      <c r="BX22" s="40">
        <v>0</v>
      </c>
      <c r="BY22" s="159">
        <v>0</v>
      </c>
      <c r="BZ22" s="39">
        <v>253453</v>
      </c>
      <c r="CA22" s="40">
        <v>116135</v>
      </c>
      <c r="CB22" s="40">
        <v>132125</v>
      </c>
      <c r="CC22" s="159">
        <v>5193</v>
      </c>
      <c r="CD22" s="39">
        <f t="shared" si="32"/>
        <v>302464</v>
      </c>
      <c r="CE22" s="40">
        <v>111347</v>
      </c>
      <c r="CF22" s="40">
        <v>176472</v>
      </c>
      <c r="CG22" s="159">
        <v>14645</v>
      </c>
      <c r="CH22" s="39">
        <f t="shared" si="33"/>
        <v>237330</v>
      </c>
      <c r="CI22" s="40">
        <v>103477</v>
      </c>
      <c r="CJ22" s="40">
        <v>123073</v>
      </c>
      <c r="CK22" s="159">
        <v>10780</v>
      </c>
      <c r="CL22" s="39">
        <v>113156</v>
      </c>
      <c r="CM22" s="159">
        <v>158175</v>
      </c>
      <c r="CN22" s="39"/>
      <c r="CO22" s="40"/>
      <c r="CP22" s="40"/>
      <c r="CQ22" s="159"/>
      <c r="CR22" s="39">
        <v>743145</v>
      </c>
      <c r="CS22" s="40">
        <v>515450</v>
      </c>
      <c r="CT22" s="40">
        <v>171610</v>
      </c>
      <c r="CU22" s="40">
        <v>29015</v>
      </c>
      <c r="CV22" s="40">
        <v>8775</v>
      </c>
      <c r="CW22" s="40">
        <v>2400</v>
      </c>
      <c r="CX22" s="40">
        <v>15895</v>
      </c>
      <c r="CY22" s="39">
        <v>566985</v>
      </c>
      <c r="CZ22" s="40">
        <v>412340</v>
      </c>
      <c r="DA22" s="40">
        <v>124490</v>
      </c>
      <c r="DB22" s="40">
        <v>14115</v>
      </c>
      <c r="DC22" s="40">
        <v>6085</v>
      </c>
      <c r="DD22" s="40">
        <v>1835</v>
      </c>
      <c r="DE22" s="40">
        <v>8120</v>
      </c>
      <c r="DF22" s="39">
        <v>729192</v>
      </c>
      <c r="DG22" s="40">
        <v>512941</v>
      </c>
      <c r="DH22" s="40">
        <v>155352</v>
      </c>
      <c r="DI22" s="40">
        <v>35048</v>
      </c>
      <c r="DJ22" s="40">
        <v>10421</v>
      </c>
      <c r="DK22" s="40">
        <v>3117</v>
      </c>
      <c r="DL22" s="159">
        <v>12313</v>
      </c>
      <c r="DM22" s="39">
        <v>553609</v>
      </c>
      <c r="DN22" s="40">
        <v>406362</v>
      </c>
      <c r="DO22" s="40">
        <v>108270</v>
      </c>
      <c r="DP22" s="40">
        <v>22315</v>
      </c>
      <c r="DQ22" s="40">
        <v>7972</v>
      </c>
      <c r="DR22" s="40">
        <v>2387</v>
      </c>
      <c r="DS22" s="159">
        <v>6303</v>
      </c>
      <c r="DT22" s="41">
        <v>510415</v>
      </c>
      <c r="DU22" s="42">
        <v>52461</v>
      </c>
      <c r="DV22" s="42">
        <v>152962</v>
      </c>
      <c r="DW22" s="42">
        <v>152578</v>
      </c>
      <c r="DX22" s="42">
        <v>152414</v>
      </c>
      <c r="DY22" s="41">
        <v>368288</v>
      </c>
      <c r="DZ22" s="42">
        <v>31208</v>
      </c>
      <c r="EA22" s="42">
        <v>110303</v>
      </c>
      <c r="EB22" s="42">
        <v>107383</v>
      </c>
      <c r="EC22" s="160">
        <v>119394</v>
      </c>
    </row>
    <row r="23" spans="1:133">
      <c r="A23" s="154" t="s">
        <v>215</v>
      </c>
      <c r="B23" s="154" t="s">
        <v>216</v>
      </c>
      <c r="C23" s="140" t="s">
        <v>80</v>
      </c>
      <c r="D23" s="29" t="s">
        <v>217</v>
      </c>
      <c r="E23" s="156" t="s">
        <v>218</v>
      </c>
      <c r="F23" s="29" t="s">
        <v>219</v>
      </c>
      <c r="G23" s="156" t="s">
        <v>220</v>
      </c>
      <c r="H23" s="166">
        <v>2010</v>
      </c>
      <c r="I23" s="150">
        <v>1957</v>
      </c>
      <c r="J23" s="100" t="s">
        <v>85</v>
      </c>
      <c r="K23" s="100" t="s">
        <v>49</v>
      </c>
      <c r="L23" s="100" t="s">
        <v>86</v>
      </c>
      <c r="M23" s="100" t="s">
        <v>87</v>
      </c>
      <c r="N23" s="100" t="s">
        <v>102</v>
      </c>
      <c r="O23" s="43">
        <f t="shared" si="0"/>
        <v>35.176594590000001</v>
      </c>
      <c r="P23" s="162">
        <f t="shared" si="1"/>
        <v>61.866465789999999</v>
      </c>
      <c r="Q23" s="43">
        <f t="shared" si="2"/>
        <v>30.490171579999998</v>
      </c>
      <c r="R23" s="162">
        <f t="shared" si="3"/>
        <v>61.92467903</v>
      </c>
      <c r="S23" s="43">
        <f t="shared" si="4"/>
        <v>31.596084879999999</v>
      </c>
      <c r="T23" s="162">
        <f t="shared" si="5"/>
        <v>65.473011779999993</v>
      </c>
      <c r="U23" s="43">
        <f t="shared" si="6"/>
        <v>33.863372849999998</v>
      </c>
      <c r="V23" s="162">
        <f t="shared" si="7"/>
        <v>63.850042989999999</v>
      </c>
      <c r="W23" s="43">
        <f t="shared" si="23"/>
        <v>31.808880460000001</v>
      </c>
      <c r="X23" s="162">
        <f t="shared" si="24"/>
        <v>64.308835579999993</v>
      </c>
      <c r="Y23" s="43">
        <f t="shared" si="8"/>
        <v>32.629251050000001</v>
      </c>
      <c r="Z23" s="162">
        <f t="shared" si="9"/>
        <v>64.741759099999996</v>
      </c>
      <c r="AA23" s="43">
        <f t="shared" si="10"/>
        <v>0</v>
      </c>
      <c r="AB23" s="162">
        <f t="shared" si="11"/>
        <v>77.31811596</v>
      </c>
      <c r="AC23" s="43">
        <f t="shared" si="12"/>
        <v>0</v>
      </c>
      <c r="AD23" s="162">
        <f t="shared" si="13"/>
        <v>79.414460419999997</v>
      </c>
      <c r="AE23" s="43">
        <f t="shared" si="14"/>
        <v>0</v>
      </c>
      <c r="AF23" s="162">
        <f t="shared" si="15"/>
        <v>100</v>
      </c>
      <c r="AG23" s="43">
        <f t="shared" ref="AG23:AL23" si="70">CZ23/$CY23*100</f>
        <v>84.521224790000005</v>
      </c>
      <c r="AH23" s="44">
        <f t="shared" si="70"/>
        <v>3.0039045400000002</v>
      </c>
      <c r="AI23" s="44">
        <f t="shared" si="70"/>
        <v>7.1425380399999998</v>
      </c>
      <c r="AJ23" s="44">
        <f t="shared" si="70"/>
        <v>2.099695321</v>
      </c>
      <c r="AK23" s="44">
        <f t="shared" si="70"/>
        <v>1.1463442960000001</v>
      </c>
      <c r="AL23" s="44">
        <f t="shared" si="70"/>
        <v>2.0862930099999999</v>
      </c>
      <c r="AM23" s="43">
        <f t="shared" ref="AM23:AR23" si="71">DN23/$DM23*100</f>
        <v>81.847685499999997</v>
      </c>
      <c r="AN23" s="44">
        <f t="shared" si="71"/>
        <v>2.41071445</v>
      </c>
      <c r="AO23" s="44">
        <f t="shared" si="71"/>
        <v>9.9734869380000006</v>
      </c>
      <c r="AP23" s="44">
        <f t="shared" si="71"/>
        <v>2.8784292159999998</v>
      </c>
      <c r="AQ23" s="44">
        <f t="shared" si="71"/>
        <v>1.2572025309999999</v>
      </c>
      <c r="AR23" s="163">
        <f t="shared" si="71"/>
        <v>1.632481361</v>
      </c>
      <c r="AS23" s="45">
        <f t="shared" si="18"/>
        <v>86.243878179999996</v>
      </c>
      <c r="AT23" s="46">
        <f t="shared" si="27"/>
        <v>322</v>
      </c>
      <c r="AU23" s="47">
        <f t="shared" si="19"/>
        <v>28.162113560000002</v>
      </c>
      <c r="AV23" s="46">
        <f t="shared" si="28"/>
        <v>250</v>
      </c>
      <c r="AW23" s="47">
        <f t="shared" si="20"/>
        <v>30.11122074</v>
      </c>
      <c r="AX23" s="164">
        <f t="shared" si="29"/>
        <v>282</v>
      </c>
      <c r="AY23" s="48">
        <v>52428</v>
      </c>
      <c r="AZ23" s="49">
        <f t="shared" si="30"/>
        <v>327</v>
      </c>
      <c r="BA23" s="50">
        <v>54293</v>
      </c>
      <c r="BB23" s="49">
        <f t="shared" si="31"/>
        <v>372</v>
      </c>
      <c r="BC23" s="165">
        <f t="shared" si="21"/>
        <v>59.070852219999999</v>
      </c>
      <c r="BD23" s="51"/>
      <c r="BE23" s="44"/>
      <c r="BF23" s="162"/>
      <c r="BG23" s="100">
        <v>20</v>
      </c>
      <c r="BH23" s="39">
        <v>335854</v>
      </c>
      <c r="BI23" s="40">
        <v>118142</v>
      </c>
      <c r="BJ23" s="40">
        <v>207781</v>
      </c>
      <c r="BK23" s="39">
        <v>292163</v>
      </c>
      <c r="BL23" s="40">
        <v>89081</v>
      </c>
      <c r="BM23" s="40">
        <v>180921</v>
      </c>
      <c r="BN23" s="39">
        <v>257668</v>
      </c>
      <c r="BO23" s="40">
        <v>81413</v>
      </c>
      <c r="BP23" s="40">
        <v>168703</v>
      </c>
      <c r="BQ23" s="39">
        <v>253566</v>
      </c>
      <c r="BR23" s="40">
        <v>85866</v>
      </c>
      <c r="BS23" s="40">
        <v>161902</v>
      </c>
      <c r="BT23" s="39">
        <v>334262</v>
      </c>
      <c r="BU23" s="40">
        <v>106325</v>
      </c>
      <c r="BV23" s="40">
        <v>214960</v>
      </c>
      <c r="BW23" s="40">
        <v>0</v>
      </c>
      <c r="BX23" s="40">
        <v>0</v>
      </c>
      <c r="BY23" s="159">
        <v>12977</v>
      </c>
      <c r="BZ23" s="39">
        <v>229708</v>
      </c>
      <c r="CA23" s="40">
        <v>74952</v>
      </c>
      <c r="CB23" s="40">
        <v>148717</v>
      </c>
      <c r="CC23" s="159">
        <v>6039</v>
      </c>
      <c r="CD23" s="39">
        <f t="shared" si="32"/>
        <v>280907</v>
      </c>
      <c r="CE23" s="40">
        <v>0</v>
      </c>
      <c r="CF23" s="40">
        <v>217192</v>
      </c>
      <c r="CG23" s="159">
        <v>63715</v>
      </c>
      <c r="CH23" s="39">
        <f t="shared" si="33"/>
        <v>190935</v>
      </c>
      <c r="CI23" s="40">
        <v>0</v>
      </c>
      <c r="CJ23" s="40">
        <v>151630</v>
      </c>
      <c r="CK23" s="159">
        <v>39305</v>
      </c>
      <c r="CL23" s="39">
        <v>0</v>
      </c>
      <c r="CM23" s="159">
        <v>186467</v>
      </c>
      <c r="CN23" s="39"/>
      <c r="CO23" s="40"/>
      <c r="CP23" s="40"/>
      <c r="CQ23" s="159"/>
      <c r="CR23" s="39">
        <v>754460</v>
      </c>
      <c r="CS23" s="40">
        <v>601750</v>
      </c>
      <c r="CT23" s="40">
        <v>23535</v>
      </c>
      <c r="CU23" s="40">
        <v>81515</v>
      </c>
      <c r="CV23" s="40">
        <v>18280</v>
      </c>
      <c r="CW23" s="40">
        <v>7975</v>
      </c>
      <c r="CX23" s="40">
        <v>21405</v>
      </c>
      <c r="CY23" s="39">
        <v>559605</v>
      </c>
      <c r="CZ23" s="40">
        <v>472985</v>
      </c>
      <c r="DA23" s="40">
        <v>16810</v>
      </c>
      <c r="DB23" s="40">
        <v>39970</v>
      </c>
      <c r="DC23" s="40">
        <v>11750</v>
      </c>
      <c r="DD23" s="40">
        <v>6415</v>
      </c>
      <c r="DE23" s="40">
        <v>11675</v>
      </c>
      <c r="DF23" s="39">
        <v>728959</v>
      </c>
      <c r="DG23" s="40">
        <v>569478</v>
      </c>
      <c r="DH23" s="40">
        <v>18752</v>
      </c>
      <c r="DI23" s="40">
        <v>92851</v>
      </c>
      <c r="DJ23" s="40">
        <v>22190</v>
      </c>
      <c r="DK23" s="40">
        <v>9591</v>
      </c>
      <c r="DL23" s="159">
        <v>16097</v>
      </c>
      <c r="DM23" s="39">
        <v>541997</v>
      </c>
      <c r="DN23" s="40">
        <v>443612</v>
      </c>
      <c r="DO23" s="40">
        <v>13066</v>
      </c>
      <c r="DP23" s="40">
        <v>54056</v>
      </c>
      <c r="DQ23" s="40">
        <v>15601</v>
      </c>
      <c r="DR23" s="40">
        <v>6814</v>
      </c>
      <c r="DS23" s="159">
        <v>8848</v>
      </c>
      <c r="DT23" s="41">
        <v>522720</v>
      </c>
      <c r="DU23" s="42">
        <v>71906</v>
      </c>
      <c r="DV23" s="42">
        <v>156477</v>
      </c>
      <c r="DW23" s="42">
        <v>147128</v>
      </c>
      <c r="DX23" s="42">
        <v>147209</v>
      </c>
      <c r="DY23" s="41">
        <v>416559</v>
      </c>
      <c r="DZ23" s="42">
        <v>37571</v>
      </c>
      <c r="EA23" s="42">
        <v>127487</v>
      </c>
      <c r="EB23" s="42">
        <v>126070</v>
      </c>
      <c r="EC23" s="160">
        <v>125431</v>
      </c>
    </row>
    <row r="24" spans="1:133">
      <c r="A24" s="155" t="s">
        <v>221</v>
      </c>
      <c r="B24" s="155" t="s">
        <v>222</v>
      </c>
      <c r="C24" s="140" t="s">
        <v>80</v>
      </c>
      <c r="D24" s="29" t="s">
        <v>223</v>
      </c>
      <c r="E24" s="156" t="s">
        <v>224</v>
      </c>
      <c r="F24" s="29" t="s">
        <v>225</v>
      </c>
      <c r="G24" s="156" t="s">
        <v>226</v>
      </c>
      <c r="H24" s="166">
        <v>2014</v>
      </c>
      <c r="I24" s="150">
        <v>1967</v>
      </c>
      <c r="J24" s="100" t="s">
        <v>85</v>
      </c>
      <c r="K24" s="100" t="s">
        <v>49</v>
      </c>
      <c r="L24" s="100" t="s">
        <v>86</v>
      </c>
      <c r="M24" s="100" t="s">
        <v>87</v>
      </c>
      <c r="N24" s="100" t="s">
        <v>102</v>
      </c>
      <c r="O24" s="43">
        <f t="shared" si="0"/>
        <v>29.602093790000001</v>
      </c>
      <c r="P24" s="162">
        <f t="shared" si="1"/>
        <v>67.650167530000004</v>
      </c>
      <c r="Q24" s="43">
        <f t="shared" si="2"/>
        <v>31.332331289999999</v>
      </c>
      <c r="R24" s="162">
        <f t="shared" si="3"/>
        <v>64.159228310000003</v>
      </c>
      <c r="S24" s="43">
        <f t="shared" si="4"/>
        <v>35.881877170000003</v>
      </c>
      <c r="T24" s="162">
        <f t="shared" si="5"/>
        <v>61.827141920000003</v>
      </c>
      <c r="U24" s="43">
        <f t="shared" si="6"/>
        <v>37.411590150000002</v>
      </c>
      <c r="V24" s="162">
        <f t="shared" si="7"/>
        <v>59.947638320000003</v>
      </c>
      <c r="W24" s="43">
        <f t="shared" si="23"/>
        <v>27.541949209999999</v>
      </c>
      <c r="X24" s="162">
        <f t="shared" si="24"/>
        <v>69.670041990000001</v>
      </c>
      <c r="Y24" s="43">
        <f t="shared" si="8"/>
        <v>31.228159229999999</v>
      </c>
      <c r="Z24" s="162">
        <f t="shared" si="9"/>
        <v>66.737598340000005</v>
      </c>
      <c r="AA24" s="43">
        <f t="shared" si="10"/>
        <v>0</v>
      </c>
      <c r="AB24" s="162">
        <f t="shared" si="11"/>
        <v>74.904058419999998</v>
      </c>
      <c r="AC24" s="43">
        <f t="shared" si="12"/>
        <v>42.566135129999999</v>
      </c>
      <c r="AD24" s="162">
        <f t="shared" si="13"/>
        <v>53.746889109999998</v>
      </c>
      <c r="AE24" s="43">
        <f t="shared" si="14"/>
        <v>38.133021890000002</v>
      </c>
      <c r="AF24" s="162">
        <f t="shared" si="15"/>
        <v>61.866978109999998</v>
      </c>
      <c r="AG24" s="43">
        <f t="shared" ref="AG24:AL24" si="72">CZ24/$CY24*100</f>
        <v>75.869229689999997</v>
      </c>
      <c r="AH24" s="44">
        <f t="shared" si="72"/>
        <v>19.060848419999999</v>
      </c>
      <c r="AI24" s="44">
        <f t="shared" si="72"/>
        <v>2.5901501329999999</v>
      </c>
      <c r="AJ24" s="44">
        <f t="shared" si="72"/>
        <v>0.49202563020000001</v>
      </c>
      <c r="AK24" s="44">
        <f t="shared" si="72"/>
        <v>0.66694728960000005</v>
      </c>
      <c r="AL24" s="44">
        <f t="shared" si="72"/>
        <v>1.3207988399999999</v>
      </c>
      <c r="AM24" s="43">
        <f t="shared" ref="AM24:AR24" si="73">DN24/$DM24*100</f>
        <v>75.391947669999993</v>
      </c>
      <c r="AN24" s="44">
        <f t="shared" si="73"/>
        <v>18.336529850000002</v>
      </c>
      <c r="AO24" s="44">
        <f t="shared" si="73"/>
        <v>4.0060164010000001</v>
      </c>
      <c r="AP24" s="44">
        <f t="shared" si="73"/>
        <v>0.61783258429999999</v>
      </c>
      <c r="AQ24" s="44">
        <f t="shared" si="73"/>
        <v>0.61963174730000004</v>
      </c>
      <c r="AR24" s="163">
        <f t="shared" si="73"/>
        <v>1.0280417550000001</v>
      </c>
      <c r="AS24" s="45">
        <f t="shared" si="18"/>
        <v>85.377494760000005</v>
      </c>
      <c r="AT24" s="46">
        <f t="shared" si="27"/>
        <v>338</v>
      </c>
      <c r="AU24" s="47">
        <f t="shared" si="19"/>
        <v>16.873772219999999</v>
      </c>
      <c r="AV24" s="46">
        <f t="shared" si="28"/>
        <v>416</v>
      </c>
      <c r="AW24" s="47">
        <f t="shared" si="20"/>
        <v>18.443088899999999</v>
      </c>
      <c r="AX24" s="164">
        <f t="shared" si="29"/>
        <v>427</v>
      </c>
      <c r="AY24" s="48">
        <v>42398</v>
      </c>
      <c r="AZ24" s="49">
        <f t="shared" si="30"/>
        <v>406</v>
      </c>
      <c r="BA24" s="50">
        <v>47190</v>
      </c>
      <c r="BB24" s="49">
        <f t="shared" si="31"/>
        <v>412</v>
      </c>
      <c r="BC24" s="165">
        <f t="shared" si="21"/>
        <v>61.876600209999999</v>
      </c>
      <c r="BD24" s="51"/>
      <c r="BE24" s="44"/>
      <c r="BF24" s="162"/>
      <c r="BG24" s="100">
        <v>21</v>
      </c>
      <c r="BH24" s="39">
        <v>278156</v>
      </c>
      <c r="BI24" s="40">
        <v>82340</v>
      </c>
      <c r="BJ24" s="40">
        <v>188173</v>
      </c>
      <c r="BK24" s="39">
        <v>270781</v>
      </c>
      <c r="BL24" s="40">
        <v>84842</v>
      </c>
      <c r="BM24" s="40">
        <v>173731</v>
      </c>
      <c r="BN24" s="39">
        <v>265825</v>
      </c>
      <c r="BO24" s="40">
        <v>95383</v>
      </c>
      <c r="BP24" s="40">
        <v>164352</v>
      </c>
      <c r="BQ24" s="39">
        <v>277684</v>
      </c>
      <c r="BR24" s="40">
        <v>103886</v>
      </c>
      <c r="BS24" s="40">
        <v>166465</v>
      </c>
      <c r="BT24" s="39">
        <v>275035</v>
      </c>
      <c r="BU24" s="40">
        <v>75750</v>
      </c>
      <c r="BV24" s="40">
        <v>191617</v>
      </c>
      <c r="BW24" s="40">
        <v>0</v>
      </c>
      <c r="BX24" s="40">
        <v>0</v>
      </c>
      <c r="BY24" s="159">
        <v>7668</v>
      </c>
      <c r="BZ24" s="39">
        <v>204892</v>
      </c>
      <c r="CA24" s="40">
        <v>63984</v>
      </c>
      <c r="CB24" s="40">
        <v>136740</v>
      </c>
      <c r="CC24" s="159">
        <v>4168</v>
      </c>
      <c r="CD24" s="39">
        <f t="shared" si="32"/>
        <v>244159</v>
      </c>
      <c r="CE24" s="40">
        <v>0</v>
      </c>
      <c r="CF24" s="40">
        <v>182885</v>
      </c>
      <c r="CG24" s="159">
        <v>61274</v>
      </c>
      <c r="CH24" s="39">
        <f t="shared" si="33"/>
        <v>206131</v>
      </c>
      <c r="CI24" s="40">
        <v>87742</v>
      </c>
      <c r="CJ24" s="40">
        <v>110789</v>
      </c>
      <c r="CK24" s="159">
        <v>7600</v>
      </c>
      <c r="CL24" s="39">
        <v>95013</v>
      </c>
      <c r="CM24" s="159">
        <v>154149</v>
      </c>
      <c r="CN24" s="39"/>
      <c r="CO24" s="40"/>
      <c r="CP24" s="40"/>
      <c r="CQ24" s="159"/>
      <c r="CR24" s="39">
        <v>692675</v>
      </c>
      <c r="CS24" s="40">
        <v>504850</v>
      </c>
      <c r="CT24" s="40">
        <v>136620</v>
      </c>
      <c r="CU24" s="40">
        <v>30175</v>
      </c>
      <c r="CV24" s="40">
        <v>3720</v>
      </c>
      <c r="CW24" s="40">
        <v>4875</v>
      </c>
      <c r="CX24" s="40">
        <v>12435</v>
      </c>
      <c r="CY24" s="39">
        <v>534525</v>
      </c>
      <c r="CZ24" s="40">
        <v>405540</v>
      </c>
      <c r="DA24" s="40">
        <v>101885</v>
      </c>
      <c r="DB24" s="40">
        <v>13845</v>
      </c>
      <c r="DC24" s="40">
        <v>2630</v>
      </c>
      <c r="DD24" s="40">
        <v>3565</v>
      </c>
      <c r="DE24" s="40">
        <v>7060</v>
      </c>
      <c r="DF24" s="39">
        <v>728649</v>
      </c>
      <c r="DG24" s="40">
        <v>529923</v>
      </c>
      <c r="DH24" s="40">
        <v>141313</v>
      </c>
      <c r="DI24" s="40">
        <v>37849</v>
      </c>
      <c r="DJ24" s="40">
        <v>4729</v>
      </c>
      <c r="DK24" s="40">
        <v>4634</v>
      </c>
      <c r="DL24" s="159">
        <v>10554</v>
      </c>
      <c r="DM24" s="39">
        <v>555814</v>
      </c>
      <c r="DN24" s="40">
        <v>419039</v>
      </c>
      <c r="DO24" s="40">
        <v>101917</v>
      </c>
      <c r="DP24" s="40">
        <v>22266</v>
      </c>
      <c r="DQ24" s="40">
        <v>3434</v>
      </c>
      <c r="DR24" s="40">
        <v>3444</v>
      </c>
      <c r="DS24" s="159">
        <v>5714</v>
      </c>
      <c r="DT24" s="41">
        <v>484616</v>
      </c>
      <c r="DU24" s="42">
        <v>70863</v>
      </c>
      <c r="DV24" s="42">
        <v>184730</v>
      </c>
      <c r="DW24" s="42">
        <v>147250</v>
      </c>
      <c r="DX24" s="42">
        <v>81773</v>
      </c>
      <c r="DY24" s="41">
        <v>365904</v>
      </c>
      <c r="DZ24" s="42">
        <v>44696</v>
      </c>
      <c r="EA24" s="42">
        <v>140041</v>
      </c>
      <c r="EB24" s="42">
        <v>113683</v>
      </c>
      <c r="EC24" s="160">
        <v>67484</v>
      </c>
    </row>
    <row r="25" spans="1:133">
      <c r="A25" s="154" t="s">
        <v>227</v>
      </c>
      <c r="B25" s="154" t="s">
        <v>228</v>
      </c>
      <c r="C25" s="140" t="s">
        <v>80</v>
      </c>
      <c r="D25" s="29" t="s">
        <v>229</v>
      </c>
      <c r="E25" s="156" t="s">
        <v>230</v>
      </c>
      <c r="F25" s="29" t="s">
        <v>231</v>
      </c>
      <c r="G25" s="156" t="s">
        <v>232</v>
      </c>
      <c r="H25" s="166">
        <v>2012</v>
      </c>
      <c r="I25" s="150">
        <v>1960</v>
      </c>
      <c r="J25" s="100" t="s">
        <v>85</v>
      </c>
      <c r="K25" s="100" t="s">
        <v>49</v>
      </c>
      <c r="L25" s="100" t="s">
        <v>196</v>
      </c>
      <c r="M25" s="100" t="s">
        <v>87</v>
      </c>
      <c r="N25" s="100" t="s">
        <v>102</v>
      </c>
      <c r="O25" s="43">
        <f t="shared" si="0"/>
        <v>41.128601000000003</v>
      </c>
      <c r="P25" s="162">
        <f t="shared" si="1"/>
        <v>56.401510639999998</v>
      </c>
      <c r="Q25" s="43">
        <f t="shared" si="2"/>
        <v>36.540985069999998</v>
      </c>
      <c r="R25" s="162">
        <f t="shared" si="3"/>
        <v>56.170692549999998</v>
      </c>
      <c r="S25" s="43">
        <f t="shared" si="4"/>
        <v>40.265786630000001</v>
      </c>
      <c r="T25" s="162">
        <f t="shared" si="5"/>
        <v>56.560106339999997</v>
      </c>
      <c r="U25" s="43">
        <f t="shared" si="6"/>
        <v>41.76</v>
      </c>
      <c r="V25" s="162">
        <f t="shared" si="7"/>
        <v>53.01</v>
      </c>
      <c r="W25" s="43">
        <f t="shared" si="23"/>
        <v>43.005557369999998</v>
      </c>
      <c r="X25" s="162">
        <f t="shared" si="24"/>
        <v>56.994442630000002</v>
      </c>
      <c r="Y25" s="43">
        <f t="shared" si="8"/>
        <v>45.113411110000001</v>
      </c>
      <c r="Z25" s="162">
        <f t="shared" si="9"/>
        <v>54.886588889999999</v>
      </c>
      <c r="AA25" s="43">
        <f t="shared" si="10"/>
        <v>40.946897810000003</v>
      </c>
      <c r="AB25" s="162">
        <f t="shared" si="11"/>
        <v>59.053102189999997</v>
      </c>
      <c r="AC25" s="43">
        <f t="shared" si="12"/>
        <v>38.969922169999997</v>
      </c>
      <c r="AD25" s="162">
        <f t="shared" si="13"/>
        <v>61.030077830000003</v>
      </c>
      <c r="AE25" s="43">
        <f t="shared" si="14"/>
        <v>42.617423430000002</v>
      </c>
      <c r="AF25" s="162">
        <f t="shared" si="15"/>
        <v>57.382576569999998</v>
      </c>
      <c r="AG25" s="43">
        <f t="shared" ref="AG25:AL25" si="74">CZ25/$CY25*100</f>
        <v>81.326810530000003</v>
      </c>
      <c r="AH25" s="44">
        <f t="shared" si="74"/>
        <v>1.5910753470000001</v>
      </c>
      <c r="AI25" s="44">
        <f t="shared" si="74"/>
        <v>10.279809800000001</v>
      </c>
      <c r="AJ25" s="44">
        <f t="shared" si="74"/>
        <v>2.4396488660000002</v>
      </c>
      <c r="AK25" s="44">
        <f t="shared" si="74"/>
        <v>1.494147769</v>
      </c>
      <c r="AL25" s="44">
        <f t="shared" si="74"/>
        <v>2.8685076810000001</v>
      </c>
      <c r="AM25" s="43">
        <f t="shared" ref="AM25:AR25" si="75">DN25/$DM25*100</f>
        <v>82.162321160000005</v>
      </c>
      <c r="AN25" s="44">
        <f t="shared" si="75"/>
        <v>1.343713457</v>
      </c>
      <c r="AO25" s="44">
        <f t="shared" si="75"/>
        <v>9.8694183379999991</v>
      </c>
      <c r="AP25" s="44">
        <f t="shared" si="75"/>
        <v>2.312428718</v>
      </c>
      <c r="AQ25" s="44">
        <f t="shared" si="75"/>
        <v>1.7573303300000001</v>
      </c>
      <c r="AR25" s="163">
        <f t="shared" si="75"/>
        <v>2.5547879939999998</v>
      </c>
      <c r="AS25" s="45">
        <f t="shared" si="18"/>
        <v>90.144745479999997</v>
      </c>
      <c r="AT25" s="46">
        <f t="shared" si="27"/>
        <v>179</v>
      </c>
      <c r="AU25" s="47">
        <f t="shared" si="19"/>
        <v>24.828073360000001</v>
      </c>
      <c r="AV25" s="46">
        <f t="shared" si="28"/>
        <v>307</v>
      </c>
      <c r="AW25" s="47">
        <f t="shared" si="20"/>
        <v>26.414215720000001</v>
      </c>
      <c r="AX25" s="164">
        <f t="shared" si="29"/>
        <v>339</v>
      </c>
      <c r="AY25" s="48">
        <v>54202</v>
      </c>
      <c r="AZ25" s="49">
        <f t="shared" si="30"/>
        <v>306</v>
      </c>
      <c r="BA25" s="50">
        <v>56189</v>
      </c>
      <c r="BB25" s="49">
        <f t="shared" si="31"/>
        <v>352</v>
      </c>
      <c r="BC25" s="165">
        <f t="shared" si="21"/>
        <v>59.844971360000002</v>
      </c>
      <c r="BD25" s="51"/>
      <c r="BE25" s="44"/>
      <c r="BF25" s="162"/>
      <c r="BG25" s="100">
        <v>22</v>
      </c>
      <c r="BH25" s="39">
        <v>360907</v>
      </c>
      <c r="BI25" s="40">
        <v>148436</v>
      </c>
      <c r="BJ25" s="40">
        <v>203557</v>
      </c>
      <c r="BK25" s="39">
        <v>313968</v>
      </c>
      <c r="BL25" s="40">
        <v>114727</v>
      </c>
      <c r="BM25" s="40">
        <v>176358</v>
      </c>
      <c r="BN25" s="39">
        <v>303928</v>
      </c>
      <c r="BO25" s="40">
        <v>122379</v>
      </c>
      <c r="BP25" s="40">
        <v>171902</v>
      </c>
      <c r="BQ25" s="39">
        <v>100</v>
      </c>
      <c r="BR25" s="52">
        <v>41.76</v>
      </c>
      <c r="BS25" s="52">
        <v>53.01</v>
      </c>
      <c r="BT25" s="39">
        <v>358263</v>
      </c>
      <c r="BU25" s="40">
        <v>154073</v>
      </c>
      <c r="BV25" s="40">
        <v>204190</v>
      </c>
      <c r="BW25" s="40">
        <v>0</v>
      </c>
      <c r="BX25" s="40">
        <v>0</v>
      </c>
      <c r="BY25" s="159">
        <v>0</v>
      </c>
      <c r="BZ25" s="39">
        <v>291594</v>
      </c>
      <c r="CA25" s="40">
        <v>131548</v>
      </c>
      <c r="CB25" s="40">
        <v>160046</v>
      </c>
      <c r="CC25" s="159">
        <v>0</v>
      </c>
      <c r="CD25" s="39">
        <f t="shared" si="32"/>
        <v>314036</v>
      </c>
      <c r="CE25" s="40">
        <v>128588</v>
      </c>
      <c r="CF25" s="40">
        <v>185448</v>
      </c>
      <c r="CG25" s="159">
        <v>0</v>
      </c>
      <c r="CH25" s="39">
        <f t="shared" si="33"/>
        <v>216372</v>
      </c>
      <c r="CI25" s="40">
        <v>84320</v>
      </c>
      <c r="CJ25" s="40">
        <v>132052</v>
      </c>
      <c r="CK25" s="159">
        <v>0</v>
      </c>
      <c r="CL25" s="39">
        <v>125386</v>
      </c>
      <c r="CM25" s="159">
        <v>168827</v>
      </c>
      <c r="CN25" s="39"/>
      <c r="CO25" s="40"/>
      <c r="CP25" s="40"/>
      <c r="CQ25" s="159"/>
      <c r="CR25" s="39">
        <v>685870</v>
      </c>
      <c r="CS25" s="40">
        <v>536440</v>
      </c>
      <c r="CT25" s="40">
        <v>10125</v>
      </c>
      <c r="CU25" s="40">
        <v>85820</v>
      </c>
      <c r="CV25" s="40">
        <v>17860</v>
      </c>
      <c r="CW25" s="40">
        <v>10290</v>
      </c>
      <c r="CX25" s="40">
        <v>25335</v>
      </c>
      <c r="CY25" s="39">
        <v>546800</v>
      </c>
      <c r="CZ25" s="40">
        <v>444695</v>
      </c>
      <c r="DA25" s="40">
        <v>8700</v>
      </c>
      <c r="DB25" s="40">
        <v>56210</v>
      </c>
      <c r="DC25" s="40">
        <v>13340</v>
      </c>
      <c r="DD25" s="40">
        <v>8170</v>
      </c>
      <c r="DE25" s="40">
        <v>15685</v>
      </c>
      <c r="DF25" s="39">
        <v>702905</v>
      </c>
      <c r="DG25" s="40">
        <v>555872</v>
      </c>
      <c r="DH25" s="40">
        <v>9066</v>
      </c>
      <c r="DI25" s="40">
        <v>84261</v>
      </c>
      <c r="DJ25" s="40">
        <v>17569</v>
      </c>
      <c r="DK25" s="40">
        <v>13249</v>
      </c>
      <c r="DL25" s="159">
        <v>22888</v>
      </c>
      <c r="DM25" s="39">
        <v>554136</v>
      </c>
      <c r="DN25" s="40">
        <v>455291</v>
      </c>
      <c r="DO25" s="40">
        <v>7446</v>
      </c>
      <c r="DP25" s="40">
        <v>54690</v>
      </c>
      <c r="DQ25" s="40">
        <v>12814</v>
      </c>
      <c r="DR25" s="40">
        <v>9738</v>
      </c>
      <c r="DS25" s="159">
        <v>14157</v>
      </c>
      <c r="DT25" s="53">
        <v>498323</v>
      </c>
      <c r="DU25" s="54">
        <v>49111</v>
      </c>
      <c r="DV25" s="54">
        <v>122696</v>
      </c>
      <c r="DW25" s="54">
        <v>202792</v>
      </c>
      <c r="DX25" s="54">
        <v>123724</v>
      </c>
      <c r="DY25" s="53">
        <v>403722</v>
      </c>
      <c r="DZ25" s="54">
        <v>27818</v>
      </c>
      <c r="EA25" s="54">
        <v>99259</v>
      </c>
      <c r="EB25" s="54">
        <v>170005</v>
      </c>
      <c r="EC25" s="167">
        <v>106640</v>
      </c>
    </row>
    <row r="26" spans="1:133">
      <c r="A26" s="155" t="s">
        <v>233</v>
      </c>
      <c r="B26" s="155" t="s">
        <v>234</v>
      </c>
      <c r="C26" s="140" t="s">
        <v>126</v>
      </c>
      <c r="D26" s="29" t="s">
        <v>235</v>
      </c>
      <c r="E26" s="156" t="s">
        <v>236</v>
      </c>
      <c r="F26" s="29" t="s">
        <v>237</v>
      </c>
      <c r="G26" s="156" t="s">
        <v>238</v>
      </c>
      <c r="H26" s="166">
        <v>2012</v>
      </c>
      <c r="I26" s="150">
        <v>1964</v>
      </c>
      <c r="J26" s="100" t="s">
        <v>85</v>
      </c>
      <c r="K26" s="100" t="s">
        <v>49</v>
      </c>
      <c r="L26" s="100" t="s">
        <v>239</v>
      </c>
      <c r="M26" s="100" t="s">
        <v>87</v>
      </c>
      <c r="N26" s="100" t="s">
        <v>102</v>
      </c>
      <c r="O26" s="43">
        <f t="shared" si="0"/>
        <v>73.648579369999993</v>
      </c>
      <c r="P26" s="162">
        <f t="shared" si="1"/>
        <v>23.92305249</v>
      </c>
      <c r="Q26" s="43">
        <f t="shared" si="2"/>
        <v>69.036817589999998</v>
      </c>
      <c r="R26" s="162">
        <f t="shared" si="3"/>
        <v>23.348339429999999</v>
      </c>
      <c r="S26" s="43">
        <f t="shared" si="4"/>
        <v>69.041092599999999</v>
      </c>
      <c r="T26" s="162">
        <f t="shared" si="5"/>
        <v>26.963609859999998</v>
      </c>
      <c r="U26" s="43">
        <f t="shared" si="6"/>
        <v>71.37</v>
      </c>
      <c r="V26" s="162">
        <f t="shared" si="7"/>
        <v>25.43</v>
      </c>
      <c r="W26" s="43">
        <f t="shared" si="23"/>
        <v>75.737932630000003</v>
      </c>
      <c r="X26" s="162">
        <f t="shared" si="24"/>
        <v>24.26206737</v>
      </c>
      <c r="Y26" s="43">
        <f t="shared" si="8"/>
        <v>77.007954839999996</v>
      </c>
      <c r="Z26" s="162">
        <f t="shared" si="9"/>
        <v>22.99204516</v>
      </c>
      <c r="AA26" s="43">
        <f t="shared" si="10"/>
        <v>76.850099470000004</v>
      </c>
      <c r="AB26" s="162">
        <f t="shared" si="11"/>
        <v>23.14990053</v>
      </c>
      <c r="AC26" s="43">
        <f t="shared" si="12"/>
        <v>74.991265330000004</v>
      </c>
      <c r="AD26" s="162">
        <f t="shared" si="13"/>
        <v>25.008734669999999</v>
      </c>
      <c r="AE26" s="43">
        <f t="shared" si="14"/>
        <v>71.243299759999999</v>
      </c>
      <c r="AF26" s="162">
        <f t="shared" si="15"/>
        <v>28.756700240000001</v>
      </c>
      <c r="AG26" s="43">
        <f t="shared" ref="AG26:AL26" si="76">CZ26/$CY26*100</f>
        <v>79.218541419999994</v>
      </c>
      <c r="AH26" s="44">
        <f t="shared" si="76"/>
        <v>1.5744676820000001</v>
      </c>
      <c r="AI26" s="44">
        <f t="shared" si="76"/>
        <v>10.6368878</v>
      </c>
      <c r="AJ26" s="44">
        <f t="shared" si="76"/>
        <v>3.5995947849999999</v>
      </c>
      <c r="AK26" s="44">
        <f t="shared" si="76"/>
        <v>1.9115154839999999</v>
      </c>
      <c r="AL26" s="44">
        <f t="shared" si="76"/>
        <v>3.058992833</v>
      </c>
      <c r="AM26" s="43">
        <f t="shared" ref="AM26:AR26" si="77">DN26/$DM26*100</f>
        <v>76.264395239999999</v>
      </c>
      <c r="AN26" s="44">
        <f t="shared" si="77"/>
        <v>1.6720540960000001</v>
      </c>
      <c r="AO26" s="44">
        <f t="shared" si="77"/>
        <v>14.0875735</v>
      </c>
      <c r="AP26" s="44">
        <f t="shared" si="77"/>
        <v>3.585056861</v>
      </c>
      <c r="AQ26" s="44">
        <f t="shared" si="77"/>
        <v>1.8730247339999999</v>
      </c>
      <c r="AR26" s="163">
        <f t="shared" si="77"/>
        <v>2.5178955709999999</v>
      </c>
      <c r="AS26" s="45">
        <f t="shared" si="18"/>
        <v>90.819566260000002</v>
      </c>
      <c r="AT26" s="46">
        <f t="shared" si="27"/>
        <v>141</v>
      </c>
      <c r="AU26" s="47">
        <f t="shared" si="19"/>
        <v>42.060729809999998</v>
      </c>
      <c r="AV26" s="46">
        <f t="shared" si="28"/>
        <v>74</v>
      </c>
      <c r="AW26" s="47">
        <f t="shared" si="20"/>
        <v>47.043860359999996</v>
      </c>
      <c r="AX26" s="164">
        <f t="shared" si="29"/>
        <v>91</v>
      </c>
      <c r="AY26" s="48">
        <v>76349</v>
      </c>
      <c r="AZ26" s="49">
        <f t="shared" si="30"/>
        <v>95</v>
      </c>
      <c r="BA26" s="50">
        <v>81089</v>
      </c>
      <c r="BB26" s="49">
        <f t="shared" si="31"/>
        <v>118</v>
      </c>
      <c r="BC26" s="165">
        <f t="shared" si="21"/>
        <v>41.95108141</v>
      </c>
      <c r="BD26" s="51"/>
      <c r="BE26" s="44"/>
      <c r="BF26" s="162"/>
      <c r="BG26" s="100">
        <v>23</v>
      </c>
      <c r="BH26" s="39">
        <v>399857</v>
      </c>
      <c r="BI26" s="40">
        <v>294489</v>
      </c>
      <c r="BJ26" s="40">
        <v>95658</v>
      </c>
      <c r="BK26" s="39">
        <v>344971</v>
      </c>
      <c r="BL26" s="40">
        <v>238157</v>
      </c>
      <c r="BM26" s="40">
        <v>80545</v>
      </c>
      <c r="BN26" s="39">
        <v>333442</v>
      </c>
      <c r="BO26" s="40">
        <v>230212</v>
      </c>
      <c r="BP26" s="40">
        <v>89908</v>
      </c>
      <c r="BQ26" s="39">
        <v>100</v>
      </c>
      <c r="BR26" s="52">
        <v>71.37</v>
      </c>
      <c r="BS26" s="52">
        <v>25.43</v>
      </c>
      <c r="BT26" s="39">
        <v>388755</v>
      </c>
      <c r="BU26" s="40">
        <v>294435</v>
      </c>
      <c r="BV26" s="40">
        <v>94320</v>
      </c>
      <c r="BW26" s="40">
        <v>0</v>
      </c>
      <c r="BX26" s="40">
        <v>0</v>
      </c>
      <c r="BY26" s="159">
        <v>0</v>
      </c>
      <c r="BZ26" s="39">
        <v>315657</v>
      </c>
      <c r="CA26" s="40">
        <v>243081</v>
      </c>
      <c r="CB26" s="40">
        <v>72576</v>
      </c>
      <c r="CC26" s="159">
        <v>0</v>
      </c>
      <c r="CD26" s="39">
        <f t="shared" si="32"/>
        <v>330766</v>
      </c>
      <c r="CE26" s="40">
        <v>254194</v>
      </c>
      <c r="CF26" s="40">
        <v>76572</v>
      </c>
      <c r="CG26" s="159">
        <v>0</v>
      </c>
      <c r="CH26" s="39">
        <f t="shared" si="33"/>
        <v>217524</v>
      </c>
      <c r="CI26" s="40">
        <v>163124</v>
      </c>
      <c r="CJ26" s="40">
        <v>54400</v>
      </c>
      <c r="CK26" s="159">
        <v>0</v>
      </c>
      <c r="CL26" s="39">
        <v>226216</v>
      </c>
      <c r="CM26" s="159">
        <v>91310</v>
      </c>
      <c r="CN26" s="39"/>
      <c r="CO26" s="40"/>
      <c r="CP26" s="40"/>
      <c r="CQ26" s="159"/>
      <c r="CR26" s="39">
        <v>665860</v>
      </c>
      <c r="CS26" s="40">
        <v>498915</v>
      </c>
      <c r="CT26" s="40">
        <v>9845</v>
      </c>
      <c r="CU26" s="40">
        <v>93365</v>
      </c>
      <c r="CV26" s="40">
        <v>23315</v>
      </c>
      <c r="CW26" s="40">
        <v>13255</v>
      </c>
      <c r="CX26" s="40">
        <v>27165</v>
      </c>
      <c r="CY26" s="39">
        <v>528115</v>
      </c>
      <c r="CZ26" s="40">
        <v>418365</v>
      </c>
      <c r="DA26" s="40">
        <v>8315</v>
      </c>
      <c r="DB26" s="40">
        <v>56175</v>
      </c>
      <c r="DC26" s="40">
        <v>19010</v>
      </c>
      <c r="DD26" s="40">
        <v>10095</v>
      </c>
      <c r="DE26" s="40">
        <v>16155</v>
      </c>
      <c r="DF26" s="39">
        <v>702905</v>
      </c>
      <c r="DG26" s="40">
        <v>511716</v>
      </c>
      <c r="DH26" s="40">
        <v>11115</v>
      </c>
      <c r="DI26" s="40">
        <v>116969</v>
      </c>
      <c r="DJ26" s="40">
        <v>24922</v>
      </c>
      <c r="DK26" s="40">
        <v>14754</v>
      </c>
      <c r="DL26" s="159">
        <v>23429</v>
      </c>
      <c r="DM26" s="39">
        <v>555305</v>
      </c>
      <c r="DN26" s="40">
        <v>423500</v>
      </c>
      <c r="DO26" s="40">
        <v>9285</v>
      </c>
      <c r="DP26" s="40">
        <v>78229</v>
      </c>
      <c r="DQ26" s="40">
        <v>19908</v>
      </c>
      <c r="DR26" s="40">
        <v>10401</v>
      </c>
      <c r="DS26" s="159">
        <v>13982</v>
      </c>
      <c r="DT26" s="53">
        <v>517176</v>
      </c>
      <c r="DU26" s="54">
        <v>47479</v>
      </c>
      <c r="DV26" s="54">
        <v>90031</v>
      </c>
      <c r="DW26" s="54">
        <v>162138</v>
      </c>
      <c r="DX26" s="54">
        <v>217528</v>
      </c>
      <c r="DY26" s="53">
        <v>392336</v>
      </c>
      <c r="DZ26" s="54">
        <v>18126</v>
      </c>
      <c r="EA26" s="54">
        <v>64406</v>
      </c>
      <c r="EB26" s="54">
        <v>125234</v>
      </c>
      <c r="EC26" s="167">
        <v>184570</v>
      </c>
    </row>
    <row r="27" spans="1:133">
      <c r="A27" s="154" t="s">
        <v>240</v>
      </c>
      <c r="B27" s="154" t="s">
        <v>241</v>
      </c>
      <c r="C27" s="140" t="s">
        <v>126</v>
      </c>
      <c r="D27" s="29" t="s">
        <v>242</v>
      </c>
      <c r="E27" s="156" t="s">
        <v>243</v>
      </c>
      <c r="F27" s="29" t="s">
        <v>244</v>
      </c>
      <c r="G27" s="156" t="s">
        <v>245</v>
      </c>
      <c r="H27" s="166" t="s">
        <v>246</v>
      </c>
      <c r="I27" s="150">
        <v>1945</v>
      </c>
      <c r="J27" s="100" t="s">
        <v>85</v>
      </c>
      <c r="K27" s="100" t="s">
        <v>49</v>
      </c>
      <c r="L27" s="100" t="s">
        <v>196</v>
      </c>
      <c r="M27" s="100" t="s">
        <v>87</v>
      </c>
      <c r="N27" s="100" t="s">
        <v>102</v>
      </c>
      <c r="O27" s="43">
        <f t="shared" si="0"/>
        <v>54.883825989999998</v>
      </c>
      <c r="P27" s="162">
        <f t="shared" si="1"/>
        <v>42.652589040000002</v>
      </c>
      <c r="Q27" s="43">
        <f t="shared" si="2"/>
        <v>52.991002950000002</v>
      </c>
      <c r="R27" s="162">
        <f t="shared" si="3"/>
        <v>40.391321929999997</v>
      </c>
      <c r="S27" s="43">
        <f t="shared" si="4"/>
        <v>54.300396790000001</v>
      </c>
      <c r="T27" s="162">
        <f t="shared" si="5"/>
        <v>43.09085718</v>
      </c>
      <c r="U27" s="43">
        <f t="shared" si="6"/>
        <v>54.91</v>
      </c>
      <c r="V27" s="162">
        <f t="shared" si="7"/>
        <v>42.25</v>
      </c>
      <c r="W27" s="43">
        <f t="shared" si="23"/>
        <v>54.673776660000001</v>
      </c>
      <c r="X27" s="162">
        <f t="shared" si="24"/>
        <v>45.326223339999999</v>
      </c>
      <c r="Y27" s="43">
        <f t="shared" si="8"/>
        <v>58.072946940000001</v>
      </c>
      <c r="Z27" s="162">
        <f t="shared" si="9"/>
        <v>41.927053059999999</v>
      </c>
      <c r="AA27" s="43">
        <f t="shared" si="10"/>
        <v>59.35143171</v>
      </c>
      <c r="AB27" s="162">
        <f t="shared" si="11"/>
        <v>40.64856829</v>
      </c>
      <c r="AC27" s="43">
        <f t="shared" si="12"/>
        <v>52.724610669999997</v>
      </c>
      <c r="AD27" s="162">
        <f t="shared" si="13"/>
        <v>47.275389330000003</v>
      </c>
      <c r="AE27" s="43">
        <f t="shared" si="14"/>
        <v>54.230493060000001</v>
      </c>
      <c r="AF27" s="162">
        <f t="shared" si="15"/>
        <v>45.769506939999999</v>
      </c>
      <c r="AG27" s="43">
        <f t="shared" ref="AG27:AL27" si="78">CZ27/$CY27*100</f>
        <v>56.008837839999998</v>
      </c>
      <c r="AH27" s="44">
        <f t="shared" si="78"/>
        <v>7.054350747</v>
      </c>
      <c r="AI27" s="44">
        <f t="shared" si="78"/>
        <v>21.614896940000001</v>
      </c>
      <c r="AJ27" s="44">
        <f t="shared" si="78"/>
        <v>10.87014939</v>
      </c>
      <c r="AK27" s="44">
        <f t="shared" si="78"/>
        <v>0.76933029450000001</v>
      </c>
      <c r="AL27" s="44">
        <f t="shared" si="78"/>
        <v>3.682434786</v>
      </c>
      <c r="AM27" s="43">
        <f t="shared" ref="AM27:AR27" si="79">DN27/$DM27*100</f>
        <v>55.130690260000002</v>
      </c>
      <c r="AN27" s="44">
        <f t="shared" si="79"/>
        <v>6.0749972440000004</v>
      </c>
      <c r="AO27" s="44">
        <f t="shared" si="79"/>
        <v>23.611665389999999</v>
      </c>
      <c r="AP27" s="44">
        <f t="shared" si="79"/>
        <v>11.02667016</v>
      </c>
      <c r="AQ27" s="44">
        <f t="shared" si="79"/>
        <v>0.87399231479999995</v>
      </c>
      <c r="AR27" s="163">
        <f t="shared" si="79"/>
        <v>3.281984622</v>
      </c>
      <c r="AS27" s="45">
        <f t="shared" si="18"/>
        <v>84.657680880000001</v>
      </c>
      <c r="AT27" s="46">
        <f t="shared" si="27"/>
        <v>351</v>
      </c>
      <c r="AU27" s="47">
        <f t="shared" si="19"/>
        <v>25.94901643</v>
      </c>
      <c r="AV27" s="46">
        <f t="shared" si="28"/>
        <v>287</v>
      </c>
      <c r="AW27" s="47">
        <f t="shared" si="20"/>
        <v>29.70024437</v>
      </c>
      <c r="AX27" s="164">
        <f t="shared" si="29"/>
        <v>285</v>
      </c>
      <c r="AY27" s="48">
        <v>68603</v>
      </c>
      <c r="AZ27" s="49">
        <f t="shared" si="30"/>
        <v>150</v>
      </c>
      <c r="BA27" s="50">
        <v>73611</v>
      </c>
      <c r="BB27" s="49">
        <f t="shared" si="31"/>
        <v>176</v>
      </c>
      <c r="BC27" s="165">
        <f t="shared" si="21"/>
        <v>39.374076129999999</v>
      </c>
      <c r="BD27" s="51"/>
      <c r="BE27" s="44"/>
      <c r="BF27" s="162"/>
      <c r="BG27" s="100">
        <v>24</v>
      </c>
      <c r="BH27" s="39">
        <v>327612</v>
      </c>
      <c r="BI27" s="40">
        <v>179806</v>
      </c>
      <c r="BJ27" s="40">
        <v>139735</v>
      </c>
      <c r="BK27" s="39">
        <v>262086</v>
      </c>
      <c r="BL27" s="40">
        <v>138882</v>
      </c>
      <c r="BM27" s="40">
        <v>105860</v>
      </c>
      <c r="BN27" s="39">
        <v>241687</v>
      </c>
      <c r="BO27" s="40">
        <v>131237</v>
      </c>
      <c r="BP27" s="40">
        <v>104145</v>
      </c>
      <c r="BQ27" s="39">
        <v>100</v>
      </c>
      <c r="BR27" s="52">
        <v>54.91</v>
      </c>
      <c r="BS27" s="52">
        <v>42.25</v>
      </c>
      <c r="BT27" s="39">
        <v>321988</v>
      </c>
      <c r="BU27" s="40">
        <v>176043</v>
      </c>
      <c r="BV27" s="40">
        <v>145945</v>
      </c>
      <c r="BW27" s="40">
        <v>0</v>
      </c>
      <c r="BX27" s="40">
        <v>0</v>
      </c>
      <c r="BY27" s="159">
        <v>0</v>
      </c>
      <c r="BZ27" s="39">
        <v>232251</v>
      </c>
      <c r="CA27" s="40">
        <v>134875</v>
      </c>
      <c r="CB27" s="40">
        <v>97376</v>
      </c>
      <c r="CC27" s="159">
        <v>0</v>
      </c>
      <c r="CD27" s="39">
        <f t="shared" si="32"/>
        <v>256966</v>
      </c>
      <c r="CE27" s="40">
        <v>152513</v>
      </c>
      <c r="CF27" s="40">
        <v>104453</v>
      </c>
      <c r="CG27" s="159">
        <v>0</v>
      </c>
      <c r="CH27" s="39">
        <f t="shared" si="33"/>
        <v>150260</v>
      </c>
      <c r="CI27" s="40">
        <v>79224</v>
      </c>
      <c r="CJ27" s="40">
        <v>71036</v>
      </c>
      <c r="CK27" s="159">
        <v>0</v>
      </c>
      <c r="CL27" s="39">
        <v>126882</v>
      </c>
      <c r="CM27" s="159">
        <v>107086</v>
      </c>
      <c r="CN27" s="39"/>
      <c r="CO27" s="40"/>
      <c r="CP27" s="40"/>
      <c r="CQ27" s="159"/>
      <c r="CR27" s="39">
        <v>672605</v>
      </c>
      <c r="CS27" s="40">
        <v>342740</v>
      </c>
      <c r="CT27" s="40">
        <v>43740</v>
      </c>
      <c r="CU27" s="40">
        <v>180510</v>
      </c>
      <c r="CV27" s="40">
        <v>68980</v>
      </c>
      <c r="CW27" s="40">
        <v>4775</v>
      </c>
      <c r="CX27" s="40">
        <v>31860</v>
      </c>
      <c r="CY27" s="39">
        <v>502385</v>
      </c>
      <c r="CZ27" s="40">
        <v>281380</v>
      </c>
      <c r="DA27" s="40">
        <v>35440</v>
      </c>
      <c r="DB27" s="40">
        <v>108590</v>
      </c>
      <c r="DC27" s="40">
        <v>54610</v>
      </c>
      <c r="DD27" s="40">
        <v>3865</v>
      </c>
      <c r="DE27" s="40">
        <v>18500</v>
      </c>
      <c r="DF27" s="39">
        <v>702906</v>
      </c>
      <c r="DG27" s="40">
        <v>357493</v>
      </c>
      <c r="DH27" s="40">
        <v>41303</v>
      </c>
      <c r="DI27" s="40">
        <v>195247</v>
      </c>
      <c r="DJ27" s="40">
        <v>72763</v>
      </c>
      <c r="DK27" s="40">
        <v>6112</v>
      </c>
      <c r="DL27" s="159">
        <v>29988</v>
      </c>
      <c r="DM27" s="39">
        <v>526206</v>
      </c>
      <c r="DN27" s="40">
        <v>290101</v>
      </c>
      <c r="DO27" s="40">
        <v>31967</v>
      </c>
      <c r="DP27" s="40">
        <v>124246</v>
      </c>
      <c r="DQ27" s="40">
        <v>58023</v>
      </c>
      <c r="DR27" s="40">
        <v>4599</v>
      </c>
      <c r="DS27" s="159">
        <v>17270</v>
      </c>
      <c r="DT27" s="53">
        <v>478311</v>
      </c>
      <c r="DU27" s="54">
        <v>73384</v>
      </c>
      <c r="DV27" s="54">
        <v>112833</v>
      </c>
      <c r="DW27" s="54">
        <v>167977</v>
      </c>
      <c r="DX27" s="54">
        <v>124117</v>
      </c>
      <c r="DY27" s="53">
        <v>252072</v>
      </c>
      <c r="DZ27" s="54">
        <v>17489</v>
      </c>
      <c r="EA27" s="54">
        <v>59847</v>
      </c>
      <c r="EB27" s="54">
        <v>99870</v>
      </c>
      <c r="EC27" s="167">
        <v>74866</v>
      </c>
    </row>
    <row r="28" spans="1:133">
      <c r="A28" s="155" t="s">
        <v>247</v>
      </c>
      <c r="B28" s="155" t="s">
        <v>248</v>
      </c>
      <c r="C28" s="140" t="s">
        <v>80</v>
      </c>
      <c r="D28" s="29" t="s">
        <v>144</v>
      </c>
      <c r="E28" s="156" t="s">
        <v>249</v>
      </c>
      <c r="F28" s="29" t="s">
        <v>250</v>
      </c>
      <c r="G28" s="156" t="s">
        <v>251</v>
      </c>
      <c r="H28" s="166">
        <v>2008</v>
      </c>
      <c r="I28" s="150">
        <v>1956</v>
      </c>
      <c r="J28" s="100" t="s">
        <v>85</v>
      </c>
      <c r="K28" s="100" t="s">
        <v>49</v>
      </c>
      <c r="L28" s="100" t="s">
        <v>86</v>
      </c>
      <c r="M28" s="100" t="s">
        <v>87</v>
      </c>
      <c r="N28" s="100" t="s">
        <v>102</v>
      </c>
      <c r="O28" s="43">
        <f t="shared" si="0"/>
        <v>43.949790010000001</v>
      </c>
      <c r="P28" s="162">
        <f t="shared" si="1"/>
        <v>53.693969629999998</v>
      </c>
      <c r="Q28" s="43">
        <f t="shared" si="2"/>
        <v>39.27411231</v>
      </c>
      <c r="R28" s="162">
        <f t="shared" si="3"/>
        <v>54.02673549</v>
      </c>
      <c r="S28" s="43">
        <f t="shared" si="4"/>
        <v>39.531859939999997</v>
      </c>
      <c r="T28" s="162">
        <f t="shared" si="5"/>
        <v>57.869171940000001</v>
      </c>
      <c r="U28" s="43">
        <f t="shared" si="6"/>
        <v>42.92</v>
      </c>
      <c r="V28" s="162">
        <f t="shared" si="7"/>
        <v>54.22</v>
      </c>
      <c r="W28" s="43">
        <f t="shared" si="23"/>
        <v>44.054594569999999</v>
      </c>
      <c r="X28" s="162">
        <f t="shared" si="24"/>
        <v>55.945405430000001</v>
      </c>
      <c r="Y28" s="43">
        <f t="shared" si="8"/>
        <v>45.868535229999999</v>
      </c>
      <c r="Z28" s="162">
        <f t="shared" si="9"/>
        <v>54.131464770000001</v>
      </c>
      <c r="AA28" s="43">
        <f t="shared" si="10"/>
        <v>37.280114419999997</v>
      </c>
      <c r="AB28" s="162">
        <f t="shared" si="11"/>
        <v>62.719885580000003</v>
      </c>
      <c r="AC28" s="43">
        <f t="shared" si="12"/>
        <v>0</v>
      </c>
      <c r="AD28" s="162">
        <f t="shared" si="13"/>
        <v>100</v>
      </c>
      <c r="AE28" s="43">
        <f t="shared" si="14"/>
        <v>38.890845509999998</v>
      </c>
      <c r="AF28" s="162">
        <f t="shared" si="15"/>
        <v>61.109154490000002</v>
      </c>
      <c r="AG28" s="43">
        <f t="shared" ref="AG28:AL28" si="80">CZ28/$CY28*100</f>
        <v>80.088895989999997</v>
      </c>
      <c r="AH28" s="44">
        <f t="shared" si="80"/>
        <v>1.4239327159999999</v>
      </c>
      <c r="AI28" s="44">
        <f t="shared" si="80"/>
        <v>10.640902799999999</v>
      </c>
      <c r="AJ28" s="44">
        <f t="shared" si="80"/>
        <v>4.579651514</v>
      </c>
      <c r="AK28" s="44">
        <f t="shared" si="80"/>
        <v>0.66805067600000001</v>
      </c>
      <c r="AL28" s="44">
        <f t="shared" si="80"/>
        <v>2.5985663080000001</v>
      </c>
      <c r="AM28" s="43">
        <f t="shared" ref="AM28:AR28" si="81">DN28/$DM28*100</f>
        <v>81.014724540000003</v>
      </c>
      <c r="AN28" s="44">
        <f t="shared" si="81"/>
        <v>1.2227300350000001</v>
      </c>
      <c r="AO28" s="44">
        <f t="shared" si="81"/>
        <v>10.39256263</v>
      </c>
      <c r="AP28" s="44">
        <f t="shared" si="81"/>
        <v>4.0319426519999997</v>
      </c>
      <c r="AQ28" s="44">
        <f t="shared" si="81"/>
        <v>1.0312136780000001</v>
      </c>
      <c r="AR28" s="163">
        <f t="shared" si="81"/>
        <v>2.306826466</v>
      </c>
      <c r="AS28" s="45">
        <f t="shared" si="18"/>
        <v>93.216415139999995</v>
      </c>
      <c r="AT28" s="46">
        <f t="shared" si="27"/>
        <v>43</v>
      </c>
      <c r="AU28" s="47">
        <f t="shared" si="19"/>
        <v>33.983134929999999</v>
      </c>
      <c r="AV28" s="46">
        <f t="shared" si="28"/>
        <v>155</v>
      </c>
      <c r="AW28" s="47">
        <f t="shared" si="20"/>
        <v>34.664541270000001</v>
      </c>
      <c r="AX28" s="164">
        <f t="shared" si="29"/>
        <v>209</v>
      </c>
      <c r="AY28" s="48">
        <v>79843</v>
      </c>
      <c r="AZ28" s="49">
        <f t="shared" si="30"/>
        <v>75</v>
      </c>
      <c r="BA28" s="50">
        <v>80046</v>
      </c>
      <c r="BB28" s="49">
        <f t="shared" si="31"/>
        <v>127</v>
      </c>
      <c r="BC28" s="165">
        <f t="shared" si="21"/>
        <v>52.32644758</v>
      </c>
      <c r="BD28" s="51"/>
      <c r="BE28" s="44"/>
      <c r="BF28" s="162"/>
      <c r="BG28" s="100">
        <v>25</v>
      </c>
      <c r="BH28" s="39">
        <v>448596</v>
      </c>
      <c r="BI28" s="40">
        <v>197157</v>
      </c>
      <c r="BJ28" s="40">
        <v>240869</v>
      </c>
      <c r="BK28" s="39">
        <v>353388</v>
      </c>
      <c r="BL28" s="40">
        <v>138790</v>
      </c>
      <c r="BM28" s="40">
        <v>190924</v>
      </c>
      <c r="BN28" s="39">
        <v>337634</v>
      </c>
      <c r="BO28" s="40">
        <v>133473</v>
      </c>
      <c r="BP28" s="40">
        <v>195386</v>
      </c>
      <c r="BQ28" s="39">
        <v>100</v>
      </c>
      <c r="BR28" s="52">
        <v>42.92</v>
      </c>
      <c r="BS28" s="52">
        <v>54.22</v>
      </c>
      <c r="BT28" s="39">
        <v>442022</v>
      </c>
      <c r="BU28" s="40">
        <v>194731</v>
      </c>
      <c r="BV28" s="40">
        <v>247291</v>
      </c>
      <c r="BW28" s="40">
        <v>0</v>
      </c>
      <c r="BX28" s="40">
        <v>0</v>
      </c>
      <c r="BY28" s="159">
        <v>0</v>
      </c>
      <c r="BZ28" s="39">
        <v>340654</v>
      </c>
      <c r="CA28" s="40">
        <v>156253</v>
      </c>
      <c r="CB28" s="40">
        <v>184401</v>
      </c>
      <c r="CC28" s="159">
        <v>0</v>
      </c>
      <c r="CD28" s="39">
        <f t="shared" si="32"/>
        <v>350978</v>
      </c>
      <c r="CE28" s="40">
        <v>130845</v>
      </c>
      <c r="CF28" s="40">
        <v>220133</v>
      </c>
      <c r="CG28" s="159">
        <v>0</v>
      </c>
      <c r="CH28" s="39">
        <f t="shared" si="33"/>
        <v>211134</v>
      </c>
      <c r="CI28" s="40">
        <v>0</v>
      </c>
      <c r="CJ28" s="40">
        <v>211134</v>
      </c>
      <c r="CK28" s="159">
        <v>0</v>
      </c>
      <c r="CL28" s="39">
        <v>125885</v>
      </c>
      <c r="CM28" s="159">
        <v>197803</v>
      </c>
      <c r="CN28" s="39"/>
      <c r="CO28" s="40"/>
      <c r="CP28" s="40"/>
      <c r="CQ28" s="159"/>
      <c r="CR28" s="39">
        <v>716155</v>
      </c>
      <c r="CS28" s="40">
        <v>551815</v>
      </c>
      <c r="CT28" s="40">
        <v>9935</v>
      </c>
      <c r="CU28" s="40">
        <v>90725</v>
      </c>
      <c r="CV28" s="40">
        <v>33690</v>
      </c>
      <c r="CW28" s="40">
        <v>4930</v>
      </c>
      <c r="CX28" s="40">
        <v>25060</v>
      </c>
      <c r="CY28" s="39">
        <v>563580</v>
      </c>
      <c r="CZ28" s="40">
        <v>451365</v>
      </c>
      <c r="DA28" s="40">
        <v>8025</v>
      </c>
      <c r="DB28" s="40">
        <v>59970</v>
      </c>
      <c r="DC28" s="40">
        <v>25810</v>
      </c>
      <c r="DD28" s="40">
        <v>3765</v>
      </c>
      <c r="DE28" s="40">
        <v>14645</v>
      </c>
      <c r="DF28" s="39">
        <v>702906</v>
      </c>
      <c r="DG28" s="40">
        <v>549759</v>
      </c>
      <c r="DH28" s="40">
        <v>8301</v>
      </c>
      <c r="DI28" s="40">
        <v>86868</v>
      </c>
      <c r="DJ28" s="40">
        <v>28989</v>
      </c>
      <c r="DK28" s="40">
        <v>7361</v>
      </c>
      <c r="DL28" s="159">
        <v>21628</v>
      </c>
      <c r="DM28" s="39">
        <v>544601</v>
      </c>
      <c r="DN28" s="40">
        <v>441207</v>
      </c>
      <c r="DO28" s="40">
        <v>6659</v>
      </c>
      <c r="DP28" s="40">
        <v>56598</v>
      </c>
      <c r="DQ28" s="40">
        <v>21958</v>
      </c>
      <c r="DR28" s="40">
        <v>5616</v>
      </c>
      <c r="DS28" s="159">
        <v>12563</v>
      </c>
      <c r="DT28" s="53">
        <v>535189</v>
      </c>
      <c r="DU28" s="54">
        <v>36305</v>
      </c>
      <c r="DV28" s="54">
        <v>112278</v>
      </c>
      <c r="DW28" s="54">
        <v>204732</v>
      </c>
      <c r="DX28" s="54">
        <v>181874</v>
      </c>
      <c r="DY28" s="53">
        <v>422824</v>
      </c>
      <c r="DZ28" s="54">
        <v>19749</v>
      </c>
      <c r="EA28" s="54">
        <v>88841</v>
      </c>
      <c r="EB28" s="54">
        <v>167664</v>
      </c>
      <c r="EC28" s="167">
        <v>146570</v>
      </c>
    </row>
    <row r="29" spans="1:133">
      <c r="A29" s="154" t="s">
        <v>252</v>
      </c>
      <c r="B29" s="154" t="s">
        <v>253</v>
      </c>
      <c r="C29" s="140" t="s">
        <v>126</v>
      </c>
      <c r="D29" s="29" t="s">
        <v>98</v>
      </c>
      <c r="E29" s="156" t="s">
        <v>254</v>
      </c>
      <c r="F29" s="29" t="s">
        <v>255</v>
      </c>
      <c r="G29" s="156" t="s">
        <v>256</v>
      </c>
      <c r="H29" s="166">
        <v>1998</v>
      </c>
      <c r="I29" s="150">
        <v>1951</v>
      </c>
      <c r="J29" s="100" t="s">
        <v>85</v>
      </c>
      <c r="K29" s="100" t="s">
        <v>49</v>
      </c>
      <c r="L29" s="100" t="s">
        <v>148</v>
      </c>
      <c r="M29" s="100" t="s">
        <v>87</v>
      </c>
      <c r="N29" s="100" t="s">
        <v>102</v>
      </c>
      <c r="O29" s="43">
        <f t="shared" si="0"/>
        <v>72.44896</v>
      </c>
      <c r="P29" s="162">
        <f t="shared" si="1"/>
        <v>25.262846060000001</v>
      </c>
      <c r="Q29" s="43">
        <f t="shared" si="2"/>
        <v>69.152144550000003</v>
      </c>
      <c r="R29" s="162">
        <f t="shared" si="3"/>
        <v>24.287006810000001</v>
      </c>
      <c r="S29" s="43">
        <f t="shared" si="4"/>
        <v>69.743038740000003</v>
      </c>
      <c r="T29" s="162">
        <f t="shared" si="5"/>
        <v>27.455364929999998</v>
      </c>
      <c r="U29" s="43">
        <f t="shared" si="6"/>
        <v>70.36</v>
      </c>
      <c r="V29" s="162">
        <f t="shared" si="7"/>
        <v>26.22</v>
      </c>
      <c r="W29" s="43">
        <f t="shared" si="23"/>
        <v>76.090725469999995</v>
      </c>
      <c r="X29" s="162">
        <f t="shared" si="24"/>
        <v>23.909274530000001</v>
      </c>
      <c r="Y29" s="43">
        <f t="shared" si="8"/>
        <v>78.868124039999998</v>
      </c>
      <c r="Z29" s="162">
        <f t="shared" si="9"/>
        <v>0</v>
      </c>
      <c r="AA29" s="43">
        <f t="shared" si="10"/>
        <v>76.86851016</v>
      </c>
      <c r="AB29" s="162">
        <f t="shared" si="11"/>
        <v>23.13148984</v>
      </c>
      <c r="AC29" s="43">
        <f t="shared" si="12"/>
        <v>75.731530609999993</v>
      </c>
      <c r="AD29" s="162">
        <f t="shared" si="13"/>
        <v>0</v>
      </c>
      <c r="AE29" s="43">
        <f t="shared" si="14"/>
        <v>74.471123309999996</v>
      </c>
      <c r="AF29" s="162">
        <f t="shared" si="15"/>
        <v>25.528876690000001</v>
      </c>
      <c r="AG29" s="43">
        <f t="shared" ref="AG29:AL29" si="82">CZ29/$CY29*100</f>
        <v>60.113773860000002</v>
      </c>
      <c r="AH29" s="44">
        <f t="shared" si="82"/>
        <v>6.7161703289999997</v>
      </c>
      <c r="AI29" s="44">
        <f t="shared" si="82"/>
        <v>18.293587290000001</v>
      </c>
      <c r="AJ29" s="44">
        <f t="shared" si="82"/>
        <v>11.34420983</v>
      </c>
      <c r="AK29" s="44">
        <f t="shared" si="82"/>
        <v>0.43714140740000001</v>
      </c>
      <c r="AL29" s="44">
        <f t="shared" si="82"/>
        <v>3.0951172869999999</v>
      </c>
      <c r="AM29" s="43">
        <f t="shared" ref="AM29:AR29" si="83">DN29/$DM29*100</f>
        <v>57.635870509999997</v>
      </c>
      <c r="AN29" s="44">
        <f t="shared" si="83"/>
        <v>6.2374559520000004</v>
      </c>
      <c r="AO29" s="44">
        <f t="shared" si="83"/>
        <v>21.544269809999999</v>
      </c>
      <c r="AP29" s="44">
        <f t="shared" si="83"/>
        <v>11.331464009999999</v>
      </c>
      <c r="AQ29" s="44">
        <f t="shared" si="83"/>
        <v>0.63222918169999998</v>
      </c>
      <c r="AR29" s="163">
        <f t="shared" si="83"/>
        <v>2.6187105320000001</v>
      </c>
      <c r="AS29" s="45">
        <f t="shared" si="18"/>
        <v>87.909026580000003</v>
      </c>
      <c r="AT29" s="46">
        <f t="shared" si="27"/>
        <v>274</v>
      </c>
      <c r="AU29" s="47">
        <f t="shared" si="19"/>
        <v>32.203844539999999</v>
      </c>
      <c r="AV29" s="46">
        <f t="shared" si="28"/>
        <v>176</v>
      </c>
      <c r="AW29" s="47">
        <f t="shared" si="20"/>
        <v>38.860817320000002</v>
      </c>
      <c r="AX29" s="164">
        <f t="shared" si="29"/>
        <v>165</v>
      </c>
      <c r="AY29" s="48">
        <v>79832</v>
      </c>
      <c r="AZ29" s="49">
        <f t="shared" si="30"/>
        <v>76</v>
      </c>
      <c r="BA29" s="50">
        <v>84561</v>
      </c>
      <c r="BB29" s="49">
        <f t="shared" si="31"/>
        <v>100</v>
      </c>
      <c r="BC29" s="165">
        <f t="shared" si="21"/>
        <v>36.753070010000002</v>
      </c>
      <c r="BD29" s="51"/>
      <c r="BE29" s="44"/>
      <c r="BF29" s="162"/>
      <c r="BG29" s="100">
        <v>26</v>
      </c>
      <c r="BH29" s="39">
        <v>364567</v>
      </c>
      <c r="BI29" s="40">
        <v>264125</v>
      </c>
      <c r="BJ29" s="40">
        <v>92100</v>
      </c>
      <c r="BK29" s="39">
        <v>305052</v>
      </c>
      <c r="BL29" s="40">
        <v>210950</v>
      </c>
      <c r="BM29" s="40">
        <v>74088</v>
      </c>
      <c r="BN29" s="39">
        <v>286658</v>
      </c>
      <c r="BO29" s="40">
        <v>199924</v>
      </c>
      <c r="BP29" s="40">
        <v>78703</v>
      </c>
      <c r="BQ29" s="39">
        <v>100</v>
      </c>
      <c r="BR29" s="52">
        <v>70.36</v>
      </c>
      <c r="BS29" s="52">
        <v>26.22</v>
      </c>
      <c r="BT29" s="39">
        <v>356460</v>
      </c>
      <c r="BU29" s="40">
        <v>271233</v>
      </c>
      <c r="BV29" s="40">
        <v>85227</v>
      </c>
      <c r="BW29" s="40">
        <v>0</v>
      </c>
      <c r="BX29" s="40">
        <v>0</v>
      </c>
      <c r="BY29" s="159">
        <v>0</v>
      </c>
      <c r="BZ29" s="39">
        <v>261018</v>
      </c>
      <c r="CA29" s="40">
        <v>205860</v>
      </c>
      <c r="CB29" s="40">
        <v>0</v>
      </c>
      <c r="CC29" s="159">
        <v>55158</v>
      </c>
      <c r="CD29" s="39">
        <f t="shared" si="32"/>
        <v>292091</v>
      </c>
      <c r="CE29" s="40">
        <v>224526</v>
      </c>
      <c r="CF29" s="40">
        <v>67565</v>
      </c>
      <c r="CG29" s="159">
        <v>0</v>
      </c>
      <c r="CH29" s="39">
        <f t="shared" si="33"/>
        <v>171148</v>
      </c>
      <c r="CI29" s="40">
        <v>129613</v>
      </c>
      <c r="CJ29" s="40">
        <v>0</v>
      </c>
      <c r="CK29" s="159">
        <v>41535</v>
      </c>
      <c r="CL29" s="39">
        <v>202872</v>
      </c>
      <c r="CM29" s="159">
        <v>69545</v>
      </c>
      <c r="CN29" s="39"/>
      <c r="CO29" s="40"/>
      <c r="CP29" s="40"/>
      <c r="CQ29" s="159"/>
      <c r="CR29" s="39">
        <v>657005</v>
      </c>
      <c r="CS29" s="40">
        <v>357290</v>
      </c>
      <c r="CT29" s="40">
        <v>43355</v>
      </c>
      <c r="CU29" s="40">
        <v>157600</v>
      </c>
      <c r="CV29" s="40">
        <v>70555</v>
      </c>
      <c r="CW29" s="40">
        <v>2685</v>
      </c>
      <c r="CX29" s="40">
        <v>25520</v>
      </c>
      <c r="CY29" s="39">
        <v>512420</v>
      </c>
      <c r="CZ29" s="40">
        <v>308035</v>
      </c>
      <c r="DA29" s="40">
        <v>34415</v>
      </c>
      <c r="DB29" s="40">
        <v>93740</v>
      </c>
      <c r="DC29" s="40">
        <v>58130</v>
      </c>
      <c r="DD29" s="40">
        <v>2240</v>
      </c>
      <c r="DE29" s="40">
        <v>15860</v>
      </c>
      <c r="DF29" s="39">
        <v>702905</v>
      </c>
      <c r="DG29" s="40">
        <v>370810</v>
      </c>
      <c r="DH29" s="40">
        <v>45219</v>
      </c>
      <c r="DI29" s="40">
        <v>180559</v>
      </c>
      <c r="DJ29" s="40">
        <v>77170</v>
      </c>
      <c r="DK29" s="40">
        <v>4421</v>
      </c>
      <c r="DL29" s="159">
        <v>24726</v>
      </c>
      <c r="DM29" s="39">
        <v>544581</v>
      </c>
      <c r="DN29" s="40">
        <v>313874</v>
      </c>
      <c r="DO29" s="40">
        <v>33968</v>
      </c>
      <c r="DP29" s="40">
        <v>117326</v>
      </c>
      <c r="DQ29" s="40">
        <v>61709</v>
      </c>
      <c r="DR29" s="40">
        <v>3443</v>
      </c>
      <c r="DS29" s="159">
        <v>14261</v>
      </c>
      <c r="DT29" s="53">
        <v>514392</v>
      </c>
      <c r="DU29" s="54">
        <v>62195</v>
      </c>
      <c r="DV29" s="54">
        <v>106089</v>
      </c>
      <c r="DW29" s="54">
        <v>180454</v>
      </c>
      <c r="DX29" s="54">
        <v>165654</v>
      </c>
      <c r="DY29" s="53">
        <v>288944</v>
      </c>
      <c r="DZ29" s="54">
        <v>13297</v>
      </c>
      <c r="EA29" s="54">
        <v>54548</v>
      </c>
      <c r="EB29" s="54">
        <v>108813</v>
      </c>
      <c r="EC29" s="167">
        <v>112286</v>
      </c>
    </row>
    <row r="30" spans="1:133">
      <c r="A30" s="155" t="s">
        <v>257</v>
      </c>
      <c r="B30" s="155" t="s">
        <v>258</v>
      </c>
      <c r="C30" s="140" t="s">
        <v>126</v>
      </c>
      <c r="D30" s="29" t="s">
        <v>259</v>
      </c>
      <c r="E30" s="156" t="s">
        <v>260</v>
      </c>
      <c r="F30" s="29" t="s">
        <v>261</v>
      </c>
      <c r="G30" s="156" t="s">
        <v>262</v>
      </c>
      <c r="H30" s="166" t="s">
        <v>263</v>
      </c>
      <c r="I30" s="150">
        <v>1944</v>
      </c>
      <c r="J30" s="100" t="s">
        <v>131</v>
      </c>
      <c r="K30" s="100" t="s">
        <v>264</v>
      </c>
      <c r="L30" s="100" t="s">
        <v>132</v>
      </c>
      <c r="M30" s="100" t="s">
        <v>87</v>
      </c>
      <c r="N30" s="100" t="s">
        <v>102</v>
      </c>
      <c r="O30" s="43">
        <f t="shared" si="0"/>
        <v>70.254167499999994</v>
      </c>
      <c r="P30" s="162">
        <f t="shared" si="1"/>
        <v>27.22724097</v>
      </c>
      <c r="Q30" s="43">
        <f t="shared" si="2"/>
        <v>69.159526049999997</v>
      </c>
      <c r="R30" s="162">
        <f t="shared" si="3"/>
        <v>24.414333160000002</v>
      </c>
      <c r="S30" s="43">
        <f t="shared" si="4"/>
        <v>69.140640570000002</v>
      </c>
      <c r="T30" s="162">
        <f t="shared" si="5"/>
        <v>28.27866856</v>
      </c>
      <c r="U30" s="43">
        <f t="shared" si="6"/>
        <v>67.64</v>
      </c>
      <c r="V30" s="162">
        <f t="shared" si="7"/>
        <v>29.33</v>
      </c>
      <c r="W30" s="43">
        <f t="shared" si="23"/>
        <v>73.343255170000006</v>
      </c>
      <c r="X30" s="162">
        <f t="shared" si="24"/>
        <v>26.656744830000001</v>
      </c>
      <c r="Y30" s="43">
        <f t="shared" si="8"/>
        <v>100</v>
      </c>
      <c r="Z30" s="162">
        <f t="shared" si="9"/>
        <v>0</v>
      </c>
      <c r="AA30" s="43">
        <f t="shared" si="10"/>
        <v>75.427015499999996</v>
      </c>
      <c r="AB30" s="162">
        <f t="shared" si="11"/>
        <v>24.5729845</v>
      </c>
      <c r="AC30" s="43">
        <f t="shared" si="12"/>
        <v>72.689126000000002</v>
      </c>
      <c r="AD30" s="162">
        <f t="shared" si="13"/>
        <v>27.310873999999998</v>
      </c>
      <c r="AE30" s="43">
        <f t="shared" si="14"/>
        <v>75.052435380000006</v>
      </c>
      <c r="AF30" s="162">
        <f t="shared" si="15"/>
        <v>24.947564620000001</v>
      </c>
      <c r="AG30" s="43">
        <f t="shared" ref="AG30:AL30" si="84">CZ30/$CY30*100</f>
        <v>43.849845049999999</v>
      </c>
      <c r="AH30" s="44">
        <f t="shared" si="84"/>
        <v>13.64190743</v>
      </c>
      <c r="AI30" s="44">
        <f t="shared" si="84"/>
        <v>21.64150755</v>
      </c>
      <c r="AJ30" s="44">
        <f t="shared" si="84"/>
        <v>16.367089870000001</v>
      </c>
      <c r="AK30" s="44">
        <f t="shared" si="84"/>
        <v>0.50284914530000002</v>
      </c>
      <c r="AL30" s="44">
        <f t="shared" si="84"/>
        <v>3.9968009599999998</v>
      </c>
      <c r="AM30" s="43">
        <f t="shared" ref="AM30:AR30" si="85">DN30/$DM30*100</f>
        <v>43.748501269999998</v>
      </c>
      <c r="AN30" s="44">
        <f t="shared" si="85"/>
        <v>12.13697185</v>
      </c>
      <c r="AO30" s="44">
        <f t="shared" si="85"/>
        <v>23.30171215</v>
      </c>
      <c r="AP30" s="44">
        <f t="shared" si="85"/>
        <v>16.422233949999999</v>
      </c>
      <c r="AQ30" s="44">
        <f t="shared" si="85"/>
        <v>0.64476523910000005</v>
      </c>
      <c r="AR30" s="163">
        <f t="shared" si="85"/>
        <v>3.7458155479999999</v>
      </c>
      <c r="AS30" s="45">
        <f t="shared" si="18"/>
        <v>84.801925690000004</v>
      </c>
      <c r="AT30" s="46">
        <f t="shared" si="27"/>
        <v>350</v>
      </c>
      <c r="AU30" s="47">
        <f t="shared" si="19"/>
        <v>28.923209249999999</v>
      </c>
      <c r="AV30" s="46">
        <f t="shared" si="28"/>
        <v>237</v>
      </c>
      <c r="AW30" s="47">
        <f t="shared" si="20"/>
        <v>37.1628811</v>
      </c>
      <c r="AX30" s="164">
        <f t="shared" si="29"/>
        <v>181</v>
      </c>
      <c r="AY30" s="48">
        <v>58122</v>
      </c>
      <c r="AZ30" s="49">
        <f t="shared" si="30"/>
        <v>244</v>
      </c>
      <c r="BA30" s="50">
        <v>67858</v>
      </c>
      <c r="BB30" s="49">
        <f t="shared" si="31"/>
        <v>216</v>
      </c>
      <c r="BC30" s="165">
        <f t="shared" si="21"/>
        <v>27.553979269999999</v>
      </c>
      <c r="BD30" s="51"/>
      <c r="BE30" s="44"/>
      <c r="BF30" s="162"/>
      <c r="BG30" s="100">
        <v>27</v>
      </c>
      <c r="BH30" s="39">
        <v>320576</v>
      </c>
      <c r="BI30" s="40">
        <v>225218</v>
      </c>
      <c r="BJ30" s="40">
        <v>87284</v>
      </c>
      <c r="BK30" s="39">
        <v>243910</v>
      </c>
      <c r="BL30" s="40">
        <v>168687</v>
      </c>
      <c r="BM30" s="40">
        <v>59549</v>
      </c>
      <c r="BN30" s="39">
        <v>225831</v>
      </c>
      <c r="BO30" s="40">
        <v>156141</v>
      </c>
      <c r="BP30" s="40">
        <v>63862</v>
      </c>
      <c r="BQ30" s="39">
        <v>100</v>
      </c>
      <c r="BR30" s="52">
        <v>67.64</v>
      </c>
      <c r="BS30" s="52">
        <v>29.33</v>
      </c>
      <c r="BT30" s="39">
        <v>313114</v>
      </c>
      <c r="BU30" s="40">
        <v>229648</v>
      </c>
      <c r="BV30" s="40">
        <v>83466</v>
      </c>
      <c r="BW30" s="40">
        <v>0</v>
      </c>
      <c r="BX30" s="40">
        <v>0</v>
      </c>
      <c r="BY30" s="159">
        <v>0</v>
      </c>
      <c r="BZ30" s="39">
        <v>201939</v>
      </c>
      <c r="CA30" s="40">
        <v>201939</v>
      </c>
      <c r="CB30" s="40">
        <v>0</v>
      </c>
      <c r="CC30" s="159">
        <v>0</v>
      </c>
      <c r="CD30" s="39">
        <f t="shared" si="32"/>
        <v>235413</v>
      </c>
      <c r="CE30" s="40">
        <v>177565</v>
      </c>
      <c r="CF30" s="40">
        <v>57848</v>
      </c>
      <c r="CG30" s="159">
        <v>0</v>
      </c>
      <c r="CH30" s="39">
        <f t="shared" si="33"/>
        <v>133456</v>
      </c>
      <c r="CI30" s="40">
        <v>97008</v>
      </c>
      <c r="CJ30" s="40">
        <v>36448</v>
      </c>
      <c r="CK30" s="159">
        <v>0</v>
      </c>
      <c r="CL30" s="39">
        <v>160667</v>
      </c>
      <c r="CM30" s="159">
        <v>53406</v>
      </c>
      <c r="CN30" s="39"/>
      <c r="CO30" s="40"/>
      <c r="CP30" s="40"/>
      <c r="CQ30" s="159"/>
      <c r="CR30" s="39">
        <v>677585</v>
      </c>
      <c r="CS30" s="40">
        <v>265100</v>
      </c>
      <c r="CT30" s="40">
        <v>90970</v>
      </c>
      <c r="CU30" s="40">
        <v>176010</v>
      </c>
      <c r="CV30" s="40">
        <v>107110</v>
      </c>
      <c r="CW30" s="40">
        <v>2930</v>
      </c>
      <c r="CX30" s="40">
        <v>35465</v>
      </c>
      <c r="CY30" s="39">
        <v>500150</v>
      </c>
      <c r="CZ30" s="40">
        <v>219315</v>
      </c>
      <c r="DA30" s="40">
        <v>68230</v>
      </c>
      <c r="DB30" s="40">
        <v>108240</v>
      </c>
      <c r="DC30" s="40">
        <v>81860</v>
      </c>
      <c r="DD30" s="40">
        <v>2515</v>
      </c>
      <c r="DE30" s="40">
        <v>19990</v>
      </c>
      <c r="DF30" s="39">
        <v>702905</v>
      </c>
      <c r="DG30" s="40">
        <v>273251</v>
      </c>
      <c r="DH30" s="40">
        <v>88343</v>
      </c>
      <c r="DI30" s="40">
        <v>189445</v>
      </c>
      <c r="DJ30" s="40">
        <v>113696</v>
      </c>
      <c r="DK30" s="40">
        <v>4236</v>
      </c>
      <c r="DL30" s="159">
        <v>33934</v>
      </c>
      <c r="DM30" s="39">
        <v>521275</v>
      </c>
      <c r="DN30" s="40">
        <v>228050</v>
      </c>
      <c r="DO30" s="40">
        <v>63267</v>
      </c>
      <c r="DP30" s="40">
        <v>121466</v>
      </c>
      <c r="DQ30" s="40">
        <v>85605</v>
      </c>
      <c r="DR30" s="40">
        <v>3361</v>
      </c>
      <c r="DS30" s="159">
        <v>19526</v>
      </c>
      <c r="DT30" s="53">
        <v>502261</v>
      </c>
      <c r="DU30" s="54">
        <v>76334</v>
      </c>
      <c r="DV30" s="54">
        <v>119771</v>
      </c>
      <c r="DW30" s="54">
        <v>160886</v>
      </c>
      <c r="DX30" s="54">
        <v>145270</v>
      </c>
      <c r="DY30" s="53">
        <v>211461</v>
      </c>
      <c r="DZ30" s="54">
        <v>14564</v>
      </c>
      <c r="EA30" s="54">
        <v>46403</v>
      </c>
      <c r="EB30" s="54">
        <v>71909</v>
      </c>
      <c r="EC30" s="167">
        <v>78585</v>
      </c>
    </row>
    <row r="31" spans="1:133">
      <c r="A31" s="154" t="s">
        <v>265</v>
      </c>
      <c r="B31" s="154" t="s">
        <v>266</v>
      </c>
      <c r="C31" s="140" t="s">
        <v>126</v>
      </c>
      <c r="D31" s="29" t="s">
        <v>267</v>
      </c>
      <c r="E31" s="156" t="s">
        <v>268</v>
      </c>
      <c r="F31" s="29" t="s">
        <v>269</v>
      </c>
      <c r="G31" s="156" t="s">
        <v>270</v>
      </c>
      <c r="H31" s="166">
        <v>2012</v>
      </c>
      <c r="I31" s="150">
        <v>1965</v>
      </c>
      <c r="J31" s="100" t="s">
        <v>85</v>
      </c>
      <c r="K31" s="100" t="s">
        <v>271</v>
      </c>
      <c r="L31" s="100" t="s">
        <v>272</v>
      </c>
      <c r="M31" s="100" t="s">
        <v>87</v>
      </c>
      <c r="N31" s="100" t="s">
        <v>102</v>
      </c>
      <c r="O31" s="43">
        <f t="shared" si="0"/>
        <v>55.6481876</v>
      </c>
      <c r="P31" s="162">
        <f t="shared" si="1"/>
        <v>41.850747329999997</v>
      </c>
      <c r="Q31" s="43">
        <f t="shared" si="2"/>
        <v>52.304039879999998</v>
      </c>
      <c r="R31" s="162">
        <f t="shared" si="3"/>
        <v>40.85552319</v>
      </c>
      <c r="S31" s="43">
        <f t="shared" si="4"/>
        <v>50.751231660000002</v>
      </c>
      <c r="T31" s="162">
        <f t="shared" si="5"/>
        <v>46.814477070000002</v>
      </c>
      <c r="U31" s="43">
        <f t="shared" si="6"/>
        <v>51.35</v>
      </c>
      <c r="V31" s="162">
        <f t="shared" si="7"/>
        <v>45.93</v>
      </c>
      <c r="W31" s="43">
        <f t="shared" si="23"/>
        <v>56.623911030000002</v>
      </c>
      <c r="X31" s="162">
        <f t="shared" si="24"/>
        <v>43.376088969999998</v>
      </c>
      <c r="Y31" s="43">
        <f t="shared" si="8"/>
        <v>55.044972430000001</v>
      </c>
      <c r="Z31" s="162">
        <f t="shared" si="9"/>
        <v>44.955027569999999</v>
      </c>
      <c r="AA31" s="43">
        <f t="shared" si="10"/>
        <v>51.17137177</v>
      </c>
      <c r="AB31" s="162">
        <f t="shared" si="11"/>
        <v>48.82862823</v>
      </c>
      <c r="AC31" s="43">
        <f t="shared" si="12"/>
        <v>50.396269889999999</v>
      </c>
      <c r="AD31" s="162">
        <f t="shared" si="13"/>
        <v>49.603730110000001</v>
      </c>
      <c r="AE31" s="43">
        <f t="shared" si="14"/>
        <v>51.681540920000003</v>
      </c>
      <c r="AF31" s="162">
        <f t="shared" si="15"/>
        <v>48.318459079999997</v>
      </c>
      <c r="AG31" s="43">
        <f t="shared" ref="AG31:AL31" si="86">CZ31/$CY31*100</f>
        <v>59.033316360000001</v>
      </c>
      <c r="AH31" s="44">
        <f t="shared" si="86"/>
        <v>7.6861436359999997</v>
      </c>
      <c r="AI31" s="44">
        <f t="shared" si="86"/>
        <v>14.05339669</v>
      </c>
      <c r="AJ31" s="44">
        <f t="shared" si="86"/>
        <v>14.879235250000001</v>
      </c>
      <c r="AK31" s="44">
        <f t="shared" si="86"/>
        <v>0.41386202090000002</v>
      </c>
      <c r="AL31" s="44">
        <f t="shared" si="86"/>
        <v>3.9340460429999999</v>
      </c>
      <c r="AM31" s="43">
        <f t="shared" ref="AM31:AR31" si="87">DN31/$DM31*100</f>
        <v>61.248690949999997</v>
      </c>
      <c r="AN31" s="44">
        <f t="shared" si="87"/>
        <v>7.0559226180000003</v>
      </c>
      <c r="AO31" s="44">
        <f t="shared" si="87"/>
        <v>13.69123555</v>
      </c>
      <c r="AP31" s="44">
        <f t="shared" si="87"/>
        <v>14.160208689999999</v>
      </c>
      <c r="AQ31" s="44">
        <f t="shared" si="87"/>
        <v>0.53485405279999998</v>
      </c>
      <c r="AR31" s="163">
        <f t="shared" si="87"/>
        <v>3.3090881400000001</v>
      </c>
      <c r="AS31" s="45">
        <f t="shared" si="18"/>
        <v>90.639749010000003</v>
      </c>
      <c r="AT31" s="46">
        <f t="shared" si="27"/>
        <v>152</v>
      </c>
      <c r="AU31" s="47">
        <f t="shared" si="19"/>
        <v>33.739728890000002</v>
      </c>
      <c r="AV31" s="46">
        <f t="shared" si="28"/>
        <v>159</v>
      </c>
      <c r="AW31" s="47">
        <f t="shared" si="20"/>
        <v>35.432589729999997</v>
      </c>
      <c r="AX31" s="164">
        <f t="shared" si="29"/>
        <v>201</v>
      </c>
      <c r="AY31" s="48">
        <v>77269</v>
      </c>
      <c r="AZ31" s="49">
        <f t="shared" si="30"/>
        <v>89</v>
      </c>
      <c r="BA31" s="50">
        <v>80263</v>
      </c>
      <c r="BB31" s="49">
        <f t="shared" si="31"/>
        <v>122</v>
      </c>
      <c r="BC31" s="165">
        <f t="shared" si="21"/>
        <v>38.11628357</v>
      </c>
      <c r="BD31" s="51"/>
      <c r="BE31" s="44"/>
      <c r="BF31" s="162"/>
      <c r="BG31" s="100">
        <v>28</v>
      </c>
      <c r="BH31" s="39">
        <v>391993</v>
      </c>
      <c r="BI31" s="40">
        <v>218137</v>
      </c>
      <c r="BJ31" s="40">
        <v>164052</v>
      </c>
      <c r="BK31" s="39">
        <v>304118</v>
      </c>
      <c r="BL31" s="40">
        <v>159066</v>
      </c>
      <c r="BM31" s="40">
        <v>124249</v>
      </c>
      <c r="BN31" s="39">
        <v>285997</v>
      </c>
      <c r="BO31" s="40">
        <v>145147</v>
      </c>
      <c r="BP31" s="40">
        <v>133888</v>
      </c>
      <c r="BQ31" s="39">
        <v>100</v>
      </c>
      <c r="BR31" s="52">
        <v>51.35</v>
      </c>
      <c r="BS31" s="52">
        <v>45.93</v>
      </c>
      <c r="BT31" s="39">
        <v>383965</v>
      </c>
      <c r="BU31" s="40">
        <v>217416</v>
      </c>
      <c r="BV31" s="40">
        <v>166549</v>
      </c>
      <c r="BW31" s="40">
        <v>0</v>
      </c>
      <c r="BX31" s="40">
        <v>0</v>
      </c>
      <c r="BY31" s="159">
        <v>0</v>
      </c>
      <c r="BZ31" s="39">
        <v>281617</v>
      </c>
      <c r="CA31" s="40">
        <v>155016</v>
      </c>
      <c r="CB31" s="40">
        <v>126601</v>
      </c>
      <c r="CC31" s="159">
        <v>0</v>
      </c>
      <c r="CD31" s="39">
        <f t="shared" si="32"/>
        <v>297301</v>
      </c>
      <c r="CE31" s="40">
        <v>152133</v>
      </c>
      <c r="CF31" s="40">
        <v>145168</v>
      </c>
      <c r="CG31" s="159">
        <v>0</v>
      </c>
      <c r="CH31" s="39">
        <f t="shared" si="33"/>
        <v>183587</v>
      </c>
      <c r="CI31" s="40">
        <v>92521</v>
      </c>
      <c r="CJ31" s="40">
        <v>91066</v>
      </c>
      <c r="CK31" s="159">
        <v>0</v>
      </c>
      <c r="CL31" s="39">
        <v>141241</v>
      </c>
      <c r="CM31" s="159">
        <v>132050</v>
      </c>
      <c r="CN31" s="39"/>
      <c r="CO31" s="40"/>
      <c r="CP31" s="40"/>
      <c r="CQ31" s="159"/>
      <c r="CR31" s="39">
        <v>697700</v>
      </c>
      <c r="CS31" s="40">
        <v>381320</v>
      </c>
      <c r="CT31" s="40">
        <v>52225</v>
      </c>
      <c r="CU31" s="40">
        <v>118115</v>
      </c>
      <c r="CV31" s="40">
        <v>105370</v>
      </c>
      <c r="CW31" s="40">
        <v>2715</v>
      </c>
      <c r="CX31" s="40">
        <v>37955</v>
      </c>
      <c r="CY31" s="39">
        <v>530370</v>
      </c>
      <c r="CZ31" s="40">
        <v>313095</v>
      </c>
      <c r="DA31" s="40">
        <v>40765</v>
      </c>
      <c r="DB31" s="40">
        <v>74535</v>
      </c>
      <c r="DC31" s="40">
        <v>78915</v>
      </c>
      <c r="DD31" s="40">
        <v>2195</v>
      </c>
      <c r="DE31" s="40">
        <v>20865</v>
      </c>
      <c r="DF31" s="39">
        <v>702904</v>
      </c>
      <c r="DG31" s="40">
        <v>401755</v>
      </c>
      <c r="DH31" s="40">
        <v>51612</v>
      </c>
      <c r="DI31" s="40">
        <v>113339</v>
      </c>
      <c r="DJ31" s="40">
        <v>100598</v>
      </c>
      <c r="DK31" s="40">
        <v>3598</v>
      </c>
      <c r="DL31" s="159">
        <v>32002</v>
      </c>
      <c r="DM31" s="39">
        <v>525190</v>
      </c>
      <c r="DN31" s="40">
        <v>321672</v>
      </c>
      <c r="DO31" s="40">
        <v>37057</v>
      </c>
      <c r="DP31" s="40">
        <v>71905</v>
      </c>
      <c r="DQ31" s="40">
        <v>74368</v>
      </c>
      <c r="DR31" s="40">
        <v>2809</v>
      </c>
      <c r="DS31" s="159">
        <v>17379</v>
      </c>
      <c r="DT31" s="53">
        <v>516984</v>
      </c>
      <c r="DU31" s="54">
        <v>48391</v>
      </c>
      <c r="DV31" s="54">
        <v>104625</v>
      </c>
      <c r="DW31" s="54">
        <v>189539</v>
      </c>
      <c r="DX31" s="54">
        <v>174429</v>
      </c>
      <c r="DY31" s="53">
        <v>296216</v>
      </c>
      <c r="DZ31" s="54">
        <v>14201</v>
      </c>
      <c r="EA31" s="54">
        <v>60739</v>
      </c>
      <c r="EB31" s="54">
        <v>116319</v>
      </c>
      <c r="EC31" s="167">
        <v>104957</v>
      </c>
    </row>
    <row r="32" spans="1:133">
      <c r="A32" s="155" t="s">
        <v>273</v>
      </c>
      <c r="B32" s="155" t="s">
        <v>274</v>
      </c>
      <c r="C32" s="140" t="s">
        <v>80</v>
      </c>
      <c r="D32" s="29" t="s">
        <v>275</v>
      </c>
      <c r="E32" s="156" t="s">
        <v>276</v>
      </c>
      <c r="F32" s="29" t="s">
        <v>277</v>
      </c>
      <c r="G32" s="156" t="s">
        <v>278</v>
      </c>
      <c r="H32" s="166">
        <v>2020</v>
      </c>
      <c r="I32" s="150">
        <v>1970</v>
      </c>
      <c r="J32" s="100" t="s">
        <v>85</v>
      </c>
      <c r="K32" s="100" t="s">
        <v>49</v>
      </c>
      <c r="L32" s="100" t="s">
        <v>196</v>
      </c>
      <c r="M32" s="100" t="s">
        <v>87</v>
      </c>
      <c r="N32" s="100" t="s">
        <v>279</v>
      </c>
      <c r="O32" s="43">
        <f t="shared" si="0"/>
        <v>43.582624119999998</v>
      </c>
      <c r="P32" s="162">
        <f t="shared" si="1"/>
        <v>54.048402780000004</v>
      </c>
      <c r="Q32" s="43">
        <f t="shared" si="2"/>
        <v>39.613460179999997</v>
      </c>
      <c r="R32" s="162">
        <f t="shared" si="3"/>
        <v>54.74434686</v>
      </c>
      <c r="S32" s="43">
        <f t="shared" si="4"/>
        <v>41.658162189999999</v>
      </c>
      <c r="T32" s="162">
        <f t="shared" si="5"/>
        <v>55.625420329999997</v>
      </c>
      <c r="U32" s="43">
        <f t="shared" si="6"/>
        <v>41.64</v>
      </c>
      <c r="V32" s="162">
        <f t="shared" si="7"/>
        <v>54.81</v>
      </c>
      <c r="W32" s="43">
        <f t="shared" si="23"/>
        <v>43.940362610000001</v>
      </c>
      <c r="X32" s="162">
        <f t="shared" si="24"/>
        <v>56.059637389999999</v>
      </c>
      <c r="Y32" s="43">
        <f t="shared" si="8"/>
        <v>0</v>
      </c>
      <c r="Z32" s="162">
        <f t="shared" si="9"/>
        <v>100</v>
      </c>
      <c r="AA32" s="43">
        <f t="shared" si="10"/>
        <v>37.741980939999998</v>
      </c>
      <c r="AB32" s="162">
        <f t="shared" si="11"/>
        <v>62.258019060000002</v>
      </c>
      <c r="AC32" s="43">
        <f t="shared" si="12"/>
        <v>32.353146610000003</v>
      </c>
      <c r="AD32" s="162">
        <f t="shared" si="13"/>
        <v>67.646853390000004</v>
      </c>
      <c r="AE32" s="43">
        <f t="shared" si="14"/>
        <v>0</v>
      </c>
      <c r="AF32" s="162">
        <f t="shared" si="15"/>
        <v>100</v>
      </c>
      <c r="AG32" s="43">
        <f t="shared" ref="AG32:AL32" si="88">CZ32/$CY32*100</f>
        <v>52.466579289999999</v>
      </c>
      <c r="AH32" s="44">
        <f t="shared" si="88"/>
        <v>7.8941022280000004</v>
      </c>
      <c r="AI32" s="44">
        <f t="shared" si="88"/>
        <v>33.337876799999997</v>
      </c>
      <c r="AJ32" s="44">
        <f t="shared" si="88"/>
        <v>3.2020969859999999</v>
      </c>
      <c r="AK32" s="44">
        <f t="shared" si="88"/>
        <v>0.97195281779999998</v>
      </c>
      <c r="AL32" s="44">
        <f t="shared" si="88"/>
        <v>2.1273918740000002</v>
      </c>
      <c r="AM32" s="43">
        <f t="shared" ref="AM32:AR32" si="89">DN32/$DM32*100</f>
        <v>56.022742399999998</v>
      </c>
      <c r="AN32" s="44">
        <f t="shared" si="89"/>
        <v>6.9894535189999996</v>
      </c>
      <c r="AO32" s="44">
        <f t="shared" si="89"/>
        <v>30.27160121</v>
      </c>
      <c r="AP32" s="44">
        <f t="shared" si="89"/>
        <v>3.4815113640000002</v>
      </c>
      <c r="AQ32" s="44">
        <f t="shared" si="89"/>
        <v>1.0641870739999999</v>
      </c>
      <c r="AR32" s="163">
        <f t="shared" si="89"/>
        <v>2.1705044309999999</v>
      </c>
      <c r="AS32" s="45">
        <f t="shared" si="18"/>
        <v>82.941436370000005</v>
      </c>
      <c r="AT32" s="46">
        <f t="shared" si="27"/>
        <v>370</v>
      </c>
      <c r="AU32" s="47">
        <f t="shared" si="19"/>
        <v>17.20370248</v>
      </c>
      <c r="AV32" s="46">
        <f t="shared" si="28"/>
        <v>414</v>
      </c>
      <c r="AW32" s="47">
        <f t="shared" si="20"/>
        <v>20.841972930000001</v>
      </c>
      <c r="AX32" s="164">
        <f t="shared" si="29"/>
        <v>417</v>
      </c>
      <c r="AY32" s="48">
        <v>54509</v>
      </c>
      <c r="AZ32" s="49">
        <f t="shared" si="30"/>
        <v>301</v>
      </c>
      <c r="BA32" s="50">
        <v>57108</v>
      </c>
      <c r="BB32" s="49">
        <f t="shared" si="31"/>
        <v>342</v>
      </c>
      <c r="BC32" s="165">
        <f t="shared" si="21"/>
        <v>41.531509040000003</v>
      </c>
      <c r="BD32" s="51"/>
      <c r="BE32" s="44"/>
      <c r="BF32" s="162"/>
      <c r="BG32" s="100">
        <v>29</v>
      </c>
      <c r="BH32" s="39">
        <v>293165</v>
      </c>
      <c r="BI32" s="40">
        <v>127769</v>
      </c>
      <c r="BJ32" s="40">
        <v>158451</v>
      </c>
      <c r="BK32" s="39">
        <v>232835</v>
      </c>
      <c r="BL32" s="40">
        <v>92234</v>
      </c>
      <c r="BM32" s="40">
        <v>127464</v>
      </c>
      <c r="BN32" s="39">
        <v>212633</v>
      </c>
      <c r="BO32" s="40">
        <v>88579</v>
      </c>
      <c r="BP32" s="40">
        <v>118278</v>
      </c>
      <c r="BQ32" s="39">
        <v>100</v>
      </c>
      <c r="BR32" s="52">
        <v>41.64</v>
      </c>
      <c r="BS32" s="52">
        <v>54.81</v>
      </c>
      <c r="BT32" s="39">
        <v>283111</v>
      </c>
      <c r="BU32" s="40">
        <v>124400</v>
      </c>
      <c r="BV32" s="40">
        <v>158711</v>
      </c>
      <c r="BW32" s="40">
        <v>0</v>
      </c>
      <c r="BX32" s="40">
        <v>0</v>
      </c>
      <c r="BY32" s="159">
        <v>0</v>
      </c>
      <c r="BZ32" s="39">
        <v>170785</v>
      </c>
      <c r="CA32" s="40">
        <v>0</v>
      </c>
      <c r="CB32" s="40">
        <v>170785</v>
      </c>
      <c r="CC32" s="159">
        <v>0</v>
      </c>
      <c r="CD32" s="39">
        <f t="shared" si="32"/>
        <v>220007</v>
      </c>
      <c r="CE32" s="40">
        <v>83035</v>
      </c>
      <c r="CF32" s="40">
        <v>136972</v>
      </c>
      <c r="CG32" s="159">
        <v>0</v>
      </c>
      <c r="CH32" s="39">
        <f t="shared" si="33"/>
        <v>114536</v>
      </c>
      <c r="CI32" s="40">
        <v>37056</v>
      </c>
      <c r="CJ32" s="40">
        <v>77480</v>
      </c>
      <c r="CK32" s="159">
        <v>0</v>
      </c>
      <c r="CL32" s="39">
        <v>0</v>
      </c>
      <c r="CM32" s="159">
        <v>179644</v>
      </c>
      <c r="CN32" s="39"/>
      <c r="CO32" s="40"/>
      <c r="CP32" s="40"/>
      <c r="CQ32" s="159"/>
      <c r="CR32" s="39">
        <v>674905</v>
      </c>
      <c r="CS32" s="40">
        <v>310545</v>
      </c>
      <c r="CT32" s="40">
        <v>54585</v>
      </c>
      <c r="CU32" s="40">
        <v>264725</v>
      </c>
      <c r="CV32" s="40">
        <v>19530</v>
      </c>
      <c r="CW32" s="40">
        <v>6235</v>
      </c>
      <c r="CX32" s="40">
        <v>19285</v>
      </c>
      <c r="CY32" s="39">
        <v>476875</v>
      </c>
      <c r="CZ32" s="40">
        <v>250200</v>
      </c>
      <c r="DA32" s="40">
        <v>37645</v>
      </c>
      <c r="DB32" s="40">
        <v>158980</v>
      </c>
      <c r="DC32" s="40">
        <v>15270</v>
      </c>
      <c r="DD32" s="40">
        <v>4635</v>
      </c>
      <c r="DE32" s="40">
        <v>10145</v>
      </c>
      <c r="DF32" s="39">
        <v>702905</v>
      </c>
      <c r="DG32" s="40">
        <v>352775</v>
      </c>
      <c r="DH32" s="40">
        <v>52720</v>
      </c>
      <c r="DI32" s="40">
        <v>248397</v>
      </c>
      <c r="DJ32" s="40">
        <v>22253</v>
      </c>
      <c r="DK32" s="40">
        <v>6891</v>
      </c>
      <c r="DL32" s="159">
        <v>19869</v>
      </c>
      <c r="DM32" s="39">
        <v>503201</v>
      </c>
      <c r="DN32" s="40">
        <v>281907</v>
      </c>
      <c r="DO32" s="40">
        <v>35171</v>
      </c>
      <c r="DP32" s="40">
        <v>152327</v>
      </c>
      <c r="DQ32" s="40">
        <v>17519</v>
      </c>
      <c r="DR32" s="40">
        <v>5355</v>
      </c>
      <c r="DS32" s="159">
        <v>10922</v>
      </c>
      <c r="DT32" s="53">
        <v>452670</v>
      </c>
      <c r="DU32" s="54">
        <v>77219</v>
      </c>
      <c r="DV32" s="54">
        <v>132126</v>
      </c>
      <c r="DW32" s="54">
        <v>165449</v>
      </c>
      <c r="DX32" s="54">
        <v>77876</v>
      </c>
      <c r="DY32" s="53">
        <v>229081</v>
      </c>
      <c r="DZ32" s="54">
        <v>21317</v>
      </c>
      <c r="EA32" s="54">
        <v>66561</v>
      </c>
      <c r="EB32" s="54">
        <v>93458</v>
      </c>
      <c r="EC32" s="167">
        <v>47745</v>
      </c>
    </row>
    <row r="33" spans="1:133">
      <c r="A33" s="154" t="s">
        <v>280</v>
      </c>
      <c r="B33" s="154" t="s">
        <v>281</v>
      </c>
      <c r="C33" s="140" t="s">
        <v>126</v>
      </c>
      <c r="D33" s="29" t="s">
        <v>81</v>
      </c>
      <c r="E33" s="156" t="s">
        <v>282</v>
      </c>
      <c r="F33" s="29" t="s">
        <v>283</v>
      </c>
      <c r="G33" s="156" t="s">
        <v>284</v>
      </c>
      <c r="H33" s="166">
        <v>2006</v>
      </c>
      <c r="I33" s="150">
        <v>1951</v>
      </c>
      <c r="J33" s="100" t="s">
        <v>85</v>
      </c>
      <c r="K33" s="100" t="s">
        <v>49</v>
      </c>
      <c r="L33" s="100" t="s">
        <v>148</v>
      </c>
      <c r="M33" s="100" t="s">
        <v>87</v>
      </c>
      <c r="N33" s="100" t="s">
        <v>102</v>
      </c>
      <c r="O33" s="43">
        <f t="shared" si="0"/>
        <v>57.914995840000003</v>
      </c>
      <c r="P33" s="162">
        <f t="shared" si="1"/>
        <v>39.90764472</v>
      </c>
      <c r="Q33" s="43">
        <f t="shared" si="2"/>
        <v>56.559231879999999</v>
      </c>
      <c r="R33" s="162">
        <f t="shared" si="3"/>
        <v>37.988001230000002</v>
      </c>
      <c r="S33" s="43">
        <f t="shared" si="4"/>
        <v>57.835251820000003</v>
      </c>
      <c r="T33" s="162">
        <f t="shared" si="5"/>
        <v>40.126275460000002</v>
      </c>
      <c r="U33" s="43">
        <f t="shared" si="6"/>
        <v>56.3</v>
      </c>
      <c r="V33" s="162">
        <f t="shared" si="7"/>
        <v>40.82</v>
      </c>
      <c r="W33" s="43">
        <f t="shared" si="23"/>
        <v>57.583027659999999</v>
      </c>
      <c r="X33" s="162">
        <f t="shared" si="24"/>
        <v>42.416972340000001</v>
      </c>
      <c r="Y33" s="43">
        <f t="shared" si="8"/>
        <v>56.491484980000003</v>
      </c>
      <c r="Z33" s="162">
        <f t="shared" si="9"/>
        <v>43.508515019999997</v>
      </c>
      <c r="AA33" s="43">
        <f t="shared" si="10"/>
        <v>57.359522730000002</v>
      </c>
      <c r="AB33" s="162">
        <f t="shared" si="11"/>
        <v>42.640477269999998</v>
      </c>
      <c r="AC33" s="43">
        <f t="shared" si="12"/>
        <v>52.370383820000001</v>
      </c>
      <c r="AD33" s="162">
        <f t="shared" si="13"/>
        <v>47.629616179999999</v>
      </c>
      <c r="AE33" s="43">
        <f t="shared" si="14"/>
        <v>55.55409547</v>
      </c>
      <c r="AF33" s="162">
        <f t="shared" si="15"/>
        <v>44.44590453</v>
      </c>
      <c r="AG33" s="43">
        <f t="shared" ref="AG33:AL33" si="90">CZ33/$CY33*100</f>
        <v>42.654817819999998</v>
      </c>
      <c r="AH33" s="44">
        <f t="shared" si="90"/>
        <v>10.05462333</v>
      </c>
      <c r="AI33" s="44">
        <f t="shared" si="90"/>
        <v>29.626947510000001</v>
      </c>
      <c r="AJ33" s="44">
        <f t="shared" si="90"/>
        <v>14.17206348</v>
      </c>
      <c r="AK33" s="44">
        <f t="shared" si="90"/>
        <v>0.3300159318</v>
      </c>
      <c r="AL33" s="44">
        <f t="shared" si="90"/>
        <v>3.1615319359999998</v>
      </c>
      <c r="AM33" s="43">
        <f t="shared" ref="AM33:AR33" si="91">DN33/$DM33*100</f>
        <v>42.024121280000003</v>
      </c>
      <c r="AN33" s="44">
        <f t="shared" si="91"/>
        <v>7.9777880049999998</v>
      </c>
      <c r="AO33" s="44">
        <f t="shared" si="91"/>
        <v>32.650345979999997</v>
      </c>
      <c r="AP33" s="44">
        <f t="shared" si="91"/>
        <v>14.170496959999999</v>
      </c>
      <c r="AQ33" s="44">
        <f t="shared" si="91"/>
        <v>0.49862431140000002</v>
      </c>
      <c r="AR33" s="163">
        <f t="shared" si="91"/>
        <v>2.678623467</v>
      </c>
      <c r="AS33" s="45">
        <f t="shared" si="18"/>
        <v>80.932874530000007</v>
      </c>
      <c r="AT33" s="46">
        <f t="shared" si="27"/>
        <v>391</v>
      </c>
      <c r="AU33" s="47">
        <f t="shared" si="19"/>
        <v>20.654922710000001</v>
      </c>
      <c r="AV33" s="46">
        <f t="shared" si="28"/>
        <v>383</v>
      </c>
      <c r="AW33" s="47">
        <f t="shared" si="20"/>
        <v>25.62632451</v>
      </c>
      <c r="AX33" s="164">
        <f t="shared" si="29"/>
        <v>347</v>
      </c>
      <c r="AY33" s="48">
        <v>68396</v>
      </c>
      <c r="AZ33" s="49">
        <f t="shared" si="30"/>
        <v>151</v>
      </c>
      <c r="BA33" s="50">
        <v>80706</v>
      </c>
      <c r="BB33" s="49">
        <f t="shared" si="31"/>
        <v>120</v>
      </c>
      <c r="BC33" s="165">
        <f t="shared" si="21"/>
        <v>31.723955780000001</v>
      </c>
      <c r="BD33" s="51"/>
      <c r="BE33" s="44"/>
      <c r="BF33" s="162"/>
      <c r="BG33" s="100">
        <v>30</v>
      </c>
      <c r="BH33" s="39">
        <v>310973</v>
      </c>
      <c r="BI33" s="40">
        <v>180100</v>
      </c>
      <c r="BJ33" s="40">
        <v>124102</v>
      </c>
      <c r="BK33" s="39">
        <v>238191</v>
      </c>
      <c r="BL33" s="40">
        <v>134719</v>
      </c>
      <c r="BM33" s="40">
        <v>90484</v>
      </c>
      <c r="BN33" s="39">
        <v>220312</v>
      </c>
      <c r="BO33" s="40">
        <v>127418</v>
      </c>
      <c r="BP33" s="40">
        <v>88403</v>
      </c>
      <c r="BQ33" s="39">
        <v>100</v>
      </c>
      <c r="BR33" s="52">
        <v>56.3</v>
      </c>
      <c r="BS33" s="52">
        <v>40.82</v>
      </c>
      <c r="BT33" s="39">
        <v>302610</v>
      </c>
      <c r="BU33" s="40">
        <v>174252</v>
      </c>
      <c r="BV33" s="40">
        <v>128358</v>
      </c>
      <c r="BW33" s="40">
        <v>0</v>
      </c>
      <c r="BX33" s="40">
        <v>0</v>
      </c>
      <c r="BY33" s="159">
        <v>0</v>
      </c>
      <c r="BZ33" s="39">
        <v>200763</v>
      </c>
      <c r="CA33" s="40">
        <v>113414</v>
      </c>
      <c r="CB33" s="40">
        <v>87349</v>
      </c>
      <c r="CC33" s="159">
        <v>0</v>
      </c>
      <c r="CD33" s="39">
        <f t="shared" si="32"/>
        <v>232155</v>
      </c>
      <c r="CE33" s="40">
        <v>133163</v>
      </c>
      <c r="CF33" s="40">
        <v>98992</v>
      </c>
      <c r="CG33" s="159">
        <v>0</v>
      </c>
      <c r="CH33" s="39">
        <f t="shared" si="33"/>
        <v>121204</v>
      </c>
      <c r="CI33" s="40">
        <v>63475</v>
      </c>
      <c r="CJ33" s="40">
        <v>57729</v>
      </c>
      <c r="CK33" s="159">
        <v>0</v>
      </c>
      <c r="CL33" s="39">
        <v>118373</v>
      </c>
      <c r="CM33" s="159">
        <v>94704</v>
      </c>
      <c r="CN33" s="39"/>
      <c r="CO33" s="40"/>
      <c r="CP33" s="40"/>
      <c r="CQ33" s="159"/>
      <c r="CR33" s="39">
        <v>684645</v>
      </c>
      <c r="CS33" s="40">
        <v>251600</v>
      </c>
      <c r="CT33" s="40">
        <v>66620</v>
      </c>
      <c r="CU33" s="40">
        <v>241765</v>
      </c>
      <c r="CV33" s="40">
        <v>94290</v>
      </c>
      <c r="CW33" s="40">
        <v>2220</v>
      </c>
      <c r="CX33" s="40">
        <v>28150</v>
      </c>
      <c r="CY33" s="39">
        <v>483310</v>
      </c>
      <c r="CZ33" s="40">
        <v>206155</v>
      </c>
      <c r="DA33" s="40">
        <v>48595</v>
      </c>
      <c r="DB33" s="40">
        <v>143190</v>
      </c>
      <c r="DC33" s="40">
        <v>68495</v>
      </c>
      <c r="DD33" s="40">
        <v>1595</v>
      </c>
      <c r="DE33" s="40">
        <v>15280</v>
      </c>
      <c r="DF33" s="39">
        <v>702904</v>
      </c>
      <c r="DG33" s="40">
        <v>259295</v>
      </c>
      <c r="DH33" s="40">
        <v>58005</v>
      </c>
      <c r="DI33" s="40">
        <v>261187</v>
      </c>
      <c r="DJ33" s="40">
        <v>96385</v>
      </c>
      <c r="DK33" s="40">
        <v>3200</v>
      </c>
      <c r="DL33" s="159">
        <v>24832</v>
      </c>
      <c r="DM33" s="39">
        <v>497569</v>
      </c>
      <c r="DN33" s="40">
        <v>209099</v>
      </c>
      <c r="DO33" s="40">
        <v>39695</v>
      </c>
      <c r="DP33" s="40">
        <v>162458</v>
      </c>
      <c r="DQ33" s="40">
        <v>70508</v>
      </c>
      <c r="DR33" s="40">
        <v>2481</v>
      </c>
      <c r="DS33" s="159">
        <v>13328</v>
      </c>
      <c r="DT33" s="53">
        <v>486775</v>
      </c>
      <c r="DU33" s="54">
        <v>92814</v>
      </c>
      <c r="DV33" s="54">
        <v>130071</v>
      </c>
      <c r="DW33" s="54">
        <v>163347</v>
      </c>
      <c r="DX33" s="54">
        <v>100543</v>
      </c>
      <c r="DY33" s="53">
        <v>190636</v>
      </c>
      <c r="DZ33" s="54">
        <v>15146</v>
      </c>
      <c r="EA33" s="54">
        <v>51599</v>
      </c>
      <c r="EB33" s="54">
        <v>75038</v>
      </c>
      <c r="EC33" s="167">
        <v>48853</v>
      </c>
    </row>
    <row r="34" spans="1:133">
      <c r="A34" s="155" t="s">
        <v>285</v>
      </c>
      <c r="B34" s="155" t="s">
        <v>286</v>
      </c>
      <c r="C34" s="140" t="s">
        <v>126</v>
      </c>
      <c r="D34" s="29" t="s">
        <v>287</v>
      </c>
      <c r="E34" s="156" t="s">
        <v>288</v>
      </c>
      <c r="F34" s="29" t="s">
        <v>289</v>
      </c>
      <c r="G34" s="156" t="s">
        <v>290</v>
      </c>
      <c r="H34" s="166">
        <v>2018</v>
      </c>
      <c r="I34" s="150">
        <v>1986</v>
      </c>
      <c r="J34" s="100" t="s">
        <v>85</v>
      </c>
      <c r="K34" s="100" t="s">
        <v>49</v>
      </c>
      <c r="L34" s="100" t="s">
        <v>196</v>
      </c>
      <c r="M34" s="100" t="s">
        <v>87</v>
      </c>
      <c r="N34" s="100" t="s">
        <v>102</v>
      </c>
      <c r="O34" s="43">
        <f t="shared" si="0"/>
        <v>50.329925830000001</v>
      </c>
      <c r="P34" s="162">
        <f t="shared" si="1"/>
        <v>47.437879119999998</v>
      </c>
      <c r="Q34" s="43">
        <f t="shared" si="2"/>
        <v>48.537633509999999</v>
      </c>
      <c r="R34" s="162">
        <f t="shared" si="3"/>
        <v>45.537800400000002</v>
      </c>
      <c r="S34" s="43">
        <f t="shared" si="4"/>
        <v>50.63524752</v>
      </c>
      <c r="T34" s="162">
        <f t="shared" si="5"/>
        <v>47.026446569999997</v>
      </c>
      <c r="U34" s="43">
        <f t="shared" si="6"/>
        <v>49.87</v>
      </c>
      <c r="V34" s="162">
        <f t="shared" si="7"/>
        <v>47.23</v>
      </c>
      <c r="W34" s="43">
        <f t="shared" si="23"/>
        <v>55.163077610000002</v>
      </c>
      <c r="X34" s="162">
        <f t="shared" si="24"/>
        <v>44.836922389999998</v>
      </c>
      <c r="Y34" s="43">
        <f t="shared" si="8"/>
        <v>52.251013970000002</v>
      </c>
      <c r="Z34" s="162">
        <f t="shared" si="9"/>
        <v>47.748986029999998</v>
      </c>
      <c r="AA34" s="43">
        <f t="shared" si="10"/>
        <v>48.299542590000001</v>
      </c>
      <c r="AB34" s="162">
        <f t="shared" si="11"/>
        <v>51.700457409999999</v>
      </c>
      <c r="AC34" s="43">
        <f t="shared" si="12"/>
        <v>43.851079910000003</v>
      </c>
      <c r="AD34" s="162">
        <f t="shared" si="13"/>
        <v>56.148920089999997</v>
      </c>
      <c r="AE34" s="43">
        <f t="shared" si="14"/>
        <v>47.291813060000003</v>
      </c>
      <c r="AF34" s="162">
        <f t="shared" si="15"/>
        <v>52.708186939999997</v>
      </c>
      <c r="AG34" s="43">
        <f t="shared" ref="AG34:AL34" si="92">CZ34/$CY34*100</f>
        <v>51.81579224</v>
      </c>
      <c r="AH34" s="44">
        <f t="shared" si="92"/>
        <v>3.7293659969999999</v>
      </c>
      <c r="AI34" s="44">
        <f t="shared" si="92"/>
        <v>33.53275155</v>
      </c>
      <c r="AJ34" s="44">
        <f t="shared" si="92"/>
        <v>7.8046472509999996</v>
      </c>
      <c r="AK34" s="44">
        <f t="shared" si="92"/>
        <v>0.50362737879999997</v>
      </c>
      <c r="AL34" s="44">
        <f t="shared" si="92"/>
        <v>2.613815582</v>
      </c>
      <c r="AM34" s="43">
        <f t="shared" ref="AM34:AR34" si="93">DN34/$DM34*100</f>
        <v>51.780870110000002</v>
      </c>
      <c r="AN34" s="44">
        <f t="shared" si="93"/>
        <v>3.2986628229999999</v>
      </c>
      <c r="AO34" s="44">
        <f t="shared" si="93"/>
        <v>34.877946880000003</v>
      </c>
      <c r="AP34" s="44">
        <f t="shared" si="93"/>
        <v>6.8771952269999996</v>
      </c>
      <c r="AQ34" s="44">
        <f t="shared" si="93"/>
        <v>0.5979213686</v>
      </c>
      <c r="AR34" s="163">
        <f t="shared" si="93"/>
        <v>2.5674035900000001</v>
      </c>
      <c r="AS34" s="45">
        <f t="shared" si="18"/>
        <v>80.544422280000006</v>
      </c>
      <c r="AT34" s="46">
        <f t="shared" si="27"/>
        <v>397</v>
      </c>
      <c r="AU34" s="47">
        <f t="shared" si="19"/>
        <v>17.747939909999999</v>
      </c>
      <c r="AV34" s="46">
        <f t="shared" si="28"/>
        <v>409</v>
      </c>
      <c r="AW34" s="47">
        <f t="shared" si="20"/>
        <v>22.032955569999999</v>
      </c>
      <c r="AX34" s="164">
        <f t="shared" si="29"/>
        <v>399</v>
      </c>
      <c r="AY34" s="48">
        <v>65670</v>
      </c>
      <c r="AZ34" s="49">
        <f t="shared" si="30"/>
        <v>173</v>
      </c>
      <c r="BA34" s="50">
        <v>71168</v>
      </c>
      <c r="BB34" s="49">
        <f t="shared" si="31"/>
        <v>192</v>
      </c>
      <c r="BC34" s="165">
        <f t="shared" si="21"/>
        <v>40.399241760000002</v>
      </c>
      <c r="BD34" s="51"/>
      <c r="BE34" s="44"/>
      <c r="BF34" s="162"/>
      <c r="BG34" s="100">
        <v>31</v>
      </c>
      <c r="BH34" s="39">
        <v>307948</v>
      </c>
      <c r="BI34" s="40">
        <v>154990</v>
      </c>
      <c r="BJ34" s="40">
        <v>146084</v>
      </c>
      <c r="BK34" s="39">
        <v>239680</v>
      </c>
      <c r="BL34" s="40">
        <v>116335</v>
      </c>
      <c r="BM34" s="40">
        <v>109145</v>
      </c>
      <c r="BN34" s="39">
        <v>215113</v>
      </c>
      <c r="BO34" s="40">
        <v>108923</v>
      </c>
      <c r="BP34" s="40">
        <v>101160</v>
      </c>
      <c r="BQ34" s="39">
        <v>100</v>
      </c>
      <c r="BR34" s="52">
        <v>49.87</v>
      </c>
      <c r="BS34" s="52">
        <v>47.23</v>
      </c>
      <c r="BT34" s="39">
        <v>302494</v>
      </c>
      <c r="BU34" s="40">
        <v>166865</v>
      </c>
      <c r="BV34" s="40">
        <v>135629</v>
      </c>
      <c r="BW34" s="40">
        <v>0</v>
      </c>
      <c r="BX34" s="40">
        <v>0</v>
      </c>
      <c r="BY34" s="159">
        <v>0</v>
      </c>
      <c r="BZ34" s="39">
        <v>221900</v>
      </c>
      <c r="CA34" s="40">
        <v>115945</v>
      </c>
      <c r="CB34" s="40">
        <v>105955</v>
      </c>
      <c r="CC34" s="159">
        <v>0</v>
      </c>
      <c r="CD34" s="39">
        <f t="shared" si="32"/>
        <v>241141</v>
      </c>
      <c r="CE34" s="40">
        <v>116470</v>
      </c>
      <c r="CF34" s="40">
        <v>124671</v>
      </c>
      <c r="CG34" s="159">
        <v>0</v>
      </c>
      <c r="CH34" s="39">
        <f t="shared" si="33"/>
        <v>125705</v>
      </c>
      <c r="CI34" s="40">
        <v>55123</v>
      </c>
      <c r="CJ34" s="40">
        <v>70582</v>
      </c>
      <c r="CK34" s="159">
        <v>0</v>
      </c>
      <c r="CL34" s="39">
        <v>98934</v>
      </c>
      <c r="CM34" s="159">
        <v>110265</v>
      </c>
      <c r="CN34" s="39"/>
      <c r="CO34" s="40"/>
      <c r="CP34" s="40"/>
      <c r="CQ34" s="159"/>
      <c r="CR34" s="39">
        <v>672480</v>
      </c>
      <c r="CS34" s="40">
        <v>304885</v>
      </c>
      <c r="CT34" s="40">
        <v>23825</v>
      </c>
      <c r="CU34" s="40">
        <v>271145</v>
      </c>
      <c r="CV34" s="40">
        <v>48950</v>
      </c>
      <c r="CW34" s="40">
        <v>3045</v>
      </c>
      <c r="CX34" s="40">
        <v>20630</v>
      </c>
      <c r="CY34" s="39">
        <v>475550</v>
      </c>
      <c r="CZ34" s="40">
        <v>246410</v>
      </c>
      <c r="DA34" s="40">
        <v>17735</v>
      </c>
      <c r="DB34" s="40">
        <v>159465</v>
      </c>
      <c r="DC34" s="40">
        <v>37115</v>
      </c>
      <c r="DD34" s="40">
        <v>2395</v>
      </c>
      <c r="DE34" s="40">
        <v>12430</v>
      </c>
      <c r="DF34" s="39">
        <v>702905</v>
      </c>
      <c r="DG34" s="40">
        <v>326037</v>
      </c>
      <c r="DH34" s="40">
        <v>22840</v>
      </c>
      <c r="DI34" s="40">
        <v>281702</v>
      </c>
      <c r="DJ34" s="40">
        <v>46388</v>
      </c>
      <c r="DK34" s="40">
        <v>3747</v>
      </c>
      <c r="DL34" s="159">
        <v>22191</v>
      </c>
      <c r="DM34" s="39">
        <v>500233</v>
      </c>
      <c r="DN34" s="40">
        <v>259025</v>
      </c>
      <c r="DO34" s="40">
        <v>16501</v>
      </c>
      <c r="DP34" s="40">
        <v>174471</v>
      </c>
      <c r="DQ34" s="40">
        <v>34402</v>
      </c>
      <c r="DR34" s="40">
        <v>2991</v>
      </c>
      <c r="DS34" s="159">
        <v>12843</v>
      </c>
      <c r="DT34" s="53">
        <v>476799</v>
      </c>
      <c r="DU34" s="54">
        <v>92764</v>
      </c>
      <c r="DV34" s="54">
        <v>139603</v>
      </c>
      <c r="DW34" s="54">
        <v>159810</v>
      </c>
      <c r="DX34" s="54">
        <v>84622</v>
      </c>
      <c r="DY34" s="53">
        <v>230128</v>
      </c>
      <c r="DZ34" s="54">
        <v>22673</v>
      </c>
      <c r="EA34" s="54">
        <v>66972</v>
      </c>
      <c r="EB34" s="54">
        <v>89779</v>
      </c>
      <c r="EC34" s="167">
        <v>50704</v>
      </c>
    </row>
    <row r="35" spans="1:133">
      <c r="A35" s="154" t="s">
        <v>291</v>
      </c>
      <c r="B35" s="154" t="s">
        <v>292</v>
      </c>
      <c r="C35" s="140" t="s">
        <v>126</v>
      </c>
      <c r="D35" s="29" t="s">
        <v>293</v>
      </c>
      <c r="E35" s="156" t="s">
        <v>294</v>
      </c>
      <c r="F35" s="29" t="s">
        <v>295</v>
      </c>
      <c r="G35" s="156" t="s">
        <v>296</v>
      </c>
      <c r="H35" s="166">
        <v>2014</v>
      </c>
      <c r="I35" s="150">
        <v>1952</v>
      </c>
      <c r="J35" s="100" t="s">
        <v>85</v>
      </c>
      <c r="K35" s="100" t="s">
        <v>49</v>
      </c>
      <c r="L35" s="100" t="s">
        <v>148</v>
      </c>
      <c r="M35" s="100" t="s">
        <v>87</v>
      </c>
      <c r="N35" s="100" t="s">
        <v>102</v>
      </c>
      <c r="O35" s="43">
        <f t="shared" si="0"/>
        <v>74.324151650000005</v>
      </c>
      <c r="P35" s="162">
        <f t="shared" si="1"/>
        <v>23.603776979999999</v>
      </c>
      <c r="Q35" s="43">
        <f t="shared" si="2"/>
        <v>71.523316530000002</v>
      </c>
      <c r="R35" s="162">
        <f t="shared" si="3"/>
        <v>22.673146320000001</v>
      </c>
      <c r="S35" s="43">
        <f t="shared" si="4"/>
        <v>67.643972450000007</v>
      </c>
      <c r="T35" s="162">
        <f t="shared" si="5"/>
        <v>29.962076679999999</v>
      </c>
      <c r="U35" s="43">
        <f t="shared" si="6"/>
        <v>68.760000000000005</v>
      </c>
      <c r="V35" s="162">
        <f t="shared" si="7"/>
        <v>28.4</v>
      </c>
      <c r="W35" s="43">
        <f t="shared" si="23"/>
        <v>72.992761659999999</v>
      </c>
      <c r="X35" s="162">
        <f t="shared" si="24"/>
        <v>27.007238340000001</v>
      </c>
      <c r="Y35" s="43">
        <f t="shared" si="8"/>
        <v>74.132421170000001</v>
      </c>
      <c r="Z35" s="162">
        <f t="shared" si="9"/>
        <v>25.867578829999999</v>
      </c>
      <c r="AA35" s="43">
        <f t="shared" si="10"/>
        <v>72.05282201</v>
      </c>
      <c r="AB35" s="162">
        <f t="shared" si="11"/>
        <v>27.94717799</v>
      </c>
      <c r="AC35" s="43">
        <f t="shared" si="12"/>
        <v>67.273934800000006</v>
      </c>
      <c r="AD35" s="162">
        <f t="shared" si="13"/>
        <v>32.726065200000001</v>
      </c>
      <c r="AE35" s="43">
        <f t="shared" si="14"/>
        <v>69.731727570000004</v>
      </c>
      <c r="AF35" s="162">
        <f t="shared" si="15"/>
        <v>30.26827243</v>
      </c>
      <c r="AG35" s="43">
        <f t="shared" ref="AG35:AL35" si="94">CZ35/$CY35*100</f>
        <v>54.938105620000002</v>
      </c>
      <c r="AH35" s="44">
        <f t="shared" si="94"/>
        <v>9.1860615659999993</v>
      </c>
      <c r="AI35" s="44">
        <f t="shared" si="94"/>
        <v>17.71384183</v>
      </c>
      <c r="AJ35" s="44">
        <f t="shared" si="94"/>
        <v>14.199356659999999</v>
      </c>
      <c r="AK35" s="44">
        <f t="shared" si="94"/>
        <v>0.23702110279999999</v>
      </c>
      <c r="AL35" s="44">
        <f t="shared" si="94"/>
        <v>3.7256132169999998</v>
      </c>
      <c r="AM35" s="43">
        <f t="shared" ref="AM35:AR35" si="95">DN35/$DM35*100</f>
        <v>52.435998529999999</v>
      </c>
      <c r="AN35" s="44">
        <f t="shared" si="95"/>
        <v>8.7930831999999999</v>
      </c>
      <c r="AO35" s="44">
        <f t="shared" si="95"/>
        <v>22.06911208</v>
      </c>
      <c r="AP35" s="44">
        <f t="shared" si="95"/>
        <v>13.634694359999999</v>
      </c>
      <c r="AQ35" s="44">
        <f t="shared" si="95"/>
        <v>0.26228811429999999</v>
      </c>
      <c r="AR35" s="163">
        <f t="shared" si="95"/>
        <v>2.8048237149999999</v>
      </c>
      <c r="AS35" s="45">
        <f t="shared" si="18"/>
        <v>88.419680790000001</v>
      </c>
      <c r="AT35" s="46">
        <f t="shared" si="27"/>
        <v>260</v>
      </c>
      <c r="AU35" s="47">
        <f t="shared" si="19"/>
        <v>44.67726193</v>
      </c>
      <c r="AV35" s="46">
        <f t="shared" si="28"/>
        <v>55</v>
      </c>
      <c r="AW35" s="47">
        <f t="shared" si="20"/>
        <v>57.215933829999997</v>
      </c>
      <c r="AX35" s="164">
        <f t="shared" si="29"/>
        <v>35</v>
      </c>
      <c r="AY35" s="48">
        <v>95469</v>
      </c>
      <c r="AZ35" s="49">
        <f t="shared" si="30"/>
        <v>33</v>
      </c>
      <c r="BA35" s="50">
        <v>113454</v>
      </c>
      <c r="BB35" s="49">
        <f t="shared" si="31"/>
        <v>19</v>
      </c>
      <c r="BC35" s="165">
        <f t="shared" si="21"/>
        <v>23.504755459999998</v>
      </c>
      <c r="BD35" s="51"/>
      <c r="BE35" s="44"/>
      <c r="BF35" s="162"/>
      <c r="BG35" s="100">
        <v>32</v>
      </c>
      <c r="BH35" s="39">
        <v>383481</v>
      </c>
      <c r="BI35" s="40">
        <v>285019</v>
      </c>
      <c r="BJ35" s="40">
        <v>90516</v>
      </c>
      <c r="BK35" s="39">
        <v>312568</v>
      </c>
      <c r="BL35" s="40">
        <v>223559</v>
      </c>
      <c r="BM35" s="40">
        <v>70869</v>
      </c>
      <c r="BN35" s="39">
        <v>301134</v>
      </c>
      <c r="BO35" s="40">
        <v>203699</v>
      </c>
      <c r="BP35" s="40">
        <v>90226</v>
      </c>
      <c r="BQ35" s="39">
        <v>100</v>
      </c>
      <c r="BR35" s="52">
        <v>68.760000000000005</v>
      </c>
      <c r="BS35" s="52">
        <v>28.4</v>
      </c>
      <c r="BT35" s="39">
        <v>371356</v>
      </c>
      <c r="BU35" s="40">
        <v>271063</v>
      </c>
      <c r="BV35" s="40">
        <v>100293</v>
      </c>
      <c r="BW35" s="40">
        <v>0</v>
      </c>
      <c r="BX35" s="40">
        <v>0</v>
      </c>
      <c r="BY35" s="159">
        <v>0</v>
      </c>
      <c r="BZ35" s="39">
        <v>275681</v>
      </c>
      <c r="CA35" s="40">
        <v>204369</v>
      </c>
      <c r="CB35" s="40">
        <v>71312</v>
      </c>
      <c r="CC35" s="159">
        <v>0</v>
      </c>
      <c r="CD35" s="39">
        <f t="shared" si="32"/>
        <v>298209</v>
      </c>
      <c r="CE35" s="40">
        <v>214868</v>
      </c>
      <c r="CF35" s="40">
        <v>83341</v>
      </c>
      <c r="CG35" s="159">
        <v>0</v>
      </c>
      <c r="CH35" s="39">
        <f t="shared" si="33"/>
        <v>174662</v>
      </c>
      <c r="CI35" s="40">
        <v>117502</v>
      </c>
      <c r="CJ35" s="40">
        <v>57160</v>
      </c>
      <c r="CK35" s="159">
        <v>0</v>
      </c>
      <c r="CL35" s="39">
        <v>200743</v>
      </c>
      <c r="CM35" s="159">
        <v>87136</v>
      </c>
      <c r="CN35" s="39"/>
      <c r="CO35" s="40"/>
      <c r="CP35" s="40"/>
      <c r="CQ35" s="159"/>
      <c r="CR35" s="39">
        <v>661580</v>
      </c>
      <c r="CS35" s="40">
        <v>332835</v>
      </c>
      <c r="CT35" s="40">
        <v>56885</v>
      </c>
      <c r="CU35" s="40">
        <v>149800</v>
      </c>
      <c r="CV35" s="40">
        <v>88400</v>
      </c>
      <c r="CW35" s="40">
        <v>1300</v>
      </c>
      <c r="CX35" s="40">
        <v>32360</v>
      </c>
      <c r="CY35" s="39">
        <v>502065</v>
      </c>
      <c r="CZ35" s="40">
        <v>275825</v>
      </c>
      <c r="DA35" s="40">
        <v>46120</v>
      </c>
      <c r="DB35" s="40">
        <v>88935</v>
      </c>
      <c r="DC35" s="40">
        <v>71290</v>
      </c>
      <c r="DD35" s="40">
        <v>1190</v>
      </c>
      <c r="DE35" s="40">
        <v>18705</v>
      </c>
      <c r="DF35" s="39">
        <v>702906</v>
      </c>
      <c r="DG35" s="40">
        <v>341787</v>
      </c>
      <c r="DH35" s="40">
        <v>62369</v>
      </c>
      <c r="DI35" s="40">
        <v>179637</v>
      </c>
      <c r="DJ35" s="40">
        <v>90189</v>
      </c>
      <c r="DK35" s="40">
        <v>1739</v>
      </c>
      <c r="DL35" s="159">
        <v>27185</v>
      </c>
      <c r="DM35" s="39">
        <v>536433</v>
      </c>
      <c r="DN35" s="40">
        <v>281284</v>
      </c>
      <c r="DO35" s="40">
        <v>47169</v>
      </c>
      <c r="DP35" s="40">
        <v>118386</v>
      </c>
      <c r="DQ35" s="40">
        <v>73141</v>
      </c>
      <c r="DR35" s="40">
        <v>1407</v>
      </c>
      <c r="DS35" s="159">
        <v>15046</v>
      </c>
      <c r="DT35" s="53">
        <v>531747</v>
      </c>
      <c r="DU35" s="54">
        <v>61578</v>
      </c>
      <c r="DV35" s="54">
        <v>86493</v>
      </c>
      <c r="DW35" s="54">
        <v>146106</v>
      </c>
      <c r="DX35" s="54">
        <v>237570</v>
      </c>
      <c r="DY35" s="53">
        <v>266452</v>
      </c>
      <c r="DZ35" s="54">
        <v>7380</v>
      </c>
      <c r="EA35" s="54">
        <v>33614</v>
      </c>
      <c r="EB35" s="54">
        <v>73005</v>
      </c>
      <c r="EC35" s="167">
        <v>152453</v>
      </c>
    </row>
    <row r="36" spans="1:133">
      <c r="A36" s="155" t="s">
        <v>297</v>
      </c>
      <c r="B36" s="155" t="s">
        <v>298</v>
      </c>
      <c r="C36" s="140" t="s">
        <v>126</v>
      </c>
      <c r="D36" s="29" t="s">
        <v>299</v>
      </c>
      <c r="E36" s="156" t="s">
        <v>300</v>
      </c>
      <c r="F36" s="29" t="s">
        <v>301</v>
      </c>
      <c r="G36" s="156" t="s">
        <v>302</v>
      </c>
      <c r="H36" s="166" t="s">
        <v>303</v>
      </c>
      <c r="I36" s="150">
        <v>1940</v>
      </c>
      <c r="J36" s="100" t="s">
        <v>131</v>
      </c>
      <c r="K36" s="100" t="s">
        <v>49</v>
      </c>
      <c r="L36" s="100" t="s">
        <v>148</v>
      </c>
      <c r="M36" s="100" t="s">
        <v>87</v>
      </c>
      <c r="N36" s="100" t="s">
        <v>102</v>
      </c>
      <c r="O36" s="43">
        <f t="shared" si="0"/>
        <v>86.091172970000002</v>
      </c>
      <c r="P36" s="162">
        <f t="shared" si="1"/>
        <v>11.879728399999999</v>
      </c>
      <c r="Q36" s="43">
        <f t="shared" si="2"/>
        <v>86.188241070000004</v>
      </c>
      <c r="R36" s="162">
        <f t="shared" si="3"/>
        <v>8.6845758049999997</v>
      </c>
      <c r="S36" s="43">
        <f t="shared" si="4"/>
        <v>84.104848200000006</v>
      </c>
      <c r="T36" s="162">
        <f t="shared" si="5"/>
        <v>12.485837439999999</v>
      </c>
      <c r="U36" s="43">
        <f t="shared" si="6"/>
        <v>83.8</v>
      </c>
      <c r="V36" s="162">
        <f t="shared" si="7"/>
        <v>12.75</v>
      </c>
      <c r="W36" s="43">
        <f t="shared" si="23"/>
        <v>77.634935940000005</v>
      </c>
      <c r="X36" s="162">
        <f t="shared" si="24"/>
        <v>0</v>
      </c>
      <c r="Y36" s="43">
        <f t="shared" si="8"/>
        <v>86.823182119999998</v>
      </c>
      <c r="Z36" s="162">
        <f t="shared" si="9"/>
        <v>13.17681788</v>
      </c>
      <c r="AA36" s="43">
        <f t="shared" si="10"/>
        <v>80.873260639999998</v>
      </c>
      <c r="AB36" s="162">
        <f t="shared" si="11"/>
        <v>0</v>
      </c>
      <c r="AC36" s="43">
        <f t="shared" si="12"/>
        <v>83.253755249999998</v>
      </c>
      <c r="AD36" s="162">
        <f t="shared" si="13"/>
        <v>16.746244749999999</v>
      </c>
      <c r="AE36" s="43">
        <f t="shared" si="14"/>
        <v>85.083856769999997</v>
      </c>
      <c r="AF36" s="162">
        <f t="shared" si="15"/>
        <v>14.916143229999999</v>
      </c>
      <c r="AG36" s="43">
        <f t="shared" ref="AG36:AL36" si="96">CZ36/$CY36*100</f>
        <v>47.85026757</v>
      </c>
      <c r="AH36" s="44">
        <f t="shared" si="96"/>
        <v>5.6570062270000001</v>
      </c>
      <c r="AI36" s="44">
        <f t="shared" si="96"/>
        <v>11.41911243</v>
      </c>
      <c r="AJ36" s="44">
        <f t="shared" si="96"/>
        <v>31.598307890000001</v>
      </c>
      <c r="AK36" s="44">
        <f t="shared" si="96"/>
        <v>0.22684078229999999</v>
      </c>
      <c r="AL36" s="44">
        <f t="shared" si="96"/>
        <v>3.2484651019999999</v>
      </c>
      <c r="AM36" s="43">
        <f t="shared" ref="AM36:AR36" si="97">DN36/$DM36*100</f>
        <v>46.307314220000002</v>
      </c>
      <c r="AN36" s="44">
        <f t="shared" si="97"/>
        <v>5.6125429579999997</v>
      </c>
      <c r="AO36" s="44">
        <f t="shared" si="97"/>
        <v>13.519613059999999</v>
      </c>
      <c r="AP36" s="44">
        <f t="shared" si="97"/>
        <v>31.456121509999999</v>
      </c>
      <c r="AQ36" s="44">
        <f t="shared" si="97"/>
        <v>0.2452652226</v>
      </c>
      <c r="AR36" s="163">
        <f t="shared" si="97"/>
        <v>2.8591430240000002</v>
      </c>
      <c r="AS36" s="45">
        <f t="shared" si="18"/>
        <v>88.997132519999994</v>
      </c>
      <c r="AT36" s="46">
        <f t="shared" si="27"/>
        <v>231</v>
      </c>
      <c r="AU36" s="47">
        <f t="shared" si="19"/>
        <v>59.87258551</v>
      </c>
      <c r="AV36" s="46">
        <f t="shared" si="28"/>
        <v>8</v>
      </c>
      <c r="AW36" s="47">
        <f t="shared" si="20"/>
        <v>78.296579089999994</v>
      </c>
      <c r="AX36" s="164">
        <f t="shared" si="29"/>
        <v>2</v>
      </c>
      <c r="AY36" s="48">
        <v>114085</v>
      </c>
      <c r="AZ36" s="49">
        <f t="shared" si="30"/>
        <v>10</v>
      </c>
      <c r="BA36" s="50">
        <v>148026</v>
      </c>
      <c r="BB36" s="49">
        <f t="shared" si="31"/>
        <v>1</v>
      </c>
      <c r="BC36" s="165">
        <f t="shared" si="21"/>
        <v>10.38514498</v>
      </c>
      <c r="BD36" s="51"/>
      <c r="BE36" s="44"/>
      <c r="BF36" s="162"/>
      <c r="BG36" s="100">
        <v>33</v>
      </c>
      <c r="BH36" s="39">
        <v>392046</v>
      </c>
      <c r="BI36" s="40">
        <v>337517</v>
      </c>
      <c r="BJ36" s="40">
        <v>46574</v>
      </c>
      <c r="BK36" s="39">
        <v>358774</v>
      </c>
      <c r="BL36" s="40">
        <v>309221</v>
      </c>
      <c r="BM36" s="40">
        <v>31158</v>
      </c>
      <c r="BN36" s="39">
        <v>320387</v>
      </c>
      <c r="BO36" s="40">
        <v>269461</v>
      </c>
      <c r="BP36" s="40">
        <v>40003</v>
      </c>
      <c r="BQ36" s="39">
        <v>100</v>
      </c>
      <c r="BR36" s="52">
        <v>83.8</v>
      </c>
      <c r="BS36" s="52">
        <v>12.75</v>
      </c>
      <c r="BT36" s="39">
        <v>362950</v>
      </c>
      <c r="BU36" s="40">
        <v>281776</v>
      </c>
      <c r="BV36" s="40">
        <v>0</v>
      </c>
      <c r="BW36" s="40">
        <v>81174</v>
      </c>
      <c r="BX36" s="40">
        <v>0</v>
      </c>
      <c r="BY36" s="159">
        <v>0</v>
      </c>
      <c r="BZ36" s="39">
        <v>317072</v>
      </c>
      <c r="CA36" s="40">
        <v>275292</v>
      </c>
      <c r="CB36" s="40">
        <v>41780</v>
      </c>
      <c r="CC36" s="159">
        <v>0</v>
      </c>
      <c r="CD36" s="39">
        <f t="shared" si="32"/>
        <v>338845</v>
      </c>
      <c r="CE36" s="40">
        <v>274035</v>
      </c>
      <c r="CF36" s="40">
        <v>0</v>
      </c>
      <c r="CG36" s="159">
        <v>64810</v>
      </c>
      <c r="CH36" s="39">
        <f t="shared" si="33"/>
        <v>192264</v>
      </c>
      <c r="CI36" s="40">
        <v>160067</v>
      </c>
      <c r="CJ36" s="40">
        <v>32197</v>
      </c>
      <c r="CK36" s="159">
        <v>0</v>
      </c>
      <c r="CL36" s="39">
        <v>253709</v>
      </c>
      <c r="CM36" s="159">
        <v>44478</v>
      </c>
      <c r="CN36" s="39"/>
      <c r="CO36" s="40"/>
      <c r="CP36" s="40"/>
      <c r="CQ36" s="159"/>
      <c r="CR36" s="39">
        <v>667300</v>
      </c>
      <c r="CS36" s="40">
        <v>304915</v>
      </c>
      <c r="CT36" s="40">
        <v>38375</v>
      </c>
      <c r="CU36" s="40">
        <v>87415</v>
      </c>
      <c r="CV36" s="40">
        <v>204590</v>
      </c>
      <c r="CW36" s="40">
        <v>1530</v>
      </c>
      <c r="CX36" s="40">
        <v>30475</v>
      </c>
      <c r="CY36" s="39">
        <v>570885</v>
      </c>
      <c r="CZ36" s="40">
        <v>273170</v>
      </c>
      <c r="DA36" s="40">
        <v>32295</v>
      </c>
      <c r="DB36" s="40">
        <v>65190</v>
      </c>
      <c r="DC36" s="40">
        <v>180390</v>
      </c>
      <c r="DD36" s="40">
        <v>1295</v>
      </c>
      <c r="DE36" s="40">
        <v>18545</v>
      </c>
      <c r="DF36" s="39">
        <v>702905</v>
      </c>
      <c r="DG36" s="40">
        <v>309243</v>
      </c>
      <c r="DH36" s="40">
        <v>41240</v>
      </c>
      <c r="DI36" s="40">
        <v>103175</v>
      </c>
      <c r="DJ36" s="40">
        <v>222362</v>
      </c>
      <c r="DK36" s="40">
        <v>1645</v>
      </c>
      <c r="DL36" s="159">
        <v>25240</v>
      </c>
      <c r="DM36" s="39">
        <v>612806</v>
      </c>
      <c r="DN36" s="40">
        <v>283774</v>
      </c>
      <c r="DO36" s="40">
        <v>34394</v>
      </c>
      <c r="DP36" s="40">
        <v>82849</v>
      </c>
      <c r="DQ36" s="40">
        <v>192765</v>
      </c>
      <c r="DR36" s="40">
        <v>1503</v>
      </c>
      <c r="DS36" s="159">
        <v>17521</v>
      </c>
      <c r="DT36" s="53">
        <v>613431</v>
      </c>
      <c r="DU36" s="54">
        <v>67495</v>
      </c>
      <c r="DV36" s="54">
        <v>70409</v>
      </c>
      <c r="DW36" s="54">
        <v>108250</v>
      </c>
      <c r="DX36" s="54">
        <v>367277</v>
      </c>
      <c r="DY36" s="53">
        <v>278698</v>
      </c>
      <c r="DZ36" s="54">
        <v>4477</v>
      </c>
      <c r="EA36" s="54">
        <v>16181</v>
      </c>
      <c r="EB36" s="54">
        <v>39829</v>
      </c>
      <c r="EC36" s="167">
        <v>218211</v>
      </c>
    </row>
    <row r="37" spans="1:133">
      <c r="A37" s="154" t="s">
        <v>304</v>
      </c>
      <c r="B37" s="154" t="s">
        <v>305</v>
      </c>
      <c r="C37" s="140" t="s">
        <v>126</v>
      </c>
      <c r="D37" s="29" t="s">
        <v>306</v>
      </c>
      <c r="E37" s="156" t="s">
        <v>307</v>
      </c>
      <c r="F37" s="29" t="s">
        <v>308</v>
      </c>
      <c r="G37" s="156" t="s">
        <v>309</v>
      </c>
      <c r="H37" s="166" t="s">
        <v>310</v>
      </c>
      <c r="I37" s="150">
        <v>1946</v>
      </c>
      <c r="J37" s="100" t="s">
        <v>131</v>
      </c>
      <c r="K37" s="100" t="s">
        <v>50</v>
      </c>
      <c r="L37" s="100" t="s">
        <v>86</v>
      </c>
      <c r="M37" s="100" t="s">
        <v>87</v>
      </c>
      <c r="N37" s="100" t="s">
        <v>102</v>
      </c>
      <c r="O37" s="43">
        <f t="shared" si="0"/>
        <v>88.938435519999999</v>
      </c>
      <c r="P37" s="162">
        <f t="shared" si="1"/>
        <v>8.9891780969999999</v>
      </c>
      <c r="Q37" s="43">
        <f t="shared" si="2"/>
        <v>87.35225647</v>
      </c>
      <c r="R37" s="162">
        <f t="shared" si="3"/>
        <v>6.805328641</v>
      </c>
      <c r="S37" s="43">
        <f t="shared" si="4"/>
        <v>87.522281059999997</v>
      </c>
      <c r="T37" s="162">
        <f t="shared" si="5"/>
        <v>8.9692276549999992</v>
      </c>
      <c r="U37" s="43">
        <f t="shared" si="6"/>
        <v>87.1</v>
      </c>
      <c r="V37" s="162">
        <f t="shared" si="7"/>
        <v>9.85</v>
      </c>
      <c r="W37" s="43">
        <f t="shared" si="23"/>
        <v>90.365692989999999</v>
      </c>
      <c r="X37" s="162">
        <f t="shared" si="24"/>
        <v>9.6343070080000004</v>
      </c>
      <c r="Y37" s="43">
        <f t="shared" si="8"/>
        <v>88.381037660000004</v>
      </c>
      <c r="Z37" s="162">
        <f t="shared" si="9"/>
        <v>0</v>
      </c>
      <c r="AA37" s="43">
        <f t="shared" si="10"/>
        <v>90.784554819999997</v>
      </c>
      <c r="AB37" s="162">
        <f t="shared" si="11"/>
        <v>9.2154451779999995</v>
      </c>
      <c r="AC37" s="43">
        <f t="shared" si="12"/>
        <v>88.478766590000006</v>
      </c>
      <c r="AD37" s="162">
        <f t="shared" si="13"/>
        <v>11.521233410000001</v>
      </c>
      <c r="AE37" s="43">
        <f t="shared" si="14"/>
        <v>100</v>
      </c>
      <c r="AF37" s="162">
        <f t="shared" si="15"/>
        <v>0</v>
      </c>
      <c r="AG37" s="43">
        <f t="shared" ref="AG37:AL37" si="98">CZ37/$CY37*100</f>
        <v>41.42245449</v>
      </c>
      <c r="AH37" s="44">
        <f t="shared" si="98"/>
        <v>18.652311149999999</v>
      </c>
      <c r="AI37" s="44">
        <f t="shared" si="98"/>
        <v>14.66512812</v>
      </c>
      <c r="AJ37" s="44">
        <f t="shared" si="98"/>
        <v>20.8552274</v>
      </c>
      <c r="AK37" s="44">
        <f t="shared" si="98"/>
        <v>0.39099379179999999</v>
      </c>
      <c r="AL37" s="44">
        <f t="shared" si="98"/>
        <v>4.0138850479999997</v>
      </c>
      <c r="AM37" s="43">
        <f t="shared" ref="AM37:AR37" si="99">DN37/$DM37*100</f>
        <v>37.359998439999998</v>
      </c>
      <c r="AN37" s="44">
        <f t="shared" si="99"/>
        <v>18.943338140000002</v>
      </c>
      <c r="AO37" s="44">
        <f t="shared" si="99"/>
        <v>17.976014209999999</v>
      </c>
      <c r="AP37" s="44">
        <f t="shared" si="99"/>
        <v>22.072476420000001</v>
      </c>
      <c r="AQ37" s="44">
        <f t="shared" si="99"/>
        <v>0.29648958460000002</v>
      </c>
      <c r="AR37" s="163">
        <f t="shared" si="99"/>
        <v>3.3516832179999998</v>
      </c>
      <c r="AS37" s="45">
        <f t="shared" si="18"/>
        <v>86.267181719999996</v>
      </c>
      <c r="AT37" s="46">
        <f t="shared" si="27"/>
        <v>321</v>
      </c>
      <c r="AU37" s="47">
        <f t="shared" si="19"/>
        <v>49.616481149999998</v>
      </c>
      <c r="AV37" s="46">
        <f t="shared" si="28"/>
        <v>29</v>
      </c>
      <c r="AW37" s="47">
        <f t="shared" si="20"/>
        <v>72.278969610000004</v>
      </c>
      <c r="AX37" s="164">
        <f t="shared" si="29"/>
        <v>7</v>
      </c>
      <c r="AY37" s="48">
        <v>80540</v>
      </c>
      <c r="AZ37" s="49">
        <f t="shared" si="30"/>
        <v>72</v>
      </c>
      <c r="BA37" s="50">
        <v>114503</v>
      </c>
      <c r="BB37" s="49">
        <f t="shared" si="31"/>
        <v>18</v>
      </c>
      <c r="BC37" s="165">
        <f t="shared" si="21"/>
        <v>11.4827312</v>
      </c>
      <c r="BD37" s="51"/>
      <c r="BE37" s="44"/>
      <c r="BF37" s="162"/>
      <c r="BG37" s="100">
        <v>34</v>
      </c>
      <c r="BH37" s="39">
        <v>377198</v>
      </c>
      <c r="BI37" s="40">
        <v>335474</v>
      </c>
      <c r="BJ37" s="40">
        <v>33907</v>
      </c>
      <c r="BK37" s="39">
        <v>334194</v>
      </c>
      <c r="BL37" s="40">
        <v>291926</v>
      </c>
      <c r="BM37" s="40">
        <v>22743</v>
      </c>
      <c r="BN37" s="39">
        <v>306314</v>
      </c>
      <c r="BO37" s="40">
        <v>268093</v>
      </c>
      <c r="BP37" s="40">
        <v>27474</v>
      </c>
      <c r="BQ37" s="39">
        <v>100</v>
      </c>
      <c r="BR37" s="52">
        <v>87.1</v>
      </c>
      <c r="BS37" s="52">
        <v>9.85</v>
      </c>
      <c r="BT37" s="39">
        <v>362818</v>
      </c>
      <c r="BU37" s="40">
        <v>327863</v>
      </c>
      <c r="BV37" s="40">
        <v>34955</v>
      </c>
      <c r="BW37" s="40">
        <v>0</v>
      </c>
      <c r="BX37" s="40">
        <v>0</v>
      </c>
      <c r="BY37" s="159">
        <v>0</v>
      </c>
      <c r="BZ37" s="39">
        <v>294837</v>
      </c>
      <c r="CA37" s="40">
        <v>260580</v>
      </c>
      <c r="CB37" s="40">
        <v>0</v>
      </c>
      <c r="CC37" s="159">
        <v>34257</v>
      </c>
      <c r="CD37" s="39">
        <f t="shared" si="32"/>
        <v>322871</v>
      </c>
      <c r="CE37" s="40">
        <v>293117</v>
      </c>
      <c r="CF37" s="40">
        <v>29754</v>
      </c>
      <c r="CG37" s="159">
        <v>0</v>
      </c>
      <c r="CH37" s="39">
        <f t="shared" si="33"/>
        <v>190431</v>
      </c>
      <c r="CI37" s="40">
        <v>168491</v>
      </c>
      <c r="CJ37" s="40">
        <v>21940</v>
      </c>
      <c r="CK37" s="159">
        <v>0</v>
      </c>
      <c r="CL37" s="39">
        <v>250436</v>
      </c>
      <c r="CM37" s="159">
        <v>0</v>
      </c>
      <c r="CN37" s="39"/>
      <c r="CO37" s="40"/>
      <c r="CP37" s="40"/>
      <c r="CQ37" s="159"/>
      <c r="CR37" s="39">
        <v>659635</v>
      </c>
      <c r="CS37" s="40">
        <v>250760</v>
      </c>
      <c r="CT37" s="40">
        <v>120720</v>
      </c>
      <c r="CU37" s="40">
        <v>122690</v>
      </c>
      <c r="CV37" s="40">
        <v>127575</v>
      </c>
      <c r="CW37" s="40">
        <v>2295</v>
      </c>
      <c r="CX37" s="40">
        <v>35595</v>
      </c>
      <c r="CY37" s="39">
        <v>524305</v>
      </c>
      <c r="CZ37" s="40">
        <v>217180</v>
      </c>
      <c r="DA37" s="40">
        <v>97795</v>
      </c>
      <c r="DB37" s="40">
        <v>76890</v>
      </c>
      <c r="DC37" s="40">
        <v>109345</v>
      </c>
      <c r="DD37" s="40">
        <v>2050</v>
      </c>
      <c r="DE37" s="40">
        <v>21045</v>
      </c>
      <c r="DF37" s="39">
        <v>702906</v>
      </c>
      <c r="DG37" s="40">
        <v>240440</v>
      </c>
      <c r="DH37" s="40">
        <v>134680</v>
      </c>
      <c r="DI37" s="40">
        <v>146515</v>
      </c>
      <c r="DJ37" s="40">
        <v>148504</v>
      </c>
      <c r="DK37" s="40">
        <v>2009</v>
      </c>
      <c r="DL37" s="159">
        <v>30758</v>
      </c>
      <c r="DM37" s="39">
        <v>562583</v>
      </c>
      <c r="DN37" s="40">
        <v>210181</v>
      </c>
      <c r="DO37" s="40">
        <v>106572</v>
      </c>
      <c r="DP37" s="40">
        <v>101130</v>
      </c>
      <c r="DQ37" s="40">
        <v>124176</v>
      </c>
      <c r="DR37" s="40">
        <v>1668</v>
      </c>
      <c r="DS37" s="159">
        <v>18856</v>
      </c>
      <c r="DT37" s="53">
        <v>541564</v>
      </c>
      <c r="DU37" s="54">
        <v>74372</v>
      </c>
      <c r="DV37" s="54">
        <v>78844</v>
      </c>
      <c r="DW37" s="54">
        <v>119643</v>
      </c>
      <c r="DX37" s="54">
        <v>268705</v>
      </c>
      <c r="DY37" s="53">
        <v>208037</v>
      </c>
      <c r="DZ37" s="54">
        <v>5686</v>
      </c>
      <c r="EA37" s="54">
        <v>15769</v>
      </c>
      <c r="EB37" s="54">
        <v>36215</v>
      </c>
      <c r="EC37" s="167">
        <v>150367</v>
      </c>
    </row>
    <row r="38" spans="1:133">
      <c r="A38" s="155" t="s">
        <v>311</v>
      </c>
      <c r="B38" s="155" t="s">
        <v>312</v>
      </c>
      <c r="C38" s="140" t="s">
        <v>126</v>
      </c>
      <c r="D38" s="29" t="s">
        <v>313</v>
      </c>
      <c r="E38" s="156" t="s">
        <v>314</v>
      </c>
      <c r="F38" s="29" t="s">
        <v>315</v>
      </c>
      <c r="G38" s="156" t="s">
        <v>316</v>
      </c>
      <c r="H38" s="166" t="s">
        <v>317</v>
      </c>
      <c r="I38" s="150">
        <v>1950</v>
      </c>
      <c r="J38" s="100" t="s">
        <v>131</v>
      </c>
      <c r="K38" s="100" t="s">
        <v>49</v>
      </c>
      <c r="L38" s="100" t="s">
        <v>148</v>
      </c>
      <c r="M38" s="100" t="s">
        <v>87</v>
      </c>
      <c r="N38" s="100" t="s">
        <v>102</v>
      </c>
      <c r="O38" s="43">
        <f t="shared" si="0"/>
        <v>77.663228329999995</v>
      </c>
      <c r="P38" s="162">
        <f t="shared" si="1"/>
        <v>20.490622089999999</v>
      </c>
      <c r="Q38" s="43">
        <f t="shared" si="2"/>
        <v>76.914654580000004</v>
      </c>
      <c r="R38" s="162">
        <f t="shared" si="3"/>
        <v>18.213358499999998</v>
      </c>
      <c r="S38" s="43">
        <f t="shared" si="4"/>
        <v>74.233553920000006</v>
      </c>
      <c r="T38" s="162">
        <f t="shared" si="5"/>
        <v>23.56177885</v>
      </c>
      <c r="U38" s="43">
        <f t="shared" si="6"/>
        <v>73.44</v>
      </c>
      <c r="V38" s="162">
        <f t="shared" si="7"/>
        <v>23.55</v>
      </c>
      <c r="W38" s="43">
        <f t="shared" si="23"/>
        <v>79.286619849999994</v>
      </c>
      <c r="X38" s="162">
        <f t="shared" si="24"/>
        <v>20.713380149999999</v>
      </c>
      <c r="Y38" s="43">
        <f t="shared" si="8"/>
        <v>79.222555779999993</v>
      </c>
      <c r="Z38" s="162">
        <f t="shared" si="9"/>
        <v>20.77744422</v>
      </c>
      <c r="AA38" s="43">
        <f t="shared" si="10"/>
        <v>80.863126510000001</v>
      </c>
      <c r="AB38" s="162">
        <f t="shared" si="11"/>
        <v>19.136873489999999</v>
      </c>
      <c r="AC38" s="43">
        <f t="shared" si="12"/>
        <v>76.695989159999996</v>
      </c>
      <c r="AD38" s="162">
        <f t="shared" si="13"/>
        <v>23.30401084</v>
      </c>
      <c r="AE38" s="43">
        <f t="shared" si="14"/>
        <v>78.916537289999994</v>
      </c>
      <c r="AF38" s="162">
        <f t="shared" si="15"/>
        <v>21.083462709999999</v>
      </c>
      <c r="AG38" s="43">
        <f t="shared" ref="AG38:AL38" si="100">CZ38/$CY38*100</f>
        <v>40.435341090000001</v>
      </c>
      <c r="AH38" s="44">
        <f t="shared" si="100"/>
        <v>3.3457138020000001</v>
      </c>
      <c r="AI38" s="44">
        <f t="shared" si="100"/>
        <v>17.971262710000001</v>
      </c>
      <c r="AJ38" s="44">
        <f t="shared" si="100"/>
        <v>35.28334014</v>
      </c>
      <c r="AK38" s="44">
        <f t="shared" si="100"/>
        <v>0.1533452159</v>
      </c>
      <c r="AL38" s="44">
        <f t="shared" si="100"/>
        <v>2.810997043</v>
      </c>
      <c r="AM38" s="43">
        <f t="shared" ref="AM38:AR38" si="101">DN38/$DM38*100</f>
        <v>39.38416703</v>
      </c>
      <c r="AN38" s="44">
        <f t="shared" si="101"/>
        <v>3.4253068240000002</v>
      </c>
      <c r="AO38" s="44">
        <f t="shared" si="101"/>
        <v>21.868697170000001</v>
      </c>
      <c r="AP38" s="44">
        <f t="shared" si="101"/>
        <v>32.48227309</v>
      </c>
      <c r="AQ38" s="44">
        <f t="shared" si="101"/>
        <v>0.16900828609999999</v>
      </c>
      <c r="AR38" s="163">
        <f t="shared" si="101"/>
        <v>2.6705475980000002</v>
      </c>
      <c r="AS38" s="45">
        <f t="shared" si="18"/>
        <v>88.622138239999998</v>
      </c>
      <c r="AT38" s="46">
        <f t="shared" si="27"/>
        <v>252</v>
      </c>
      <c r="AU38" s="47">
        <f t="shared" si="19"/>
        <v>48.392647490000002</v>
      </c>
      <c r="AV38" s="46">
        <f t="shared" si="28"/>
        <v>33</v>
      </c>
      <c r="AW38" s="47">
        <f t="shared" si="20"/>
        <v>57.926258279999999</v>
      </c>
      <c r="AX38" s="164">
        <f t="shared" si="29"/>
        <v>32</v>
      </c>
      <c r="AY38" s="48">
        <v>116113</v>
      </c>
      <c r="AZ38" s="49">
        <f t="shared" si="30"/>
        <v>8</v>
      </c>
      <c r="BA38" s="50">
        <v>129608</v>
      </c>
      <c r="BB38" s="49">
        <f t="shared" si="31"/>
        <v>6</v>
      </c>
      <c r="BC38" s="165">
        <f t="shared" si="21"/>
        <v>17.012660969999999</v>
      </c>
      <c r="BD38" s="51"/>
      <c r="BE38" s="44"/>
      <c r="BF38" s="162"/>
      <c r="BG38" s="100">
        <v>35</v>
      </c>
      <c r="BH38" s="39">
        <v>360155</v>
      </c>
      <c r="BI38" s="40">
        <v>279708</v>
      </c>
      <c r="BJ38" s="40">
        <v>73798</v>
      </c>
      <c r="BK38" s="39">
        <v>297743</v>
      </c>
      <c r="BL38" s="40">
        <v>229008</v>
      </c>
      <c r="BM38" s="40">
        <v>54229</v>
      </c>
      <c r="BN38" s="39">
        <v>269882</v>
      </c>
      <c r="BO38" s="40">
        <v>200343</v>
      </c>
      <c r="BP38" s="40">
        <v>63589</v>
      </c>
      <c r="BQ38" s="39">
        <v>100</v>
      </c>
      <c r="BR38" s="52">
        <v>73.44</v>
      </c>
      <c r="BS38" s="52">
        <v>23.55</v>
      </c>
      <c r="BT38" s="39">
        <v>351005</v>
      </c>
      <c r="BU38" s="40">
        <v>278300</v>
      </c>
      <c r="BV38" s="40">
        <v>72705</v>
      </c>
      <c r="BW38" s="40">
        <v>0</v>
      </c>
      <c r="BX38" s="40">
        <v>0</v>
      </c>
      <c r="BY38" s="159">
        <v>0</v>
      </c>
      <c r="BZ38" s="39">
        <v>266823</v>
      </c>
      <c r="CA38" s="40">
        <v>211384</v>
      </c>
      <c r="CB38" s="40">
        <v>55439</v>
      </c>
      <c r="CC38" s="159">
        <v>0</v>
      </c>
      <c r="CD38" s="39">
        <f t="shared" si="32"/>
        <v>286447</v>
      </c>
      <c r="CE38" s="40">
        <v>231630</v>
      </c>
      <c r="CF38" s="40">
        <v>54817</v>
      </c>
      <c r="CG38" s="159">
        <v>0</v>
      </c>
      <c r="CH38" s="39">
        <f t="shared" si="33"/>
        <v>149146</v>
      </c>
      <c r="CI38" s="40">
        <v>114389</v>
      </c>
      <c r="CJ38" s="40">
        <v>34757</v>
      </c>
      <c r="CK38" s="159">
        <v>0</v>
      </c>
      <c r="CL38" s="39">
        <v>203828</v>
      </c>
      <c r="CM38" s="159">
        <v>54455</v>
      </c>
      <c r="CN38" s="39"/>
      <c r="CO38" s="40"/>
      <c r="CP38" s="40"/>
      <c r="CQ38" s="159"/>
      <c r="CR38" s="39">
        <v>642620</v>
      </c>
      <c r="CS38" s="40">
        <v>240830</v>
      </c>
      <c r="CT38" s="40">
        <v>19390</v>
      </c>
      <c r="CU38" s="40">
        <v>135675</v>
      </c>
      <c r="CV38" s="40">
        <v>218430</v>
      </c>
      <c r="CW38" s="40">
        <v>985</v>
      </c>
      <c r="CX38" s="40">
        <v>27310</v>
      </c>
      <c r="CY38" s="39">
        <v>502135</v>
      </c>
      <c r="CZ38" s="40">
        <v>203040</v>
      </c>
      <c r="DA38" s="40">
        <v>16800</v>
      </c>
      <c r="DB38" s="40">
        <v>90240</v>
      </c>
      <c r="DC38" s="40">
        <v>177170</v>
      </c>
      <c r="DD38" s="40">
        <v>770</v>
      </c>
      <c r="DE38" s="40">
        <v>14115</v>
      </c>
      <c r="DF38" s="39">
        <v>702905</v>
      </c>
      <c r="DG38" s="40">
        <v>259672</v>
      </c>
      <c r="DH38" s="40">
        <v>22723</v>
      </c>
      <c r="DI38" s="40">
        <v>170583</v>
      </c>
      <c r="DJ38" s="40">
        <v>222640</v>
      </c>
      <c r="DK38" s="40">
        <v>1124</v>
      </c>
      <c r="DL38" s="159">
        <v>26163</v>
      </c>
      <c r="DM38" s="39">
        <v>553819</v>
      </c>
      <c r="DN38" s="40">
        <v>218117</v>
      </c>
      <c r="DO38" s="40">
        <v>18970</v>
      </c>
      <c r="DP38" s="40">
        <v>121113</v>
      </c>
      <c r="DQ38" s="40">
        <v>179893</v>
      </c>
      <c r="DR38" s="40">
        <v>936</v>
      </c>
      <c r="DS38" s="159">
        <v>14790</v>
      </c>
      <c r="DT38" s="53">
        <v>545120</v>
      </c>
      <c r="DU38" s="54">
        <v>62023</v>
      </c>
      <c r="DV38" s="54">
        <v>84869</v>
      </c>
      <c r="DW38" s="54">
        <v>134430</v>
      </c>
      <c r="DX38" s="54">
        <v>263798</v>
      </c>
      <c r="DY38" s="53">
        <v>199697</v>
      </c>
      <c r="DZ38" s="54">
        <v>6568</v>
      </c>
      <c r="EA38" s="54">
        <v>26342</v>
      </c>
      <c r="EB38" s="54">
        <v>51110</v>
      </c>
      <c r="EC38" s="167">
        <v>115677</v>
      </c>
    </row>
    <row r="39" spans="1:133">
      <c r="A39" s="154" t="s">
        <v>318</v>
      </c>
      <c r="B39" s="154" t="s">
        <v>319</v>
      </c>
      <c r="C39" s="140" t="s">
        <v>126</v>
      </c>
      <c r="D39" s="29" t="s">
        <v>320</v>
      </c>
      <c r="E39" s="156" t="s">
        <v>321</v>
      </c>
      <c r="F39" s="29" t="s">
        <v>322</v>
      </c>
      <c r="G39" s="156" t="s">
        <v>323</v>
      </c>
      <c r="H39" s="166">
        <v>2012</v>
      </c>
      <c r="I39" s="150">
        <v>1980</v>
      </c>
      <c r="J39" s="100" t="s">
        <v>85</v>
      </c>
      <c r="K39" s="100" t="s">
        <v>49</v>
      </c>
      <c r="L39" s="100" t="s">
        <v>196</v>
      </c>
      <c r="M39" s="100" t="s">
        <v>87</v>
      </c>
      <c r="N39" s="100" t="s">
        <v>102</v>
      </c>
      <c r="O39" s="43">
        <f t="shared" si="0"/>
        <v>71.50295328</v>
      </c>
      <c r="P39" s="162">
        <f t="shared" si="1"/>
        <v>26.423872580000001</v>
      </c>
      <c r="Q39" s="43">
        <f t="shared" si="2"/>
        <v>69.925773890000002</v>
      </c>
      <c r="R39" s="162">
        <f t="shared" si="3"/>
        <v>24.182528749999999</v>
      </c>
      <c r="S39" s="43">
        <f t="shared" si="4"/>
        <v>68.010559799999996</v>
      </c>
      <c r="T39" s="162">
        <f t="shared" si="5"/>
        <v>29.832969439999999</v>
      </c>
      <c r="U39" s="43">
        <f t="shared" si="6"/>
        <v>66.98</v>
      </c>
      <c r="V39" s="162">
        <f t="shared" si="7"/>
        <v>30.06</v>
      </c>
      <c r="W39" s="43">
        <f t="shared" si="23"/>
        <v>70.904666169999999</v>
      </c>
      <c r="X39" s="162">
        <f t="shared" si="24"/>
        <v>29.095333830000001</v>
      </c>
      <c r="Y39" s="43">
        <f t="shared" si="8"/>
        <v>72.967543829999997</v>
      </c>
      <c r="Z39" s="162">
        <f t="shared" si="9"/>
        <v>27.03245617</v>
      </c>
      <c r="AA39" s="43">
        <f t="shared" si="10"/>
        <v>73.76679532</v>
      </c>
      <c r="AB39" s="162">
        <f t="shared" si="11"/>
        <v>26.23320468</v>
      </c>
      <c r="AC39" s="43">
        <f t="shared" si="12"/>
        <v>69.806303529999994</v>
      </c>
      <c r="AD39" s="162">
        <f t="shared" si="13"/>
        <v>30.193696469999999</v>
      </c>
      <c r="AE39" s="43">
        <f t="shared" si="14"/>
        <v>100</v>
      </c>
      <c r="AF39" s="162">
        <f t="shared" si="15"/>
        <v>0</v>
      </c>
      <c r="AG39" s="43">
        <f t="shared" ref="AG39:AL39" si="102">CZ39/$CY39*100</f>
        <v>40.79214176</v>
      </c>
      <c r="AH39" s="44">
        <f t="shared" si="102"/>
        <v>6.5600831470000003</v>
      </c>
      <c r="AI39" s="44">
        <f t="shared" si="102"/>
        <v>18.170146419999998</v>
      </c>
      <c r="AJ39" s="44">
        <f t="shared" si="102"/>
        <v>30.853177639999998</v>
      </c>
      <c r="AK39" s="44">
        <f t="shared" si="102"/>
        <v>0.34644738590000002</v>
      </c>
      <c r="AL39" s="44">
        <f t="shared" si="102"/>
        <v>3.2780036479999999</v>
      </c>
      <c r="AM39" s="43">
        <f t="shared" ref="AM39:AR39" si="103">DN39/$DM39*100</f>
        <v>40.870551990000003</v>
      </c>
      <c r="AN39" s="44">
        <f t="shared" si="103"/>
        <v>6.4582155229999998</v>
      </c>
      <c r="AO39" s="44">
        <f t="shared" si="103"/>
        <v>20.999529710000001</v>
      </c>
      <c r="AP39" s="44">
        <f t="shared" si="103"/>
        <v>28.204117610000001</v>
      </c>
      <c r="AQ39" s="44">
        <f t="shared" si="103"/>
        <v>0.28255525920000002</v>
      </c>
      <c r="AR39" s="163">
        <f t="shared" si="103"/>
        <v>3.1850299020000001</v>
      </c>
      <c r="AS39" s="45">
        <f t="shared" si="18"/>
        <v>90.293574739999997</v>
      </c>
      <c r="AT39" s="46">
        <f t="shared" si="27"/>
        <v>169</v>
      </c>
      <c r="AU39" s="47">
        <f t="shared" si="19"/>
        <v>46.16046394</v>
      </c>
      <c r="AV39" s="46">
        <f t="shared" si="28"/>
        <v>46</v>
      </c>
      <c r="AW39" s="47">
        <f t="shared" si="20"/>
        <v>48.20674777</v>
      </c>
      <c r="AX39" s="164">
        <f t="shared" si="29"/>
        <v>81</v>
      </c>
      <c r="AY39" s="48">
        <v>117574</v>
      </c>
      <c r="AZ39" s="49">
        <f t="shared" si="30"/>
        <v>5</v>
      </c>
      <c r="BA39" s="50">
        <v>118293</v>
      </c>
      <c r="BB39" s="49">
        <f t="shared" si="31"/>
        <v>16</v>
      </c>
      <c r="BC39" s="165">
        <f t="shared" si="21"/>
        <v>21.127576869999999</v>
      </c>
      <c r="BD39" s="51"/>
      <c r="BE39" s="44"/>
      <c r="BF39" s="162"/>
      <c r="BG39" s="100">
        <v>36</v>
      </c>
      <c r="BH39" s="39">
        <v>357230</v>
      </c>
      <c r="BI39" s="40">
        <v>255430</v>
      </c>
      <c r="BJ39" s="40">
        <v>94394</v>
      </c>
      <c r="BK39" s="39">
        <v>284536</v>
      </c>
      <c r="BL39" s="40">
        <v>198964</v>
      </c>
      <c r="BM39" s="40">
        <v>68808</v>
      </c>
      <c r="BN39" s="39">
        <v>260611</v>
      </c>
      <c r="BO39" s="40">
        <v>177243</v>
      </c>
      <c r="BP39" s="40">
        <v>77748</v>
      </c>
      <c r="BQ39" s="39">
        <v>100</v>
      </c>
      <c r="BR39" s="52">
        <v>66.98</v>
      </c>
      <c r="BS39" s="52">
        <v>30.06</v>
      </c>
      <c r="BT39" s="39">
        <v>342701</v>
      </c>
      <c r="BU39" s="40">
        <v>242991</v>
      </c>
      <c r="BV39" s="40">
        <v>99710</v>
      </c>
      <c r="BW39" s="40">
        <v>0</v>
      </c>
      <c r="BX39" s="40">
        <v>0</v>
      </c>
      <c r="BY39" s="159">
        <v>0</v>
      </c>
      <c r="BZ39" s="39">
        <v>243929</v>
      </c>
      <c r="CA39" s="40">
        <v>177989</v>
      </c>
      <c r="CB39" s="40">
        <v>65940</v>
      </c>
      <c r="CC39" s="159">
        <v>0</v>
      </c>
      <c r="CD39" s="39">
        <f t="shared" si="32"/>
        <v>269197</v>
      </c>
      <c r="CE39" s="40">
        <v>198578</v>
      </c>
      <c r="CF39" s="40">
        <v>70619</v>
      </c>
      <c r="CG39" s="159">
        <v>0</v>
      </c>
      <c r="CH39" s="39">
        <f t="shared" si="33"/>
        <v>142904</v>
      </c>
      <c r="CI39" s="40">
        <v>99756</v>
      </c>
      <c r="CJ39" s="40">
        <v>43148</v>
      </c>
      <c r="CK39" s="159">
        <v>0</v>
      </c>
      <c r="CL39" s="39">
        <v>231034</v>
      </c>
      <c r="CM39" s="159">
        <v>0</v>
      </c>
      <c r="CN39" s="39"/>
      <c r="CO39" s="40"/>
      <c r="CP39" s="40"/>
      <c r="CQ39" s="159"/>
      <c r="CR39" s="39">
        <v>662785</v>
      </c>
      <c r="CS39" s="40">
        <v>241690</v>
      </c>
      <c r="CT39" s="40">
        <v>40595</v>
      </c>
      <c r="CU39" s="40">
        <v>139560</v>
      </c>
      <c r="CV39" s="40">
        <v>208965</v>
      </c>
      <c r="CW39" s="40">
        <v>2115</v>
      </c>
      <c r="CX39" s="40">
        <v>29860</v>
      </c>
      <c r="CY39" s="39">
        <v>490695</v>
      </c>
      <c r="CZ39" s="40">
        <v>200165</v>
      </c>
      <c r="DA39" s="40">
        <v>32190</v>
      </c>
      <c r="DB39" s="40">
        <v>89160</v>
      </c>
      <c r="DC39" s="40">
        <v>151395</v>
      </c>
      <c r="DD39" s="40">
        <v>1700</v>
      </c>
      <c r="DE39" s="40">
        <v>16085</v>
      </c>
      <c r="DF39" s="39">
        <v>702904</v>
      </c>
      <c r="DG39" s="40">
        <v>263398</v>
      </c>
      <c r="DH39" s="40">
        <v>45753</v>
      </c>
      <c r="DI39" s="40">
        <v>164454</v>
      </c>
      <c r="DJ39" s="40">
        <v>197244</v>
      </c>
      <c r="DK39" s="40">
        <v>1919</v>
      </c>
      <c r="DL39" s="159">
        <v>30136</v>
      </c>
      <c r="DM39" s="39">
        <v>525207</v>
      </c>
      <c r="DN39" s="40">
        <v>214655</v>
      </c>
      <c r="DO39" s="40">
        <v>33919</v>
      </c>
      <c r="DP39" s="40">
        <v>110291</v>
      </c>
      <c r="DQ39" s="40">
        <v>148130</v>
      </c>
      <c r="DR39" s="40">
        <v>1484</v>
      </c>
      <c r="DS39" s="159">
        <v>16728</v>
      </c>
      <c r="DT39" s="53">
        <v>542826</v>
      </c>
      <c r="DU39" s="54">
        <v>52689</v>
      </c>
      <c r="DV39" s="54">
        <v>102863</v>
      </c>
      <c r="DW39" s="54">
        <v>136703</v>
      </c>
      <c r="DX39" s="54">
        <v>250571</v>
      </c>
      <c r="DY39" s="53">
        <v>192834</v>
      </c>
      <c r="DZ39" s="54">
        <v>7369</v>
      </c>
      <c r="EA39" s="54">
        <v>34026</v>
      </c>
      <c r="EB39" s="54">
        <v>58480</v>
      </c>
      <c r="EC39" s="167">
        <v>92959</v>
      </c>
    </row>
    <row r="40" spans="1:133">
      <c r="A40" s="155" t="s">
        <v>324</v>
      </c>
      <c r="B40" s="155" t="s">
        <v>325</v>
      </c>
      <c r="C40" s="140" t="s">
        <v>126</v>
      </c>
      <c r="D40" s="29" t="s">
        <v>326</v>
      </c>
      <c r="E40" s="156" t="s">
        <v>327</v>
      </c>
      <c r="F40" s="29" t="s">
        <v>328</v>
      </c>
      <c r="G40" s="156" t="s">
        <v>329</v>
      </c>
      <c r="H40" s="166">
        <v>2004</v>
      </c>
      <c r="I40" s="150">
        <v>1952</v>
      </c>
      <c r="J40" s="100" t="s">
        <v>85</v>
      </c>
      <c r="K40" s="100" t="s">
        <v>330</v>
      </c>
      <c r="L40" s="100" t="s">
        <v>148</v>
      </c>
      <c r="M40" s="100" t="s">
        <v>87</v>
      </c>
      <c r="N40" s="100" t="s">
        <v>102</v>
      </c>
      <c r="O40" s="43">
        <f t="shared" si="0"/>
        <v>58.835987490000001</v>
      </c>
      <c r="P40" s="162">
        <f t="shared" si="1"/>
        <v>38.924792760000003</v>
      </c>
      <c r="Q40" s="43">
        <f t="shared" si="2"/>
        <v>57.955802409999997</v>
      </c>
      <c r="R40" s="162">
        <f t="shared" si="3"/>
        <v>36.368289760000003</v>
      </c>
      <c r="S40" s="43">
        <f t="shared" si="4"/>
        <v>58.552973620000003</v>
      </c>
      <c r="T40" s="162">
        <f t="shared" si="5"/>
        <v>39.359538800000003</v>
      </c>
      <c r="U40" s="43">
        <f t="shared" si="6"/>
        <v>57.09</v>
      </c>
      <c r="V40" s="162">
        <f t="shared" si="7"/>
        <v>39.86</v>
      </c>
      <c r="W40" s="43">
        <f t="shared" si="23"/>
        <v>59.378301929999999</v>
      </c>
      <c r="X40" s="162">
        <f t="shared" si="24"/>
        <v>40.621698070000001</v>
      </c>
      <c r="Y40" s="43">
        <f t="shared" si="8"/>
        <v>57.545170290000002</v>
      </c>
      <c r="Z40" s="162">
        <f t="shared" si="9"/>
        <v>42.454829709999998</v>
      </c>
      <c r="AA40" s="43">
        <f t="shared" si="10"/>
        <v>58.03484246</v>
      </c>
      <c r="AB40" s="162">
        <f t="shared" si="11"/>
        <v>41.96515754</v>
      </c>
      <c r="AC40" s="43">
        <f t="shared" si="12"/>
        <v>50.7311993</v>
      </c>
      <c r="AD40" s="162">
        <f t="shared" si="13"/>
        <v>49.2688007</v>
      </c>
      <c r="AE40" s="43">
        <f t="shared" si="14"/>
        <v>57.408613090000003</v>
      </c>
      <c r="AF40" s="162">
        <f t="shared" si="15"/>
        <v>42.591386909999997</v>
      </c>
      <c r="AG40" s="43">
        <f t="shared" ref="AG40:AL40" si="104">CZ40/$CY40*100</f>
        <v>31.970264790000002</v>
      </c>
      <c r="AH40" s="44">
        <f t="shared" si="104"/>
        <v>7.1278491119999998</v>
      </c>
      <c r="AI40" s="44">
        <f t="shared" si="104"/>
        <v>49.297782150000003</v>
      </c>
      <c r="AJ40" s="44">
        <f t="shared" si="104"/>
        <v>9.1405050069999998</v>
      </c>
      <c r="AK40" s="44">
        <f t="shared" si="104"/>
        <v>0.71266203849999998</v>
      </c>
      <c r="AL40" s="44">
        <f t="shared" si="104"/>
        <v>1.7509369050000001</v>
      </c>
      <c r="AM40" s="43">
        <f t="shared" ref="AM40:AR40" si="105">DN40/$DM40*100</f>
        <v>30.233481820000002</v>
      </c>
      <c r="AN40" s="44">
        <f t="shared" si="105"/>
        <v>6.0595735069999996</v>
      </c>
      <c r="AO40" s="44">
        <f t="shared" si="105"/>
        <v>52.849799419999997</v>
      </c>
      <c r="AP40" s="44">
        <f t="shared" si="105"/>
        <v>8.5189822880000001</v>
      </c>
      <c r="AQ40" s="44">
        <f t="shared" si="105"/>
        <v>0.66873342020000004</v>
      </c>
      <c r="AR40" s="163">
        <f t="shared" si="105"/>
        <v>1.6694295379999999</v>
      </c>
      <c r="AS40" s="45">
        <f t="shared" si="18"/>
        <v>67.834984570000003</v>
      </c>
      <c r="AT40" s="46">
        <f t="shared" si="27"/>
        <v>429</v>
      </c>
      <c r="AU40" s="47">
        <f t="shared" si="19"/>
        <v>12.62859927</v>
      </c>
      <c r="AV40" s="46">
        <f t="shared" si="28"/>
        <v>431</v>
      </c>
      <c r="AW40" s="47">
        <f t="shared" si="20"/>
        <v>21.468411410000002</v>
      </c>
      <c r="AX40" s="164">
        <f t="shared" si="29"/>
        <v>405</v>
      </c>
      <c r="AY40" s="48">
        <v>46362</v>
      </c>
      <c r="AZ40" s="49">
        <f t="shared" si="30"/>
        <v>385</v>
      </c>
      <c r="BA40" s="50">
        <v>57625</v>
      </c>
      <c r="BB40" s="49">
        <f t="shared" si="31"/>
        <v>335</v>
      </c>
      <c r="BC40" s="165">
        <f t="shared" si="21"/>
        <v>25.106756820000001</v>
      </c>
      <c r="BD40" s="51"/>
      <c r="BE40" s="44"/>
      <c r="BF40" s="162"/>
      <c r="BG40" s="100">
        <v>37</v>
      </c>
      <c r="BH40" s="39">
        <v>220032</v>
      </c>
      <c r="BI40" s="40">
        <v>129458</v>
      </c>
      <c r="BJ40" s="40">
        <v>85647</v>
      </c>
      <c r="BK40" s="39">
        <v>169964</v>
      </c>
      <c r="BL40" s="40">
        <v>98504</v>
      </c>
      <c r="BM40" s="40">
        <v>61813</v>
      </c>
      <c r="BN40" s="39">
        <v>151953</v>
      </c>
      <c r="BO40" s="40">
        <v>88973</v>
      </c>
      <c r="BP40" s="40">
        <v>59808</v>
      </c>
      <c r="BQ40" s="39">
        <v>100</v>
      </c>
      <c r="BR40" s="52">
        <v>57.09</v>
      </c>
      <c r="BS40" s="52">
        <v>39.86</v>
      </c>
      <c r="BT40" s="39">
        <v>216729</v>
      </c>
      <c r="BU40" s="40">
        <v>128690</v>
      </c>
      <c r="BV40" s="40">
        <v>88039</v>
      </c>
      <c r="BW40" s="40">
        <v>0</v>
      </c>
      <c r="BX40" s="40">
        <v>0</v>
      </c>
      <c r="BY40" s="159">
        <v>0</v>
      </c>
      <c r="BZ40" s="39">
        <v>142959</v>
      </c>
      <c r="CA40" s="40">
        <v>82266</v>
      </c>
      <c r="CB40" s="40">
        <v>60693</v>
      </c>
      <c r="CC40" s="159">
        <v>0</v>
      </c>
      <c r="CD40" s="39">
        <f t="shared" si="32"/>
        <v>167956</v>
      </c>
      <c r="CE40" s="40">
        <v>97473</v>
      </c>
      <c r="CF40" s="40">
        <v>70483</v>
      </c>
      <c r="CG40" s="159">
        <v>0</v>
      </c>
      <c r="CH40" s="39">
        <f t="shared" si="33"/>
        <v>91220</v>
      </c>
      <c r="CI40" s="40">
        <v>46277</v>
      </c>
      <c r="CJ40" s="40">
        <v>44943</v>
      </c>
      <c r="CK40" s="159">
        <v>0</v>
      </c>
      <c r="CL40" s="39">
        <v>84649</v>
      </c>
      <c r="CM40" s="159">
        <v>62801</v>
      </c>
      <c r="CN40" s="39"/>
      <c r="CO40" s="40"/>
      <c r="CP40" s="40"/>
      <c r="CQ40" s="159"/>
      <c r="CR40" s="39">
        <v>620720</v>
      </c>
      <c r="CS40" s="40">
        <v>158065</v>
      </c>
      <c r="CT40" s="40">
        <v>38225</v>
      </c>
      <c r="CU40" s="40">
        <v>354640</v>
      </c>
      <c r="CV40" s="40">
        <v>53955</v>
      </c>
      <c r="CW40" s="40">
        <v>3490</v>
      </c>
      <c r="CX40" s="40">
        <v>12345</v>
      </c>
      <c r="CY40" s="39">
        <v>406925</v>
      </c>
      <c r="CZ40" s="40">
        <v>130095</v>
      </c>
      <c r="DA40" s="40">
        <v>29005</v>
      </c>
      <c r="DB40" s="40">
        <v>200605</v>
      </c>
      <c r="DC40" s="40">
        <v>37195</v>
      </c>
      <c r="DD40" s="40">
        <v>2900</v>
      </c>
      <c r="DE40" s="40">
        <v>7125</v>
      </c>
      <c r="DF40" s="39">
        <v>702904</v>
      </c>
      <c r="DG40" s="40">
        <v>176462</v>
      </c>
      <c r="DH40" s="40">
        <v>40784</v>
      </c>
      <c r="DI40" s="40">
        <v>407741</v>
      </c>
      <c r="DJ40" s="40">
        <v>60458</v>
      </c>
      <c r="DK40" s="40">
        <v>4222</v>
      </c>
      <c r="DL40" s="159">
        <v>13237</v>
      </c>
      <c r="DM40" s="39">
        <v>478367</v>
      </c>
      <c r="DN40" s="40">
        <v>144627</v>
      </c>
      <c r="DO40" s="40">
        <v>28987</v>
      </c>
      <c r="DP40" s="40">
        <v>252816</v>
      </c>
      <c r="DQ40" s="40">
        <v>40752</v>
      </c>
      <c r="DR40" s="40">
        <v>3199</v>
      </c>
      <c r="DS40" s="159">
        <v>7986</v>
      </c>
      <c r="DT40" s="53">
        <v>430990</v>
      </c>
      <c r="DU40" s="54">
        <v>138628</v>
      </c>
      <c r="DV40" s="54">
        <v>107649</v>
      </c>
      <c r="DW40" s="54">
        <v>130285</v>
      </c>
      <c r="DX40" s="54">
        <v>54428</v>
      </c>
      <c r="DY40" s="53">
        <v>121737</v>
      </c>
      <c r="DZ40" s="54">
        <v>14841</v>
      </c>
      <c r="EA40" s="54">
        <v>33450</v>
      </c>
      <c r="EB40" s="54">
        <v>47311</v>
      </c>
      <c r="EC40" s="167">
        <v>26135</v>
      </c>
    </row>
    <row r="41" spans="1:133">
      <c r="A41" s="154" t="s">
        <v>331</v>
      </c>
      <c r="B41" s="154" t="s">
        <v>332</v>
      </c>
      <c r="C41" s="140" t="s">
        <v>126</v>
      </c>
      <c r="D41" s="29" t="s">
        <v>333</v>
      </c>
      <c r="E41" s="156" t="s">
        <v>334</v>
      </c>
      <c r="F41" s="29" t="s">
        <v>335</v>
      </c>
      <c r="G41" s="156" t="s">
        <v>336</v>
      </c>
      <c r="H41" s="166">
        <v>2016</v>
      </c>
      <c r="I41" s="150">
        <v>1976</v>
      </c>
      <c r="J41" s="100" t="s">
        <v>85</v>
      </c>
      <c r="K41" s="100" t="s">
        <v>271</v>
      </c>
      <c r="L41" s="100" t="s">
        <v>337</v>
      </c>
      <c r="M41" s="100" t="s">
        <v>87</v>
      </c>
      <c r="N41" s="100" t="s">
        <v>102</v>
      </c>
      <c r="O41" s="43">
        <f t="shared" si="0"/>
        <v>72.493698390000006</v>
      </c>
      <c r="P41" s="162">
        <f t="shared" si="1"/>
        <v>25.548127569999998</v>
      </c>
      <c r="Q41" s="43">
        <f t="shared" si="2"/>
        <v>73.906190309999999</v>
      </c>
      <c r="R41" s="162">
        <f t="shared" si="3"/>
        <v>20.47729146</v>
      </c>
      <c r="S41" s="43">
        <f t="shared" si="4"/>
        <v>71.930502270000005</v>
      </c>
      <c r="T41" s="162">
        <f t="shared" si="5"/>
        <v>25.54498126</v>
      </c>
      <c r="U41" s="43">
        <f t="shared" si="6"/>
        <v>68.56</v>
      </c>
      <c r="V41" s="162">
        <f t="shared" si="7"/>
        <v>27.55</v>
      </c>
      <c r="W41" s="43">
        <f t="shared" si="23"/>
        <v>71.345884789999999</v>
      </c>
      <c r="X41" s="162">
        <f t="shared" si="24"/>
        <v>28.654115210000001</v>
      </c>
      <c r="Y41" s="43">
        <f t="shared" si="8"/>
        <v>75.347363639999998</v>
      </c>
      <c r="Z41" s="162">
        <f t="shared" si="9"/>
        <v>24.652636359999999</v>
      </c>
      <c r="AA41" s="43">
        <f t="shared" si="10"/>
        <v>100</v>
      </c>
      <c r="AB41" s="162">
        <f t="shared" si="11"/>
        <v>0</v>
      </c>
      <c r="AC41" s="43">
        <f t="shared" si="12"/>
        <v>100</v>
      </c>
      <c r="AD41" s="162">
        <f t="shared" si="13"/>
        <v>0</v>
      </c>
      <c r="AE41" s="43">
        <f t="shared" si="14"/>
        <v>73.544719650000005</v>
      </c>
      <c r="AF41" s="162">
        <f t="shared" si="15"/>
        <v>26.455280349999999</v>
      </c>
      <c r="AG41" s="43">
        <f t="shared" ref="AG41:AL41" si="106">CZ41/$CY41*100</f>
        <v>31.219578299999998</v>
      </c>
      <c r="AH41" s="44">
        <f t="shared" si="106"/>
        <v>3.1023072489999999</v>
      </c>
      <c r="AI41" s="44">
        <f t="shared" si="106"/>
        <v>14.96832191</v>
      </c>
      <c r="AJ41" s="44">
        <f t="shared" si="106"/>
        <v>47.651529699999998</v>
      </c>
      <c r="AK41" s="44">
        <f t="shared" si="106"/>
        <v>0.2823359346</v>
      </c>
      <c r="AL41" s="44">
        <f t="shared" si="106"/>
        <v>2.7759269089999998</v>
      </c>
      <c r="AM41" s="43">
        <f t="shared" ref="AM41:AR41" si="107">DN41/$DM41*100</f>
        <v>30.00386988</v>
      </c>
      <c r="AN41" s="44">
        <f t="shared" si="107"/>
        <v>2.3721636359999998</v>
      </c>
      <c r="AO41" s="44">
        <f t="shared" si="107"/>
        <v>15.646791350000001</v>
      </c>
      <c r="AP41" s="44">
        <f t="shared" si="107"/>
        <v>49.256722060000001</v>
      </c>
      <c r="AQ41" s="44">
        <f t="shared" si="107"/>
        <v>0.1758191872</v>
      </c>
      <c r="AR41" s="163">
        <f t="shared" si="107"/>
        <v>2.5446338869999998</v>
      </c>
      <c r="AS41" s="45">
        <f t="shared" si="18"/>
        <v>91.572023509999994</v>
      </c>
      <c r="AT41" s="46">
        <f t="shared" si="27"/>
        <v>103</v>
      </c>
      <c r="AU41" s="47">
        <f t="shared" si="19"/>
        <v>58.221367899999997</v>
      </c>
      <c r="AV41" s="46">
        <f t="shared" si="28"/>
        <v>11</v>
      </c>
      <c r="AW41" s="47">
        <f t="shared" si="20"/>
        <v>54.430773010000003</v>
      </c>
      <c r="AX41" s="164">
        <f t="shared" si="29"/>
        <v>46</v>
      </c>
      <c r="AY41" s="48">
        <v>133493</v>
      </c>
      <c r="AZ41" s="49">
        <f t="shared" si="30"/>
        <v>2</v>
      </c>
      <c r="BA41" s="50">
        <v>124501</v>
      </c>
      <c r="BB41" s="49">
        <f t="shared" si="31"/>
        <v>10</v>
      </c>
      <c r="BC41" s="165">
        <f t="shared" si="21"/>
        <v>14.226520499999999</v>
      </c>
      <c r="BD41" s="51"/>
      <c r="BE41" s="44"/>
      <c r="BF41" s="162"/>
      <c r="BG41" s="100">
        <v>38</v>
      </c>
      <c r="BH41" s="39">
        <v>310238</v>
      </c>
      <c r="BI41" s="40">
        <v>224903</v>
      </c>
      <c r="BJ41" s="40">
        <v>79260</v>
      </c>
      <c r="BK41" s="39">
        <v>248695</v>
      </c>
      <c r="BL41" s="40">
        <v>183801</v>
      </c>
      <c r="BM41" s="40">
        <v>50926</v>
      </c>
      <c r="BN41" s="39">
        <v>227806</v>
      </c>
      <c r="BO41" s="40">
        <v>163862</v>
      </c>
      <c r="BP41" s="40">
        <v>58193</v>
      </c>
      <c r="BQ41" s="39">
        <v>100</v>
      </c>
      <c r="BR41" s="52">
        <v>68.56</v>
      </c>
      <c r="BS41" s="52">
        <v>27.55</v>
      </c>
      <c r="BT41" s="39">
        <v>297336</v>
      </c>
      <c r="BU41" s="40">
        <v>212137</v>
      </c>
      <c r="BV41" s="40">
        <v>85199</v>
      </c>
      <c r="BW41" s="40">
        <v>0</v>
      </c>
      <c r="BX41" s="40">
        <v>0</v>
      </c>
      <c r="BY41" s="159">
        <v>0</v>
      </c>
      <c r="BZ41" s="39">
        <v>211162</v>
      </c>
      <c r="CA41" s="40">
        <v>159105</v>
      </c>
      <c r="CB41" s="40">
        <v>52057</v>
      </c>
      <c r="CC41" s="159">
        <v>0</v>
      </c>
      <c r="CD41" s="39">
        <f t="shared" si="32"/>
        <v>233192</v>
      </c>
      <c r="CE41" s="40">
        <v>233192</v>
      </c>
      <c r="CF41" s="40">
        <v>0</v>
      </c>
      <c r="CG41" s="159">
        <v>0</v>
      </c>
      <c r="CH41" s="39">
        <f t="shared" si="33"/>
        <v>134408</v>
      </c>
      <c r="CI41" s="40">
        <v>134408</v>
      </c>
      <c r="CJ41" s="40">
        <v>0</v>
      </c>
      <c r="CK41" s="159">
        <v>0</v>
      </c>
      <c r="CL41" s="39">
        <v>159392</v>
      </c>
      <c r="CM41" s="159">
        <v>57336</v>
      </c>
      <c r="CN41" s="39"/>
      <c r="CO41" s="40"/>
      <c r="CP41" s="40"/>
      <c r="CQ41" s="159"/>
      <c r="CR41" s="39">
        <v>590285</v>
      </c>
      <c r="CS41" s="40">
        <v>160050</v>
      </c>
      <c r="CT41" s="40">
        <v>17745</v>
      </c>
      <c r="CU41" s="40">
        <v>100230</v>
      </c>
      <c r="CV41" s="40">
        <v>287990</v>
      </c>
      <c r="CW41" s="40">
        <v>1685</v>
      </c>
      <c r="CX41" s="40">
        <v>22585</v>
      </c>
      <c r="CY41" s="39">
        <v>442735</v>
      </c>
      <c r="CZ41" s="40">
        <v>138220</v>
      </c>
      <c r="DA41" s="40">
        <v>13735</v>
      </c>
      <c r="DB41" s="40">
        <v>66270</v>
      </c>
      <c r="DC41" s="40">
        <v>210970</v>
      </c>
      <c r="DD41" s="40">
        <v>1250</v>
      </c>
      <c r="DE41" s="40">
        <v>12290</v>
      </c>
      <c r="DF41" s="39">
        <v>702904</v>
      </c>
      <c r="DG41" s="40">
        <v>188447</v>
      </c>
      <c r="DH41" s="40">
        <v>16623</v>
      </c>
      <c r="DI41" s="40">
        <v>122760</v>
      </c>
      <c r="DJ41" s="40">
        <v>349076</v>
      </c>
      <c r="DK41" s="40">
        <v>1366</v>
      </c>
      <c r="DL41" s="159">
        <v>24632</v>
      </c>
      <c r="DM41" s="39">
        <v>537484</v>
      </c>
      <c r="DN41" s="40">
        <v>161266</v>
      </c>
      <c r="DO41" s="40">
        <v>12750</v>
      </c>
      <c r="DP41" s="40">
        <v>84099</v>
      </c>
      <c r="DQ41" s="40">
        <v>264747</v>
      </c>
      <c r="DR41" s="40">
        <v>945</v>
      </c>
      <c r="DS41" s="159">
        <v>13677</v>
      </c>
      <c r="DT41" s="53">
        <v>556124</v>
      </c>
      <c r="DU41" s="54">
        <v>46870</v>
      </c>
      <c r="DV41" s="54">
        <v>78743</v>
      </c>
      <c r="DW41" s="54">
        <v>106728</v>
      </c>
      <c r="DX41" s="54">
        <v>323783</v>
      </c>
      <c r="DY41" s="53">
        <v>138407</v>
      </c>
      <c r="DZ41" s="54">
        <v>5353</v>
      </c>
      <c r="EA41" s="54">
        <v>20742</v>
      </c>
      <c r="EB41" s="54">
        <v>36976</v>
      </c>
      <c r="EC41" s="167">
        <v>75336</v>
      </c>
    </row>
    <row r="42" spans="1:133">
      <c r="A42" s="155" t="s">
        <v>338</v>
      </c>
      <c r="B42" s="155" t="s">
        <v>339</v>
      </c>
      <c r="C42" s="140" t="s">
        <v>126</v>
      </c>
      <c r="D42" s="29" t="s">
        <v>340</v>
      </c>
      <c r="E42" s="156" t="s">
        <v>341</v>
      </c>
      <c r="F42" s="29" t="s">
        <v>342</v>
      </c>
      <c r="G42" s="156" t="s">
        <v>343</v>
      </c>
      <c r="H42" s="166">
        <v>1992</v>
      </c>
      <c r="I42" s="150">
        <v>1942</v>
      </c>
      <c r="J42" s="100" t="s">
        <v>131</v>
      </c>
      <c r="K42" s="100" t="s">
        <v>344</v>
      </c>
      <c r="L42" s="100" t="s">
        <v>345</v>
      </c>
      <c r="M42" s="100" t="s">
        <v>87</v>
      </c>
      <c r="N42" s="100" t="s">
        <v>102</v>
      </c>
      <c r="O42" s="43">
        <f t="shared" si="0"/>
        <v>76.369712949999993</v>
      </c>
      <c r="P42" s="162">
        <f t="shared" si="1"/>
        <v>21.30557997</v>
      </c>
      <c r="Q42" s="43">
        <f t="shared" si="2"/>
        <v>73.407074100000003</v>
      </c>
      <c r="R42" s="162">
        <f t="shared" si="3"/>
        <v>20.232859300000001</v>
      </c>
      <c r="S42" s="43">
        <f t="shared" si="4"/>
        <v>68.232717489999999</v>
      </c>
      <c r="T42" s="162">
        <f t="shared" si="5"/>
        <v>28.92761604</v>
      </c>
      <c r="U42" s="43">
        <f t="shared" si="6"/>
        <v>69.75</v>
      </c>
      <c r="V42" s="162">
        <f t="shared" si="7"/>
        <v>26.92</v>
      </c>
      <c r="W42" s="43">
        <f t="shared" si="23"/>
        <v>63.168661499999999</v>
      </c>
      <c r="X42" s="162">
        <f t="shared" si="24"/>
        <v>0</v>
      </c>
      <c r="Y42" s="43">
        <f t="shared" si="8"/>
        <v>74.491625799999994</v>
      </c>
      <c r="Z42" s="162">
        <f t="shared" si="9"/>
        <v>25.508374199999999</v>
      </c>
      <c r="AA42" s="43">
        <f t="shared" si="10"/>
        <v>71.145000460000006</v>
      </c>
      <c r="AB42" s="162">
        <f t="shared" si="11"/>
        <v>28.854999540000001</v>
      </c>
      <c r="AC42" s="43">
        <f t="shared" si="12"/>
        <v>67.754320570000004</v>
      </c>
      <c r="AD42" s="162">
        <f t="shared" si="13"/>
        <v>32.245679430000003</v>
      </c>
      <c r="AE42" s="43">
        <f t="shared" si="14"/>
        <v>70.489245990000001</v>
      </c>
      <c r="AF42" s="162">
        <f t="shared" si="15"/>
        <v>29.510754009999999</v>
      </c>
      <c r="AG42" s="43">
        <f t="shared" ref="AG42:AL42" si="108">CZ42/$CY42*100</f>
        <v>63.069882059999998</v>
      </c>
      <c r="AH42" s="44">
        <f t="shared" si="108"/>
        <v>2.1091978419999999</v>
      </c>
      <c r="AI42" s="44">
        <f t="shared" si="108"/>
        <v>11.85996666</v>
      </c>
      <c r="AJ42" s="44">
        <f t="shared" si="108"/>
        <v>19.781107299999999</v>
      </c>
      <c r="AK42" s="44">
        <f t="shared" si="108"/>
        <v>0.22054940619999999</v>
      </c>
      <c r="AL42" s="44">
        <f t="shared" si="108"/>
        <v>2.9592967269999999</v>
      </c>
      <c r="AM42" s="43">
        <f t="shared" ref="AM42:AR42" si="109">DN42/$DM42*100</f>
        <v>61.046113269999999</v>
      </c>
      <c r="AN42" s="44">
        <f t="shared" si="109"/>
        <v>1.9697047839999999</v>
      </c>
      <c r="AO42" s="44">
        <f t="shared" si="109"/>
        <v>15.082405639999999</v>
      </c>
      <c r="AP42" s="44">
        <f t="shared" si="109"/>
        <v>19.195688530000002</v>
      </c>
      <c r="AQ42" s="44">
        <f t="shared" si="109"/>
        <v>0.21936771999999999</v>
      </c>
      <c r="AR42" s="163">
        <f t="shared" si="109"/>
        <v>2.4867200569999999</v>
      </c>
      <c r="AS42" s="45">
        <f t="shared" si="18"/>
        <v>93.994398959999998</v>
      </c>
      <c r="AT42" s="46">
        <f t="shared" si="27"/>
        <v>25</v>
      </c>
      <c r="AU42" s="47">
        <f t="shared" si="19"/>
        <v>63.729824569999998</v>
      </c>
      <c r="AV42" s="46">
        <f t="shared" si="28"/>
        <v>3</v>
      </c>
      <c r="AW42" s="47">
        <f t="shared" si="20"/>
        <v>66.664210920000002</v>
      </c>
      <c r="AX42" s="164">
        <f t="shared" si="29"/>
        <v>14</v>
      </c>
      <c r="AY42" s="48">
        <v>139971</v>
      </c>
      <c r="AZ42" s="49">
        <f t="shared" si="30"/>
        <v>1</v>
      </c>
      <c r="BA42" s="50">
        <v>144894</v>
      </c>
      <c r="BB42" s="49">
        <f t="shared" si="31"/>
        <v>2</v>
      </c>
      <c r="BC42" s="165">
        <f t="shared" si="21"/>
        <v>21.02484286</v>
      </c>
      <c r="BD42" s="51"/>
      <c r="BE42" s="44"/>
      <c r="BF42" s="162"/>
      <c r="BG42" s="100">
        <v>39</v>
      </c>
      <c r="BH42" s="39">
        <v>385683</v>
      </c>
      <c r="BI42" s="40">
        <v>294545</v>
      </c>
      <c r="BJ42" s="40">
        <v>82172</v>
      </c>
      <c r="BK42" s="39">
        <v>335138</v>
      </c>
      <c r="BL42" s="40">
        <v>246015</v>
      </c>
      <c r="BM42" s="40">
        <v>67808</v>
      </c>
      <c r="BN42" s="39">
        <v>319615</v>
      </c>
      <c r="BO42" s="40">
        <v>218082</v>
      </c>
      <c r="BP42" s="40">
        <v>92457</v>
      </c>
      <c r="BQ42" s="39">
        <v>100</v>
      </c>
      <c r="BR42" s="52">
        <v>69.75</v>
      </c>
      <c r="BS42" s="52">
        <v>26.92</v>
      </c>
      <c r="BT42" s="39">
        <v>344139</v>
      </c>
      <c r="BU42" s="40">
        <v>217388</v>
      </c>
      <c r="BV42" s="40">
        <v>0</v>
      </c>
      <c r="BW42" s="40">
        <v>126751</v>
      </c>
      <c r="BX42" s="40">
        <v>0</v>
      </c>
      <c r="BY42" s="159">
        <v>0</v>
      </c>
      <c r="BZ42" s="39">
        <v>302238</v>
      </c>
      <c r="CA42" s="40">
        <v>225142</v>
      </c>
      <c r="CB42" s="40">
        <v>77096</v>
      </c>
      <c r="CC42" s="159">
        <v>0</v>
      </c>
      <c r="CD42" s="39">
        <f t="shared" si="32"/>
        <v>323930</v>
      </c>
      <c r="CE42" s="40">
        <v>230460</v>
      </c>
      <c r="CF42" s="40">
        <v>93470</v>
      </c>
      <c r="CG42" s="159">
        <v>0</v>
      </c>
      <c r="CH42" s="39">
        <f t="shared" si="33"/>
        <v>196386</v>
      </c>
      <c r="CI42" s="40">
        <v>133060</v>
      </c>
      <c r="CJ42" s="40">
        <v>63326</v>
      </c>
      <c r="CK42" s="159">
        <v>0</v>
      </c>
      <c r="CL42" s="39">
        <v>212831</v>
      </c>
      <c r="CM42" s="159">
        <v>89103</v>
      </c>
      <c r="CN42" s="39"/>
      <c r="CO42" s="40"/>
      <c r="CP42" s="40"/>
      <c r="CQ42" s="159"/>
      <c r="CR42" s="39">
        <v>635750</v>
      </c>
      <c r="CS42" s="40">
        <v>372530</v>
      </c>
      <c r="CT42" s="40">
        <v>13355</v>
      </c>
      <c r="CU42" s="40">
        <v>91585</v>
      </c>
      <c r="CV42" s="40">
        <v>128740</v>
      </c>
      <c r="CW42" s="40">
        <v>1455</v>
      </c>
      <c r="CX42" s="40">
        <v>28085</v>
      </c>
      <c r="CY42" s="39">
        <v>482885</v>
      </c>
      <c r="CZ42" s="40">
        <v>304555</v>
      </c>
      <c r="DA42" s="40">
        <v>10185</v>
      </c>
      <c r="DB42" s="40">
        <v>57270</v>
      </c>
      <c r="DC42" s="40">
        <v>95520</v>
      </c>
      <c r="DD42" s="40">
        <v>1065</v>
      </c>
      <c r="DE42" s="40">
        <v>14290</v>
      </c>
      <c r="DF42" s="39">
        <v>702906</v>
      </c>
      <c r="DG42" s="40">
        <v>407159</v>
      </c>
      <c r="DH42" s="40">
        <v>13184</v>
      </c>
      <c r="DI42" s="40">
        <v>120187</v>
      </c>
      <c r="DJ42" s="40">
        <v>134065</v>
      </c>
      <c r="DK42" s="40">
        <v>1439</v>
      </c>
      <c r="DL42" s="159">
        <v>26872</v>
      </c>
      <c r="DM42" s="39">
        <v>542924</v>
      </c>
      <c r="DN42" s="40">
        <v>331434</v>
      </c>
      <c r="DO42" s="40">
        <v>10694</v>
      </c>
      <c r="DP42" s="40">
        <v>81886</v>
      </c>
      <c r="DQ42" s="40">
        <v>104218</v>
      </c>
      <c r="DR42" s="40">
        <v>1191</v>
      </c>
      <c r="DS42" s="159">
        <v>13501</v>
      </c>
      <c r="DT42" s="53">
        <v>522046</v>
      </c>
      <c r="DU42" s="54">
        <v>31352</v>
      </c>
      <c r="DV42" s="54">
        <v>56357</v>
      </c>
      <c r="DW42" s="54">
        <v>101638</v>
      </c>
      <c r="DX42" s="54">
        <v>332699</v>
      </c>
      <c r="DY42" s="53">
        <v>298619</v>
      </c>
      <c r="DZ42" s="54">
        <v>7268</v>
      </c>
      <c r="EA42" s="54">
        <v>28739</v>
      </c>
      <c r="EB42" s="54">
        <v>63540</v>
      </c>
      <c r="EC42" s="167">
        <v>199072</v>
      </c>
    </row>
    <row r="43" spans="1:133">
      <c r="A43" s="154" t="s">
        <v>346</v>
      </c>
      <c r="B43" s="154" t="s">
        <v>347</v>
      </c>
      <c r="C43" s="140" t="s">
        <v>126</v>
      </c>
      <c r="D43" s="29" t="s">
        <v>348</v>
      </c>
      <c r="E43" s="156" t="s">
        <v>349</v>
      </c>
      <c r="F43" s="29" t="s">
        <v>350</v>
      </c>
      <c r="G43" s="156" t="s">
        <v>351</v>
      </c>
      <c r="H43" s="166">
        <v>1994</v>
      </c>
      <c r="I43" s="150">
        <v>1947</v>
      </c>
      <c r="J43" s="100" t="s">
        <v>131</v>
      </c>
      <c r="K43" s="100" t="s">
        <v>49</v>
      </c>
      <c r="L43" s="100" t="s">
        <v>352</v>
      </c>
      <c r="M43" s="100" t="s">
        <v>87</v>
      </c>
      <c r="N43" s="100" t="s">
        <v>102</v>
      </c>
      <c r="O43" s="43">
        <f t="shared" si="0"/>
        <v>70.028289670000007</v>
      </c>
      <c r="P43" s="162">
        <f t="shared" si="1"/>
        <v>27.940806469999998</v>
      </c>
      <c r="Q43" s="43">
        <f t="shared" si="2"/>
        <v>72.907803619999996</v>
      </c>
      <c r="R43" s="162">
        <f t="shared" si="3"/>
        <v>21.492950969999999</v>
      </c>
      <c r="S43" s="43">
        <f t="shared" si="4"/>
        <v>71.213464000000002</v>
      </c>
      <c r="T43" s="162">
        <f t="shared" si="5"/>
        <v>26.51973396</v>
      </c>
      <c r="U43" s="43">
        <f t="shared" si="6"/>
        <v>67.5</v>
      </c>
      <c r="V43" s="162">
        <f t="shared" si="7"/>
        <v>28.83</v>
      </c>
      <c r="W43" s="43">
        <f t="shared" si="23"/>
        <v>71.682314939999998</v>
      </c>
      <c r="X43" s="162">
        <f t="shared" si="24"/>
        <v>28.317685059999999</v>
      </c>
      <c r="Y43" s="43">
        <f t="shared" si="8"/>
        <v>73.754873619999998</v>
      </c>
      <c r="Z43" s="162">
        <f t="shared" si="9"/>
        <v>26.245126379999999</v>
      </c>
      <c r="AA43" s="43">
        <f t="shared" si="10"/>
        <v>73.944432469999995</v>
      </c>
      <c r="AB43" s="162">
        <f t="shared" si="11"/>
        <v>26.055567530000001</v>
      </c>
      <c r="AC43" s="43">
        <f t="shared" si="12"/>
        <v>100</v>
      </c>
      <c r="AD43" s="162">
        <f t="shared" si="13"/>
        <v>0</v>
      </c>
      <c r="AE43" s="43">
        <f t="shared" si="14"/>
        <v>73.235775880000006</v>
      </c>
      <c r="AF43" s="162">
        <f t="shared" si="15"/>
        <v>26.764224120000002</v>
      </c>
      <c r="AG43" s="43">
        <f t="shared" ref="AG43:AL43" si="110">CZ43/$CY43*100</f>
        <v>32.823047000000003</v>
      </c>
      <c r="AH43" s="44">
        <f t="shared" si="110"/>
        <v>3.2078645780000001</v>
      </c>
      <c r="AI43" s="44">
        <f t="shared" si="110"/>
        <v>31.19125223</v>
      </c>
      <c r="AJ43" s="44">
        <f t="shared" si="110"/>
        <v>29.853853430000001</v>
      </c>
      <c r="AK43" s="44">
        <f t="shared" si="110"/>
        <v>0.22395121439999999</v>
      </c>
      <c r="AL43" s="44">
        <f t="shared" si="110"/>
        <v>2.7000315420000001</v>
      </c>
      <c r="AM43" s="43">
        <f t="shared" ref="AM43:AR43" si="111">DN43/$DM43*100</f>
        <v>30.409657639999999</v>
      </c>
      <c r="AN43" s="44">
        <f t="shared" si="111"/>
        <v>3.0073951079999999</v>
      </c>
      <c r="AO43" s="44">
        <f t="shared" si="111"/>
        <v>37.193225419999997</v>
      </c>
      <c r="AP43" s="44">
        <f t="shared" si="111"/>
        <v>27.008405100000001</v>
      </c>
      <c r="AQ43" s="44">
        <f t="shared" si="111"/>
        <v>0.2905631071</v>
      </c>
      <c r="AR43" s="163">
        <f t="shared" si="111"/>
        <v>2.0907536279999999</v>
      </c>
      <c r="AS43" s="45">
        <f t="shared" si="18"/>
        <v>81.813217039999998</v>
      </c>
      <c r="AT43" s="46">
        <f t="shared" si="27"/>
        <v>386</v>
      </c>
      <c r="AU43" s="47">
        <f t="shared" si="19"/>
        <v>36.708875630000001</v>
      </c>
      <c r="AV43" s="46">
        <f t="shared" si="28"/>
        <v>122</v>
      </c>
      <c r="AW43" s="47">
        <f t="shared" si="20"/>
        <v>50.19718649</v>
      </c>
      <c r="AX43" s="164">
        <f t="shared" si="29"/>
        <v>69</v>
      </c>
      <c r="AY43" s="48">
        <v>103663</v>
      </c>
      <c r="AZ43" s="49">
        <f t="shared" si="30"/>
        <v>19</v>
      </c>
      <c r="BA43" s="50">
        <v>124922</v>
      </c>
      <c r="BB43" s="49">
        <f t="shared" si="31"/>
        <v>8</v>
      </c>
      <c r="BC43" s="165">
        <f t="shared" si="21"/>
        <v>16.34680088</v>
      </c>
      <c r="BD43" s="51"/>
      <c r="BE43" s="44"/>
      <c r="BF43" s="162"/>
      <c r="BG43" s="100">
        <v>40</v>
      </c>
      <c r="BH43" s="39">
        <v>325914</v>
      </c>
      <c r="BI43" s="40">
        <v>228232</v>
      </c>
      <c r="BJ43" s="40">
        <v>91063</v>
      </c>
      <c r="BK43" s="39">
        <v>257624</v>
      </c>
      <c r="BL43" s="40">
        <v>187828</v>
      </c>
      <c r="BM43" s="40">
        <v>55371</v>
      </c>
      <c r="BN43" s="39">
        <v>232442</v>
      </c>
      <c r="BO43" s="40">
        <v>165530</v>
      </c>
      <c r="BP43" s="40">
        <v>61643</v>
      </c>
      <c r="BQ43" s="39">
        <v>100</v>
      </c>
      <c r="BR43" s="52">
        <v>67.5</v>
      </c>
      <c r="BS43" s="52">
        <v>28.83</v>
      </c>
      <c r="BT43" s="39">
        <v>313027</v>
      </c>
      <c r="BU43" s="40">
        <v>224385</v>
      </c>
      <c r="BV43" s="40">
        <v>88642</v>
      </c>
      <c r="BW43" s="40">
        <v>0</v>
      </c>
      <c r="BX43" s="40">
        <v>0</v>
      </c>
      <c r="BY43" s="159">
        <v>0</v>
      </c>
      <c r="BZ43" s="39">
        <v>220319</v>
      </c>
      <c r="CA43" s="40">
        <v>162496</v>
      </c>
      <c r="CB43" s="40">
        <v>57823</v>
      </c>
      <c r="CC43" s="159">
        <v>0</v>
      </c>
      <c r="CD43" s="39">
        <f t="shared" si="32"/>
        <v>245863</v>
      </c>
      <c r="CE43" s="40">
        <v>181802</v>
      </c>
      <c r="CF43" s="40">
        <v>64061</v>
      </c>
      <c r="CG43" s="159">
        <v>0</v>
      </c>
      <c r="CH43" s="39">
        <f t="shared" si="33"/>
        <v>127788</v>
      </c>
      <c r="CI43" s="40">
        <v>127788</v>
      </c>
      <c r="CJ43" s="40">
        <v>0</v>
      </c>
      <c r="CK43" s="159">
        <v>0</v>
      </c>
      <c r="CL43" s="39">
        <v>162300</v>
      </c>
      <c r="CM43" s="159">
        <v>59313</v>
      </c>
      <c r="CN43" s="39"/>
      <c r="CO43" s="40"/>
      <c r="CP43" s="40"/>
      <c r="CQ43" s="159"/>
      <c r="CR43" s="39">
        <v>644665</v>
      </c>
      <c r="CS43" s="40">
        <v>184090</v>
      </c>
      <c r="CT43" s="40">
        <v>18340</v>
      </c>
      <c r="CU43" s="40">
        <v>238095</v>
      </c>
      <c r="CV43" s="40">
        <v>180280</v>
      </c>
      <c r="CW43" s="40">
        <v>1250</v>
      </c>
      <c r="CX43" s="40">
        <v>22610</v>
      </c>
      <c r="CY43" s="39">
        <v>475550</v>
      </c>
      <c r="CZ43" s="40">
        <v>156090</v>
      </c>
      <c r="DA43" s="40">
        <v>15255</v>
      </c>
      <c r="DB43" s="40">
        <v>148330</v>
      </c>
      <c r="DC43" s="40">
        <v>141970</v>
      </c>
      <c r="DD43" s="40">
        <v>1065</v>
      </c>
      <c r="DE43" s="40">
        <v>12840</v>
      </c>
      <c r="DF43" s="39">
        <v>702904</v>
      </c>
      <c r="DG43" s="40">
        <v>189550</v>
      </c>
      <c r="DH43" s="40">
        <v>19868</v>
      </c>
      <c r="DI43" s="40">
        <v>291334</v>
      </c>
      <c r="DJ43" s="40">
        <v>181730</v>
      </c>
      <c r="DK43" s="40">
        <v>1920</v>
      </c>
      <c r="DL43" s="159">
        <v>18502</v>
      </c>
      <c r="DM43" s="39">
        <v>522778</v>
      </c>
      <c r="DN43" s="40">
        <v>158975</v>
      </c>
      <c r="DO43" s="40">
        <v>15722</v>
      </c>
      <c r="DP43" s="40">
        <v>194438</v>
      </c>
      <c r="DQ43" s="40">
        <v>141194</v>
      </c>
      <c r="DR43" s="40">
        <v>1519</v>
      </c>
      <c r="DS43" s="159">
        <v>10930</v>
      </c>
      <c r="DT43" s="53">
        <v>510871</v>
      </c>
      <c r="DU43" s="54">
        <v>92911</v>
      </c>
      <c r="DV43" s="54">
        <v>94304</v>
      </c>
      <c r="DW43" s="54">
        <v>136121</v>
      </c>
      <c r="DX43" s="54">
        <v>187535</v>
      </c>
      <c r="DY43" s="53">
        <v>149351</v>
      </c>
      <c r="DZ43" s="54">
        <v>7043</v>
      </c>
      <c r="EA43" s="54">
        <v>22466</v>
      </c>
      <c r="EB43" s="54">
        <v>44872</v>
      </c>
      <c r="EC43" s="167">
        <v>74970</v>
      </c>
    </row>
    <row r="44" spans="1:133">
      <c r="A44" s="155" t="s">
        <v>353</v>
      </c>
      <c r="B44" s="155" t="s">
        <v>354</v>
      </c>
      <c r="C44" s="140" t="s">
        <v>126</v>
      </c>
      <c r="D44" s="29" t="s">
        <v>355</v>
      </c>
      <c r="E44" s="156" t="s">
        <v>356</v>
      </c>
      <c r="F44" s="29" t="s">
        <v>357</v>
      </c>
      <c r="G44" s="156" t="s">
        <v>358</v>
      </c>
      <c r="H44" s="166">
        <v>2016</v>
      </c>
      <c r="I44" s="150">
        <v>1969</v>
      </c>
      <c r="J44" s="100" t="s">
        <v>85</v>
      </c>
      <c r="K44" s="100" t="s">
        <v>49</v>
      </c>
      <c r="L44" s="100" t="s">
        <v>148</v>
      </c>
      <c r="M44" s="100" t="s">
        <v>87</v>
      </c>
      <c r="N44" s="100" t="s">
        <v>102</v>
      </c>
      <c r="O44" s="43">
        <f t="shared" si="0"/>
        <v>72.719188130000006</v>
      </c>
      <c r="P44" s="162">
        <f t="shared" si="1"/>
        <v>25.031864110000001</v>
      </c>
      <c r="Q44" s="43">
        <f t="shared" si="2"/>
        <v>70.354489389999998</v>
      </c>
      <c r="R44" s="162">
        <f t="shared" si="3"/>
        <v>23.221900850000001</v>
      </c>
      <c r="S44" s="43">
        <f t="shared" si="4"/>
        <v>70.888349050000002</v>
      </c>
      <c r="T44" s="162">
        <f t="shared" si="5"/>
        <v>26.1923043</v>
      </c>
      <c r="U44" s="43">
        <f t="shared" si="6"/>
        <v>71.38</v>
      </c>
      <c r="V44" s="162">
        <f t="shared" si="7"/>
        <v>25.58</v>
      </c>
      <c r="W44" s="43">
        <f t="shared" si="23"/>
        <v>76.77618828</v>
      </c>
      <c r="X44" s="162">
        <f t="shared" si="24"/>
        <v>23.22381172</v>
      </c>
      <c r="Y44" s="43">
        <f t="shared" si="8"/>
        <v>81.373465469999999</v>
      </c>
      <c r="Z44" s="162">
        <f t="shared" si="9"/>
        <v>0</v>
      </c>
      <c r="AA44" s="43">
        <f t="shared" si="10"/>
        <v>70.753075749999994</v>
      </c>
      <c r="AB44" s="162">
        <f t="shared" si="11"/>
        <v>29.246924249999999</v>
      </c>
      <c r="AC44" s="43">
        <f t="shared" si="12"/>
        <v>75.177958649999994</v>
      </c>
      <c r="AD44" s="162">
        <f t="shared" si="13"/>
        <v>0</v>
      </c>
      <c r="AE44" s="43">
        <f t="shared" si="14"/>
        <v>74.068555669999995</v>
      </c>
      <c r="AF44" s="162">
        <f t="shared" si="15"/>
        <v>25.931444330000001</v>
      </c>
      <c r="AG44" s="43">
        <f t="shared" ref="AG44:AL44" si="112">CZ44/$CY44*100</f>
        <v>52.395989399999998</v>
      </c>
      <c r="AH44" s="44">
        <f t="shared" si="112"/>
        <v>2.5988244790000001</v>
      </c>
      <c r="AI44" s="44">
        <f t="shared" si="112"/>
        <v>35.605624059999997</v>
      </c>
      <c r="AJ44" s="44">
        <f t="shared" si="112"/>
        <v>6.1426760399999996</v>
      </c>
      <c r="AK44" s="44">
        <f t="shared" si="112"/>
        <v>0.31577734239999999</v>
      </c>
      <c r="AL44" s="44">
        <f t="shared" si="112"/>
        <v>2.941108678</v>
      </c>
      <c r="AM44" s="43">
        <f t="shared" ref="AM44:AR44" si="113">DN44/$DM44*100</f>
        <v>44.900028259999999</v>
      </c>
      <c r="AN44" s="44">
        <f t="shared" si="113"/>
        <v>2.2390538960000002</v>
      </c>
      <c r="AO44" s="44">
        <f t="shared" si="113"/>
        <v>44.383940369999998</v>
      </c>
      <c r="AP44" s="44">
        <f t="shared" si="113"/>
        <v>5.9887579520000003</v>
      </c>
      <c r="AQ44" s="44">
        <f t="shared" si="113"/>
        <v>0.38262675940000002</v>
      </c>
      <c r="AR44" s="163">
        <f t="shared" si="113"/>
        <v>2.105592766</v>
      </c>
      <c r="AS44" s="45">
        <f t="shared" si="18"/>
        <v>75.883947840000005</v>
      </c>
      <c r="AT44" s="46">
        <f t="shared" si="27"/>
        <v>416</v>
      </c>
      <c r="AU44" s="47">
        <f t="shared" si="19"/>
        <v>28.191125700000001</v>
      </c>
      <c r="AV44" s="46">
        <f t="shared" si="28"/>
        <v>249</v>
      </c>
      <c r="AW44" s="47">
        <f t="shared" si="20"/>
        <v>45.703879129999997</v>
      </c>
      <c r="AX44" s="164">
        <f t="shared" si="29"/>
        <v>98</v>
      </c>
      <c r="AY44" s="48">
        <v>74396</v>
      </c>
      <c r="AZ44" s="49">
        <f t="shared" si="30"/>
        <v>105</v>
      </c>
      <c r="BA44" s="50">
        <v>88300</v>
      </c>
      <c r="BB44" s="49">
        <f t="shared" si="31"/>
        <v>84</v>
      </c>
      <c r="BC44" s="165">
        <f t="shared" si="21"/>
        <v>28.448989739999998</v>
      </c>
      <c r="BD44" s="51"/>
      <c r="BE44" s="44"/>
      <c r="BF44" s="162"/>
      <c r="BG44" s="100">
        <v>41</v>
      </c>
      <c r="BH44" s="39">
        <v>311479</v>
      </c>
      <c r="BI44" s="40">
        <v>226505</v>
      </c>
      <c r="BJ44" s="40">
        <v>77969</v>
      </c>
      <c r="BK44" s="39">
        <v>256538</v>
      </c>
      <c r="BL44" s="40">
        <v>180486</v>
      </c>
      <c r="BM44" s="40">
        <v>59573</v>
      </c>
      <c r="BN44" s="39">
        <v>238341</v>
      </c>
      <c r="BO44" s="40">
        <v>168956</v>
      </c>
      <c r="BP44" s="40">
        <v>62427</v>
      </c>
      <c r="BQ44" s="39">
        <v>100</v>
      </c>
      <c r="BR44" s="52">
        <v>71.38</v>
      </c>
      <c r="BS44" s="52">
        <v>25.58</v>
      </c>
      <c r="BT44" s="39">
        <v>308554</v>
      </c>
      <c r="BU44" s="40">
        <v>236896</v>
      </c>
      <c r="BV44" s="40">
        <v>71658</v>
      </c>
      <c r="BW44" s="40">
        <v>0</v>
      </c>
      <c r="BX44" s="40">
        <v>0</v>
      </c>
      <c r="BY44" s="159">
        <v>0</v>
      </c>
      <c r="BZ44" s="39">
        <v>225721</v>
      </c>
      <c r="CA44" s="40">
        <v>183677</v>
      </c>
      <c r="CB44" s="40">
        <v>0</v>
      </c>
      <c r="CC44" s="159">
        <v>42044</v>
      </c>
      <c r="CD44" s="39">
        <f t="shared" si="32"/>
        <v>255791</v>
      </c>
      <c r="CE44" s="40">
        <v>180980</v>
      </c>
      <c r="CF44" s="40">
        <v>74811</v>
      </c>
      <c r="CG44" s="159">
        <v>0</v>
      </c>
      <c r="CH44" s="39">
        <f t="shared" si="33"/>
        <v>141044</v>
      </c>
      <c r="CI44" s="40">
        <v>106034</v>
      </c>
      <c r="CJ44" s="40">
        <v>0</v>
      </c>
      <c r="CK44" s="159">
        <v>35010</v>
      </c>
      <c r="CL44" s="39">
        <v>172996</v>
      </c>
      <c r="CM44" s="159">
        <v>60566</v>
      </c>
      <c r="CN44" s="39"/>
      <c r="CO44" s="40"/>
      <c r="CP44" s="40"/>
      <c r="CQ44" s="159"/>
      <c r="CR44" s="39">
        <v>606785</v>
      </c>
      <c r="CS44" s="40">
        <v>263310</v>
      </c>
      <c r="CT44" s="40">
        <v>13355</v>
      </c>
      <c r="CU44" s="40">
        <v>278025</v>
      </c>
      <c r="CV44" s="40">
        <v>31255</v>
      </c>
      <c r="CW44" s="40">
        <v>1525</v>
      </c>
      <c r="CX44" s="40">
        <v>19315</v>
      </c>
      <c r="CY44" s="39">
        <v>433850</v>
      </c>
      <c r="CZ44" s="40">
        <v>227320</v>
      </c>
      <c r="DA44" s="40">
        <v>11275</v>
      </c>
      <c r="DB44" s="40">
        <v>154475</v>
      </c>
      <c r="DC44" s="40">
        <v>26650</v>
      </c>
      <c r="DD44" s="40">
        <v>1370</v>
      </c>
      <c r="DE44" s="40">
        <v>12760</v>
      </c>
      <c r="DF44" s="39">
        <v>702906</v>
      </c>
      <c r="DG44" s="40">
        <v>275545</v>
      </c>
      <c r="DH44" s="40">
        <v>13892</v>
      </c>
      <c r="DI44" s="40">
        <v>356042</v>
      </c>
      <c r="DJ44" s="40">
        <v>37353</v>
      </c>
      <c r="DK44" s="40">
        <v>2460</v>
      </c>
      <c r="DL44" s="159">
        <v>17614</v>
      </c>
      <c r="DM44" s="39">
        <v>523748</v>
      </c>
      <c r="DN44" s="40">
        <v>235163</v>
      </c>
      <c r="DO44" s="40">
        <v>11727</v>
      </c>
      <c r="DP44" s="40">
        <v>232460</v>
      </c>
      <c r="DQ44" s="40">
        <v>31366</v>
      </c>
      <c r="DR44" s="40">
        <v>2004</v>
      </c>
      <c r="DS44" s="159">
        <v>11028</v>
      </c>
      <c r="DT44" s="53">
        <v>469513</v>
      </c>
      <c r="DU44" s="54">
        <v>113228</v>
      </c>
      <c r="DV44" s="54">
        <v>91191</v>
      </c>
      <c r="DW44" s="54">
        <v>132733</v>
      </c>
      <c r="DX44" s="54">
        <v>132361</v>
      </c>
      <c r="DY44" s="53">
        <v>205639</v>
      </c>
      <c r="DZ44" s="54">
        <v>8806</v>
      </c>
      <c r="EA44" s="54">
        <v>33286</v>
      </c>
      <c r="EB44" s="54">
        <v>69562</v>
      </c>
      <c r="EC44" s="167">
        <v>93985</v>
      </c>
    </row>
    <row r="45" spans="1:133">
      <c r="A45" s="154" t="s">
        <v>359</v>
      </c>
      <c r="B45" s="154" t="s">
        <v>360</v>
      </c>
      <c r="C45" s="140" t="s">
        <v>80</v>
      </c>
      <c r="D45" s="29" t="s">
        <v>178</v>
      </c>
      <c r="E45" s="156" t="s">
        <v>361</v>
      </c>
      <c r="F45" s="29" t="s">
        <v>362</v>
      </c>
      <c r="G45" s="156" t="s">
        <v>363</v>
      </c>
      <c r="H45" s="166" t="s">
        <v>364</v>
      </c>
      <c r="I45" s="150">
        <v>1977</v>
      </c>
      <c r="J45" s="100" t="s">
        <v>85</v>
      </c>
      <c r="K45" s="100" t="s">
        <v>330</v>
      </c>
      <c r="L45" s="100" t="s">
        <v>148</v>
      </c>
      <c r="M45" s="100" t="s">
        <v>87</v>
      </c>
      <c r="N45" s="100" t="s">
        <v>365</v>
      </c>
      <c r="O45" s="43">
        <f t="shared" si="0"/>
        <v>54.375116239999997</v>
      </c>
      <c r="P45" s="162">
        <f t="shared" si="1"/>
        <v>43.506485959999999</v>
      </c>
      <c r="Q45" s="43">
        <f t="shared" si="2"/>
        <v>55.242466899999997</v>
      </c>
      <c r="R45" s="162">
        <f t="shared" si="3"/>
        <v>39.666327199999998</v>
      </c>
      <c r="S45" s="43">
        <f t="shared" si="4"/>
        <v>54.638016639999996</v>
      </c>
      <c r="T45" s="162">
        <f t="shared" si="5"/>
        <v>43.542840849999997</v>
      </c>
      <c r="U45" s="43">
        <f t="shared" si="6"/>
        <v>51.5</v>
      </c>
      <c r="V45" s="162">
        <f t="shared" si="7"/>
        <v>45.68</v>
      </c>
      <c r="W45" s="43">
        <f t="shared" si="23"/>
        <v>49.553230710000001</v>
      </c>
      <c r="X45" s="162">
        <f t="shared" si="24"/>
        <v>50.446769289999999</v>
      </c>
      <c r="Y45" s="43">
        <f t="shared" si="8"/>
        <v>50.379347979999999</v>
      </c>
      <c r="Z45" s="162">
        <f t="shared" si="9"/>
        <v>49.620652020000001</v>
      </c>
      <c r="AA45" s="43">
        <f t="shared" si="10"/>
        <v>43.261736450000001</v>
      </c>
      <c r="AB45" s="162">
        <f t="shared" si="11"/>
        <v>56.738263549999999</v>
      </c>
      <c r="AC45" s="43">
        <f t="shared" si="12"/>
        <v>42.165866690000001</v>
      </c>
      <c r="AD45" s="162">
        <f t="shared" si="13"/>
        <v>57.834133309999999</v>
      </c>
      <c r="AE45" s="43">
        <f t="shared" si="14"/>
        <v>42.240912260000002</v>
      </c>
      <c r="AF45" s="162">
        <f t="shared" si="15"/>
        <v>57.759087739999998</v>
      </c>
      <c r="AG45" s="43">
        <f t="shared" ref="AG45:AL45" si="114">CZ45/$CY45*100</f>
        <v>26.653122840000002</v>
      </c>
      <c r="AH45" s="44">
        <f t="shared" si="114"/>
        <v>5.6023475969999996</v>
      </c>
      <c r="AI45" s="44">
        <f t="shared" si="114"/>
        <v>61.459347360000002</v>
      </c>
      <c r="AJ45" s="44">
        <f t="shared" si="114"/>
        <v>3.9502828679999999</v>
      </c>
      <c r="AK45" s="44">
        <f t="shared" si="114"/>
        <v>0.64756422739999997</v>
      </c>
      <c r="AL45" s="44">
        <f t="shared" si="114"/>
        <v>1.6873351110000001</v>
      </c>
      <c r="AM45" s="43">
        <f t="shared" ref="AM45:AR45" si="115">DN45/$DM45*100</f>
        <v>23.290934650000001</v>
      </c>
      <c r="AN45" s="44">
        <f t="shared" si="115"/>
        <v>5.2513616120000002</v>
      </c>
      <c r="AO45" s="44">
        <f t="shared" si="115"/>
        <v>65.849629190000002</v>
      </c>
      <c r="AP45" s="44">
        <f t="shared" si="115"/>
        <v>3.8240889610000002</v>
      </c>
      <c r="AQ45" s="44">
        <f t="shared" si="115"/>
        <v>0.57410790199999995</v>
      </c>
      <c r="AR45" s="163">
        <f t="shared" si="115"/>
        <v>1.209877686</v>
      </c>
      <c r="AS45" s="45">
        <f t="shared" si="18"/>
        <v>60.227253500000003</v>
      </c>
      <c r="AT45" s="46">
        <f t="shared" si="27"/>
        <v>433</v>
      </c>
      <c r="AU45" s="47">
        <f t="shared" si="19"/>
        <v>9.0628210859999996</v>
      </c>
      <c r="AV45" s="46">
        <f t="shared" si="28"/>
        <v>435</v>
      </c>
      <c r="AW45" s="47">
        <f t="shared" si="20"/>
        <v>19.551451190000002</v>
      </c>
      <c r="AX45" s="164">
        <f t="shared" si="29"/>
        <v>424</v>
      </c>
      <c r="AY45" s="48">
        <v>44293</v>
      </c>
      <c r="AZ45" s="49">
        <f t="shared" si="30"/>
        <v>399</v>
      </c>
      <c r="BA45" s="50">
        <v>63363</v>
      </c>
      <c r="BB45" s="49">
        <f t="shared" si="31"/>
        <v>259</v>
      </c>
      <c r="BC45" s="165">
        <f t="shared" si="21"/>
        <v>21.44205054</v>
      </c>
      <c r="BD45" s="51"/>
      <c r="BE45" s="44"/>
      <c r="BF45" s="162"/>
      <c r="BG45" s="100">
        <v>42</v>
      </c>
      <c r="BH45" s="39">
        <v>172064</v>
      </c>
      <c r="BI45" s="40">
        <v>93560</v>
      </c>
      <c r="BJ45" s="40">
        <v>74859</v>
      </c>
      <c r="BK45" s="39">
        <v>133544</v>
      </c>
      <c r="BL45" s="40">
        <v>73773</v>
      </c>
      <c r="BM45" s="40">
        <v>52972</v>
      </c>
      <c r="BN45" s="39">
        <v>119232</v>
      </c>
      <c r="BO45" s="40">
        <v>65146</v>
      </c>
      <c r="BP45" s="40">
        <v>51917</v>
      </c>
      <c r="BQ45" s="39">
        <v>100</v>
      </c>
      <c r="BR45" s="52">
        <v>51.5</v>
      </c>
      <c r="BS45" s="52">
        <v>45.68</v>
      </c>
      <c r="BT45" s="39">
        <v>170334</v>
      </c>
      <c r="BU45" s="40">
        <v>84406</v>
      </c>
      <c r="BV45" s="40">
        <v>85928</v>
      </c>
      <c r="BW45" s="40">
        <v>0</v>
      </c>
      <c r="BX45" s="40">
        <v>0</v>
      </c>
      <c r="BY45" s="159">
        <v>0</v>
      </c>
      <c r="BZ45" s="39">
        <v>113616</v>
      </c>
      <c r="CA45" s="40">
        <v>57239</v>
      </c>
      <c r="CB45" s="40">
        <v>56377</v>
      </c>
      <c r="CC45" s="159">
        <v>0</v>
      </c>
      <c r="CD45" s="39">
        <f t="shared" si="32"/>
        <v>132408</v>
      </c>
      <c r="CE45" s="40">
        <v>57282</v>
      </c>
      <c r="CF45" s="40">
        <v>75126</v>
      </c>
      <c r="CG45" s="159">
        <v>0</v>
      </c>
      <c r="CH45" s="39">
        <f t="shared" si="33"/>
        <v>79377</v>
      </c>
      <c r="CI45" s="40">
        <v>33470</v>
      </c>
      <c r="CJ45" s="40">
        <v>45907</v>
      </c>
      <c r="CK45" s="159">
        <v>0</v>
      </c>
      <c r="CL45" s="39">
        <v>49119</v>
      </c>
      <c r="CM45" s="159">
        <v>67164</v>
      </c>
      <c r="CN45" s="39"/>
      <c r="CO45" s="40"/>
      <c r="CP45" s="40"/>
      <c r="CQ45" s="159"/>
      <c r="CR45" s="39">
        <v>563555</v>
      </c>
      <c r="CS45" s="40">
        <v>115195</v>
      </c>
      <c r="CT45" s="40">
        <v>25195</v>
      </c>
      <c r="CU45" s="40">
        <v>392545</v>
      </c>
      <c r="CV45" s="40">
        <v>18465</v>
      </c>
      <c r="CW45" s="40">
        <v>3300</v>
      </c>
      <c r="CX45" s="40">
        <v>8855</v>
      </c>
      <c r="CY45" s="39">
        <v>354405</v>
      </c>
      <c r="CZ45" s="40">
        <v>94460</v>
      </c>
      <c r="DA45" s="40">
        <v>19855</v>
      </c>
      <c r="DB45" s="40">
        <v>217815</v>
      </c>
      <c r="DC45" s="40">
        <v>14000</v>
      </c>
      <c r="DD45" s="40">
        <v>2295</v>
      </c>
      <c r="DE45" s="40">
        <v>5980</v>
      </c>
      <c r="DF45" s="39">
        <v>702904</v>
      </c>
      <c r="DG45" s="40">
        <v>135780</v>
      </c>
      <c r="DH45" s="40">
        <v>31238</v>
      </c>
      <c r="DI45" s="40">
        <v>498785</v>
      </c>
      <c r="DJ45" s="40">
        <v>23778</v>
      </c>
      <c r="DK45" s="40">
        <v>3714</v>
      </c>
      <c r="DL45" s="159">
        <v>9609</v>
      </c>
      <c r="DM45" s="39">
        <v>475172</v>
      </c>
      <c r="DN45" s="40">
        <v>110672</v>
      </c>
      <c r="DO45" s="40">
        <v>24953</v>
      </c>
      <c r="DP45" s="40">
        <v>312899</v>
      </c>
      <c r="DQ45" s="40">
        <v>18171</v>
      </c>
      <c r="DR45" s="40">
        <v>2728</v>
      </c>
      <c r="DS45" s="159">
        <v>5749</v>
      </c>
      <c r="DT45" s="53">
        <v>413635</v>
      </c>
      <c r="DU45" s="54">
        <v>164514</v>
      </c>
      <c r="DV45" s="54">
        <v>110504</v>
      </c>
      <c r="DW45" s="54">
        <v>101130</v>
      </c>
      <c r="DX45" s="54">
        <v>37487</v>
      </c>
      <c r="DY45" s="53">
        <v>87170</v>
      </c>
      <c r="DZ45" s="54">
        <v>11556</v>
      </c>
      <c r="EA45" s="54">
        <v>24983</v>
      </c>
      <c r="EB45" s="54">
        <v>33588</v>
      </c>
      <c r="EC45" s="167">
        <v>17043</v>
      </c>
    </row>
    <row r="46" spans="1:133">
      <c r="A46" s="155" t="s">
        <v>366</v>
      </c>
      <c r="B46" s="155" t="s">
        <v>367</v>
      </c>
      <c r="C46" s="140" t="s">
        <v>80</v>
      </c>
      <c r="D46" s="29" t="s">
        <v>368</v>
      </c>
      <c r="E46" s="156" t="s">
        <v>369</v>
      </c>
      <c r="F46" s="29" t="s">
        <v>370</v>
      </c>
      <c r="G46" s="156" t="s">
        <v>371</v>
      </c>
      <c r="H46" s="166" t="s">
        <v>139</v>
      </c>
      <c r="I46" s="150">
        <v>1950</v>
      </c>
      <c r="J46" s="100" t="s">
        <v>131</v>
      </c>
      <c r="K46" s="100" t="s">
        <v>49</v>
      </c>
      <c r="L46" s="100"/>
      <c r="M46" s="100" t="s">
        <v>87</v>
      </c>
      <c r="N46" s="100" t="s">
        <v>102</v>
      </c>
      <c r="O46" s="43">
        <f t="shared" si="0"/>
        <v>46.243634149999998</v>
      </c>
      <c r="P46" s="162">
        <f t="shared" si="1"/>
        <v>51.647938770000003</v>
      </c>
      <c r="Q46" s="43">
        <f t="shared" si="2"/>
        <v>42.597350679999998</v>
      </c>
      <c r="R46" s="162">
        <f t="shared" si="3"/>
        <v>52.090681570000001</v>
      </c>
      <c r="S46" s="43">
        <f t="shared" si="4"/>
        <v>41.578918829999999</v>
      </c>
      <c r="T46" s="162">
        <f t="shared" si="5"/>
        <v>56.58628513</v>
      </c>
      <c r="U46" s="43">
        <f t="shared" si="6"/>
        <v>42.29</v>
      </c>
      <c r="V46" s="162">
        <f t="shared" si="7"/>
        <v>55.25</v>
      </c>
      <c r="W46" s="43">
        <f t="shared" si="23"/>
        <v>45.77376967</v>
      </c>
      <c r="X46" s="162">
        <f t="shared" si="24"/>
        <v>54.22623033</v>
      </c>
      <c r="Y46" s="43">
        <f t="shared" si="8"/>
        <v>47.277845480000003</v>
      </c>
      <c r="Z46" s="162">
        <f t="shared" si="9"/>
        <v>52.722154519999997</v>
      </c>
      <c r="AA46" s="43">
        <f t="shared" si="10"/>
        <v>32.434905479999998</v>
      </c>
      <c r="AB46" s="162">
        <f t="shared" si="11"/>
        <v>67.565094520000002</v>
      </c>
      <c r="AC46" s="43">
        <f t="shared" si="12"/>
        <v>27.964932279999999</v>
      </c>
      <c r="AD46" s="162">
        <f t="shared" si="13"/>
        <v>72.035067720000001</v>
      </c>
      <c r="AE46" s="43">
        <f t="shared" si="14"/>
        <v>38.120322889999997</v>
      </c>
      <c r="AF46" s="162">
        <f t="shared" si="15"/>
        <v>61.879677110000003</v>
      </c>
      <c r="AG46" s="43">
        <f t="shared" ref="AG46:AL46" si="116">CZ46/$CY46*100</f>
        <v>48.050724109999997</v>
      </c>
      <c r="AH46" s="44">
        <f t="shared" si="116"/>
        <v>3.2639768789999999</v>
      </c>
      <c r="AI46" s="44">
        <f t="shared" si="116"/>
        <v>38.279736540000002</v>
      </c>
      <c r="AJ46" s="44">
        <f t="shared" si="116"/>
        <v>8.0557504420000008</v>
      </c>
      <c r="AK46" s="44">
        <f t="shared" si="116"/>
        <v>0.52776527009999996</v>
      </c>
      <c r="AL46" s="44">
        <f t="shared" si="116"/>
        <v>1.8220467659999999</v>
      </c>
      <c r="AM46" s="43">
        <f t="shared" ref="AM46:AR46" si="117">DN46/$DM46*100</f>
        <v>48.067605200000003</v>
      </c>
      <c r="AN46" s="44">
        <f t="shared" si="117"/>
        <v>2.7764558469999998</v>
      </c>
      <c r="AO46" s="44">
        <f t="shared" si="117"/>
        <v>39.324992119999997</v>
      </c>
      <c r="AP46" s="44">
        <f t="shared" si="117"/>
        <v>7.4548853529999999</v>
      </c>
      <c r="AQ46" s="44">
        <f t="shared" si="117"/>
        <v>0.61645472270000001</v>
      </c>
      <c r="AR46" s="163">
        <f t="shared" si="117"/>
        <v>1.759606754</v>
      </c>
      <c r="AS46" s="45">
        <f t="shared" si="18"/>
        <v>81.992336350000002</v>
      </c>
      <c r="AT46" s="46">
        <f t="shared" si="27"/>
        <v>383</v>
      </c>
      <c r="AU46" s="47">
        <f t="shared" si="19"/>
        <v>25.278774840000001</v>
      </c>
      <c r="AV46" s="46">
        <f t="shared" si="28"/>
        <v>296</v>
      </c>
      <c r="AW46" s="47">
        <f t="shared" si="20"/>
        <v>33.323113499999998</v>
      </c>
      <c r="AX46" s="164">
        <f t="shared" si="29"/>
        <v>233</v>
      </c>
      <c r="AY46" s="48">
        <v>62272</v>
      </c>
      <c r="AZ46" s="49">
        <f t="shared" si="30"/>
        <v>196</v>
      </c>
      <c r="BA46" s="50">
        <v>73481</v>
      </c>
      <c r="BB46" s="49">
        <f t="shared" si="31"/>
        <v>178</v>
      </c>
      <c r="BC46" s="165">
        <f t="shared" si="21"/>
        <v>32.038726779999998</v>
      </c>
      <c r="BD46" s="51">
        <v>44719</v>
      </c>
      <c r="BE46" s="55">
        <f>CO46/CN46*100</f>
        <v>37.862260769999999</v>
      </c>
      <c r="BF46" s="56">
        <f>CP46/CN46*100</f>
        <v>62.137739230000001</v>
      </c>
      <c r="BG46" s="100">
        <v>43</v>
      </c>
      <c r="BH46" s="39">
        <v>316729</v>
      </c>
      <c r="BI46" s="40">
        <v>146467</v>
      </c>
      <c r="BJ46" s="40">
        <v>163584</v>
      </c>
      <c r="BK46" s="39">
        <v>240137</v>
      </c>
      <c r="BL46" s="40">
        <v>102292</v>
      </c>
      <c r="BM46" s="40">
        <v>125089</v>
      </c>
      <c r="BN46" s="39">
        <v>221278</v>
      </c>
      <c r="BO46" s="40">
        <v>92005</v>
      </c>
      <c r="BP46" s="40">
        <v>125213</v>
      </c>
      <c r="BQ46" s="39">
        <v>100</v>
      </c>
      <c r="BR46" s="52">
        <v>42.29</v>
      </c>
      <c r="BS46" s="52">
        <v>55.25</v>
      </c>
      <c r="BT46" s="39">
        <v>315139</v>
      </c>
      <c r="BU46" s="40">
        <v>144251</v>
      </c>
      <c r="BV46" s="40">
        <v>170888</v>
      </c>
      <c r="BW46" s="40">
        <v>0</v>
      </c>
      <c r="BX46" s="40">
        <v>0</v>
      </c>
      <c r="BY46" s="159">
        <v>0</v>
      </c>
      <c r="BZ46" s="39">
        <v>222379</v>
      </c>
      <c r="CA46" s="40">
        <v>105136</v>
      </c>
      <c r="CB46" s="40">
        <v>117243</v>
      </c>
      <c r="CC46" s="159">
        <v>0</v>
      </c>
      <c r="CD46" s="39">
        <f t="shared" si="32"/>
        <v>234966</v>
      </c>
      <c r="CE46" s="40">
        <v>76211</v>
      </c>
      <c r="CF46" s="40">
        <v>158755</v>
      </c>
      <c r="CG46" s="159">
        <v>0</v>
      </c>
      <c r="CH46" s="39">
        <f t="shared" si="33"/>
        <v>133342</v>
      </c>
      <c r="CI46" s="40">
        <v>37289</v>
      </c>
      <c r="CJ46" s="40">
        <v>96053</v>
      </c>
      <c r="CK46" s="159">
        <v>0</v>
      </c>
      <c r="CL46" s="39">
        <v>81555</v>
      </c>
      <c r="CM46" s="159">
        <v>132386</v>
      </c>
      <c r="CN46" s="39">
        <v>115421</v>
      </c>
      <c r="CO46" s="40">
        <v>43701</v>
      </c>
      <c r="CP46" s="40">
        <v>71720</v>
      </c>
      <c r="CQ46" s="159"/>
      <c r="CR46" s="39">
        <v>689120</v>
      </c>
      <c r="CS46" s="40">
        <v>284610</v>
      </c>
      <c r="CT46" s="40">
        <v>21745</v>
      </c>
      <c r="CU46" s="40">
        <v>311205</v>
      </c>
      <c r="CV46" s="40">
        <v>52620</v>
      </c>
      <c r="CW46" s="40">
        <v>3365</v>
      </c>
      <c r="CX46" s="40">
        <v>15575</v>
      </c>
      <c r="CY46" s="39">
        <v>477485</v>
      </c>
      <c r="CZ46" s="40">
        <v>229435</v>
      </c>
      <c r="DA46" s="40">
        <v>15585</v>
      </c>
      <c r="DB46" s="40">
        <v>182780</v>
      </c>
      <c r="DC46" s="40">
        <v>38465</v>
      </c>
      <c r="DD46" s="40">
        <v>2520</v>
      </c>
      <c r="DE46" s="40">
        <v>8700</v>
      </c>
      <c r="DF46" s="39">
        <v>702905</v>
      </c>
      <c r="DG46" s="40">
        <v>297874</v>
      </c>
      <c r="DH46" s="40">
        <v>19659</v>
      </c>
      <c r="DI46" s="40">
        <v>314576</v>
      </c>
      <c r="DJ46" s="40">
        <v>51232</v>
      </c>
      <c r="DK46" s="40">
        <v>4087</v>
      </c>
      <c r="DL46" s="159">
        <v>15477</v>
      </c>
      <c r="DM46" s="39">
        <v>498009</v>
      </c>
      <c r="DN46" s="40">
        <v>239381</v>
      </c>
      <c r="DO46" s="40">
        <v>13827</v>
      </c>
      <c r="DP46" s="40">
        <v>195842</v>
      </c>
      <c r="DQ46" s="40">
        <v>37126</v>
      </c>
      <c r="DR46" s="40">
        <v>3070</v>
      </c>
      <c r="DS46" s="159">
        <v>8763</v>
      </c>
      <c r="DT46" s="53">
        <v>470272</v>
      </c>
      <c r="DU46" s="54">
        <v>84685</v>
      </c>
      <c r="DV46" s="54">
        <v>104606</v>
      </c>
      <c r="DW46" s="54">
        <v>162102</v>
      </c>
      <c r="DX46" s="54">
        <v>118879</v>
      </c>
      <c r="DY46" s="53">
        <v>212006</v>
      </c>
      <c r="DZ46" s="54">
        <v>14023</v>
      </c>
      <c r="EA46" s="54">
        <v>45613</v>
      </c>
      <c r="EB46" s="54">
        <v>81723</v>
      </c>
      <c r="EC46" s="167">
        <v>70647</v>
      </c>
    </row>
    <row r="47" spans="1:133">
      <c r="A47" s="154" t="s">
        <v>372</v>
      </c>
      <c r="B47" s="154" t="s">
        <v>373</v>
      </c>
      <c r="C47" s="140" t="s">
        <v>80</v>
      </c>
      <c r="D47" s="29" t="s">
        <v>374</v>
      </c>
      <c r="E47" s="156" t="s">
        <v>375</v>
      </c>
      <c r="F47" s="29" t="s">
        <v>376</v>
      </c>
      <c r="G47" s="156" t="s">
        <v>377</v>
      </c>
      <c r="H47" s="161">
        <v>2006</v>
      </c>
      <c r="I47" s="150">
        <v>1965</v>
      </c>
      <c r="J47" s="100" t="s">
        <v>85</v>
      </c>
      <c r="K47" s="100" t="s">
        <v>49</v>
      </c>
      <c r="L47" s="100" t="s">
        <v>86</v>
      </c>
      <c r="M47" s="100" t="s">
        <v>87</v>
      </c>
      <c r="N47" s="100" t="s">
        <v>102</v>
      </c>
      <c r="O47" s="43">
        <f t="shared" si="0"/>
        <v>40.485300500000001</v>
      </c>
      <c r="P47" s="162">
        <f t="shared" si="1"/>
        <v>57.106000870000003</v>
      </c>
      <c r="Q47" s="43">
        <f t="shared" si="2"/>
        <v>36.066551230000002</v>
      </c>
      <c r="R47" s="162">
        <f t="shared" si="3"/>
        <v>58.134719680000003</v>
      </c>
      <c r="S47" s="43">
        <f t="shared" si="4"/>
        <v>36.128501479999997</v>
      </c>
      <c r="T47" s="162">
        <f t="shared" si="5"/>
        <v>61.512470469999997</v>
      </c>
      <c r="U47" s="43">
        <f t="shared" si="6"/>
        <v>36.22</v>
      </c>
      <c r="V47" s="162">
        <f t="shared" si="7"/>
        <v>60.85</v>
      </c>
      <c r="W47" s="43">
        <f t="shared" si="23"/>
        <v>37.859910229999997</v>
      </c>
      <c r="X47" s="162">
        <f t="shared" si="24"/>
        <v>62.140089770000003</v>
      </c>
      <c r="Y47" s="43">
        <f t="shared" si="8"/>
        <v>36.28300952</v>
      </c>
      <c r="Z47" s="162">
        <f t="shared" si="9"/>
        <v>63.71699048</v>
      </c>
      <c r="AA47" s="43">
        <f t="shared" si="10"/>
        <v>30.824889070000001</v>
      </c>
      <c r="AB47" s="162">
        <f t="shared" si="11"/>
        <v>69.175110930000002</v>
      </c>
      <c r="AC47" s="43">
        <f t="shared" si="12"/>
        <v>25.1605828</v>
      </c>
      <c r="AD47" s="162">
        <f t="shared" si="13"/>
        <v>74.8394172</v>
      </c>
      <c r="AE47" s="43">
        <f t="shared" si="14"/>
        <v>0</v>
      </c>
      <c r="AF47" s="162">
        <f t="shared" si="15"/>
        <v>100</v>
      </c>
      <c r="AG47" s="43">
        <f t="shared" ref="AG47:AL47" si="118">CZ47/$CY47*100</f>
        <v>54.355119160000001</v>
      </c>
      <c r="AH47" s="44">
        <f t="shared" si="118"/>
        <v>6.6850772220000003</v>
      </c>
      <c r="AI47" s="44">
        <f t="shared" si="118"/>
        <v>31.204868569999999</v>
      </c>
      <c r="AJ47" s="44">
        <f t="shared" si="118"/>
        <v>4.7335583510000001</v>
      </c>
      <c r="AK47" s="44">
        <f t="shared" si="118"/>
        <v>0.6811905492</v>
      </c>
      <c r="AL47" s="44">
        <f t="shared" si="118"/>
        <v>2.3401861510000002</v>
      </c>
      <c r="AM47" s="43">
        <f t="shared" ref="AM47:AR47" si="119">DN47/$DM47*100</f>
        <v>55.629248060000002</v>
      </c>
      <c r="AN47" s="44">
        <f t="shared" si="119"/>
        <v>5.6677135630000004</v>
      </c>
      <c r="AO47" s="44">
        <f t="shared" si="119"/>
        <v>30.894739349999998</v>
      </c>
      <c r="AP47" s="44">
        <f t="shared" si="119"/>
        <v>4.7576276699999998</v>
      </c>
      <c r="AQ47" s="44">
        <f t="shared" si="119"/>
        <v>0.93189623040000003</v>
      </c>
      <c r="AR47" s="163">
        <f t="shared" si="119"/>
        <v>2.118775131</v>
      </c>
      <c r="AS47" s="45">
        <f t="shared" si="18"/>
        <v>82.488056520000001</v>
      </c>
      <c r="AT47" s="46">
        <f t="shared" si="27"/>
        <v>377</v>
      </c>
      <c r="AU47" s="47">
        <f t="shared" si="19"/>
        <v>20.856540580000001</v>
      </c>
      <c r="AV47" s="46">
        <f t="shared" si="28"/>
        <v>378</v>
      </c>
      <c r="AW47" s="47">
        <f t="shared" si="20"/>
        <v>25.028920400000001</v>
      </c>
      <c r="AX47" s="164">
        <f t="shared" si="29"/>
        <v>361</v>
      </c>
      <c r="AY47" s="48">
        <v>60549</v>
      </c>
      <c r="AZ47" s="49">
        <f t="shared" si="30"/>
        <v>219</v>
      </c>
      <c r="BA47" s="50">
        <v>66430</v>
      </c>
      <c r="BB47" s="49">
        <f t="shared" si="31"/>
        <v>234</v>
      </c>
      <c r="BC47" s="165">
        <f t="shared" si="21"/>
        <v>40.750619649999997</v>
      </c>
      <c r="BD47" s="51"/>
      <c r="BE47" s="44"/>
      <c r="BF47" s="162"/>
      <c r="BG47" s="100">
        <v>44</v>
      </c>
      <c r="BH47" s="39">
        <v>308922</v>
      </c>
      <c r="BI47" s="40">
        <v>125068</v>
      </c>
      <c r="BJ47" s="40">
        <v>176413</v>
      </c>
      <c r="BK47" s="39">
        <v>244864</v>
      </c>
      <c r="BL47" s="40">
        <v>88314</v>
      </c>
      <c r="BM47" s="40">
        <v>142351</v>
      </c>
      <c r="BN47" s="39">
        <v>227297</v>
      </c>
      <c r="BO47" s="40">
        <v>82119</v>
      </c>
      <c r="BP47" s="40">
        <v>139816</v>
      </c>
      <c r="BQ47" s="39">
        <v>100</v>
      </c>
      <c r="BR47" s="52">
        <v>36.22</v>
      </c>
      <c r="BS47" s="52">
        <v>60.85</v>
      </c>
      <c r="BT47" s="39">
        <v>306118</v>
      </c>
      <c r="BU47" s="40">
        <v>115896</v>
      </c>
      <c r="BV47" s="40">
        <v>190222</v>
      </c>
      <c r="BW47" s="40">
        <v>0</v>
      </c>
      <c r="BX47" s="40">
        <v>0</v>
      </c>
      <c r="BY47" s="159">
        <v>0</v>
      </c>
      <c r="BZ47" s="39">
        <v>205774</v>
      </c>
      <c r="CA47" s="40">
        <v>74661</v>
      </c>
      <c r="CB47" s="40">
        <v>131113</v>
      </c>
      <c r="CC47" s="159">
        <v>0</v>
      </c>
      <c r="CD47" s="39">
        <f t="shared" si="32"/>
        <v>241584</v>
      </c>
      <c r="CE47" s="40">
        <v>74468</v>
      </c>
      <c r="CF47" s="40">
        <v>167116</v>
      </c>
      <c r="CG47" s="159">
        <v>0</v>
      </c>
      <c r="CH47" s="39">
        <f t="shared" si="33"/>
        <v>134043</v>
      </c>
      <c r="CI47" s="40">
        <v>33726</v>
      </c>
      <c r="CJ47" s="40">
        <v>100317</v>
      </c>
      <c r="CK47" s="159">
        <v>0</v>
      </c>
      <c r="CL47" s="39">
        <v>0</v>
      </c>
      <c r="CM47" s="159">
        <v>158161</v>
      </c>
      <c r="CN47" s="39"/>
      <c r="CO47" s="40"/>
      <c r="CP47" s="40"/>
      <c r="CQ47" s="159"/>
      <c r="CR47" s="39">
        <v>688210</v>
      </c>
      <c r="CS47" s="40">
        <v>333280</v>
      </c>
      <c r="CT47" s="40">
        <v>45160</v>
      </c>
      <c r="CU47" s="40">
        <v>255540</v>
      </c>
      <c r="CV47" s="40">
        <v>31030</v>
      </c>
      <c r="CW47" s="40">
        <v>4635</v>
      </c>
      <c r="CX47" s="40">
        <v>18565</v>
      </c>
      <c r="CY47" s="39">
        <v>488850</v>
      </c>
      <c r="CZ47" s="40">
        <v>265715</v>
      </c>
      <c r="DA47" s="40">
        <v>32680</v>
      </c>
      <c r="DB47" s="40">
        <v>152545</v>
      </c>
      <c r="DC47" s="40">
        <v>23140</v>
      </c>
      <c r="DD47" s="40">
        <v>3330</v>
      </c>
      <c r="DE47" s="40">
        <v>11440</v>
      </c>
      <c r="DF47" s="39">
        <v>702904</v>
      </c>
      <c r="DG47" s="40">
        <v>355557</v>
      </c>
      <c r="DH47" s="40">
        <v>41332</v>
      </c>
      <c r="DI47" s="40">
        <v>249720</v>
      </c>
      <c r="DJ47" s="40">
        <v>31564</v>
      </c>
      <c r="DK47" s="40">
        <v>6314</v>
      </c>
      <c r="DL47" s="159">
        <v>18417</v>
      </c>
      <c r="DM47" s="39">
        <v>504348</v>
      </c>
      <c r="DN47" s="40">
        <v>280565</v>
      </c>
      <c r="DO47" s="40">
        <v>28585</v>
      </c>
      <c r="DP47" s="40">
        <v>155817</v>
      </c>
      <c r="DQ47" s="40">
        <v>23995</v>
      </c>
      <c r="DR47" s="40">
        <v>4700</v>
      </c>
      <c r="DS47" s="159">
        <v>10686</v>
      </c>
      <c r="DT47" s="53">
        <v>472015</v>
      </c>
      <c r="DU47" s="54">
        <v>82659</v>
      </c>
      <c r="DV47" s="54">
        <v>127609</v>
      </c>
      <c r="DW47" s="54">
        <v>163301</v>
      </c>
      <c r="DX47" s="54">
        <v>98446</v>
      </c>
      <c r="DY47" s="53">
        <v>244637</v>
      </c>
      <c r="DZ47" s="54">
        <v>22194</v>
      </c>
      <c r="EA47" s="54">
        <v>67343</v>
      </c>
      <c r="EB47" s="54">
        <v>93870</v>
      </c>
      <c r="EC47" s="167">
        <v>61230</v>
      </c>
    </row>
    <row r="48" spans="1:133">
      <c r="A48" s="155" t="s">
        <v>378</v>
      </c>
      <c r="B48" s="155" t="s">
        <v>379</v>
      </c>
      <c r="C48" s="140" t="s">
        <v>126</v>
      </c>
      <c r="D48" s="29" t="s">
        <v>380</v>
      </c>
      <c r="E48" s="156" t="s">
        <v>381</v>
      </c>
      <c r="F48" s="29" t="s">
        <v>382</v>
      </c>
      <c r="G48" s="156" t="s">
        <v>383</v>
      </c>
      <c r="H48" s="166">
        <v>2016</v>
      </c>
      <c r="I48" s="150">
        <v>1964</v>
      </c>
      <c r="J48" s="100" t="s">
        <v>85</v>
      </c>
      <c r="K48" s="100" t="s">
        <v>162</v>
      </c>
      <c r="L48" s="100" t="s">
        <v>148</v>
      </c>
      <c r="M48" s="100" t="s">
        <v>87</v>
      </c>
      <c r="N48" s="100" t="s">
        <v>102</v>
      </c>
      <c r="O48" s="43">
        <f t="shared" si="0"/>
        <v>60.72154931</v>
      </c>
      <c r="P48" s="162">
        <f t="shared" si="1"/>
        <v>36.901389170000002</v>
      </c>
      <c r="Q48" s="43">
        <f t="shared" si="2"/>
        <v>56.694964120000002</v>
      </c>
      <c r="R48" s="162">
        <f t="shared" si="3"/>
        <v>36.483534089999999</v>
      </c>
      <c r="S48" s="43">
        <f t="shared" si="4"/>
        <v>54.075155780000003</v>
      </c>
      <c r="T48" s="162">
        <f t="shared" si="5"/>
        <v>43.107528569999999</v>
      </c>
      <c r="U48" s="43">
        <f t="shared" si="6"/>
        <v>56.23</v>
      </c>
      <c r="V48" s="162">
        <f t="shared" si="7"/>
        <v>40.71</v>
      </c>
      <c r="W48" s="43">
        <f t="shared" si="23"/>
        <v>58.663428500000002</v>
      </c>
      <c r="X48" s="162">
        <f t="shared" si="24"/>
        <v>41.336571499999998</v>
      </c>
      <c r="Y48" s="43">
        <f t="shared" si="8"/>
        <v>58.55550204</v>
      </c>
      <c r="Z48" s="162">
        <f t="shared" si="9"/>
        <v>41.44449796</v>
      </c>
      <c r="AA48" s="43">
        <f t="shared" si="10"/>
        <v>53.419086659999998</v>
      </c>
      <c r="AB48" s="162">
        <f t="shared" si="11"/>
        <v>46.580913340000002</v>
      </c>
      <c r="AC48" s="43">
        <f t="shared" si="12"/>
        <v>51.927120539999997</v>
      </c>
      <c r="AD48" s="162">
        <f t="shared" si="13"/>
        <v>48.072879460000003</v>
      </c>
      <c r="AE48" s="43">
        <f t="shared" si="14"/>
        <v>55.097277630000001</v>
      </c>
      <c r="AF48" s="162">
        <f t="shared" si="15"/>
        <v>44.902722369999999</v>
      </c>
      <c r="AG48" s="43">
        <f t="shared" ref="AG48:AL48" si="120">CZ48/$CY48*100</f>
        <v>66.474995820000004</v>
      </c>
      <c r="AH48" s="44">
        <f t="shared" si="120"/>
        <v>2.219312151</v>
      </c>
      <c r="AI48" s="44">
        <f t="shared" si="120"/>
        <v>23.98905113</v>
      </c>
      <c r="AJ48" s="44">
        <f t="shared" si="120"/>
        <v>4.5715467250000001</v>
      </c>
      <c r="AK48" s="44">
        <f t="shared" si="120"/>
        <v>0.55925878520000005</v>
      </c>
      <c r="AL48" s="44">
        <f t="shared" si="120"/>
        <v>2.1858353930000001</v>
      </c>
      <c r="AM48" s="43">
        <f t="shared" ref="AM48:AR48" si="121">DN48/$DM48*100</f>
        <v>61.998388980000001</v>
      </c>
      <c r="AN48" s="44">
        <f t="shared" si="121"/>
        <v>1.953135606</v>
      </c>
      <c r="AO48" s="44">
        <f t="shared" si="121"/>
        <v>29.007412500000001</v>
      </c>
      <c r="AP48" s="44">
        <f t="shared" si="121"/>
        <v>4.480627031</v>
      </c>
      <c r="AQ48" s="44">
        <f t="shared" si="121"/>
        <v>0.48819339480000001</v>
      </c>
      <c r="AR48" s="163">
        <f t="shared" si="121"/>
        <v>2.0722424859999999</v>
      </c>
      <c r="AS48" s="45">
        <f t="shared" si="18"/>
        <v>85.250350940000004</v>
      </c>
      <c r="AT48" s="46">
        <f t="shared" si="27"/>
        <v>341</v>
      </c>
      <c r="AU48" s="47">
        <f t="shared" si="19"/>
        <v>34.738435989999999</v>
      </c>
      <c r="AV48" s="46">
        <f t="shared" si="28"/>
        <v>144</v>
      </c>
      <c r="AW48" s="47">
        <f t="shared" si="20"/>
        <v>45.222622430000001</v>
      </c>
      <c r="AX48" s="164">
        <f t="shared" si="29"/>
        <v>102</v>
      </c>
      <c r="AY48" s="48">
        <v>74155</v>
      </c>
      <c r="AZ48" s="49">
        <f t="shared" si="30"/>
        <v>109</v>
      </c>
      <c r="BA48" s="50">
        <v>81595</v>
      </c>
      <c r="BB48" s="49">
        <f t="shared" si="31"/>
        <v>116</v>
      </c>
      <c r="BC48" s="165">
        <f t="shared" si="21"/>
        <v>36.413259449999998</v>
      </c>
      <c r="BD48" s="51"/>
      <c r="BE48" s="44"/>
      <c r="BF48" s="162"/>
      <c r="BG48" s="100">
        <v>45</v>
      </c>
      <c r="BH48" s="39">
        <v>365325</v>
      </c>
      <c r="BI48" s="40">
        <v>221831</v>
      </c>
      <c r="BJ48" s="40">
        <v>134810</v>
      </c>
      <c r="BK48" s="39">
        <v>312160</v>
      </c>
      <c r="BL48" s="40">
        <v>176979</v>
      </c>
      <c r="BM48" s="40">
        <v>113887</v>
      </c>
      <c r="BN48" s="39">
        <v>292406</v>
      </c>
      <c r="BO48" s="40">
        <v>158119</v>
      </c>
      <c r="BP48" s="40">
        <v>126049</v>
      </c>
      <c r="BQ48" s="39">
        <v>100</v>
      </c>
      <c r="BR48" s="52">
        <v>56.23</v>
      </c>
      <c r="BS48" s="52">
        <v>40.71</v>
      </c>
      <c r="BT48" s="39">
        <v>362345</v>
      </c>
      <c r="BU48" s="40">
        <v>212564</v>
      </c>
      <c r="BV48" s="40">
        <v>149781</v>
      </c>
      <c r="BW48" s="40">
        <v>0</v>
      </c>
      <c r="BX48" s="40">
        <v>0</v>
      </c>
      <c r="BY48" s="159">
        <v>0</v>
      </c>
      <c r="BZ48" s="39">
        <v>284431</v>
      </c>
      <c r="CA48" s="40">
        <v>166550</v>
      </c>
      <c r="CB48" s="40">
        <v>117881</v>
      </c>
      <c r="CC48" s="159">
        <v>0</v>
      </c>
      <c r="CD48" s="39">
        <f t="shared" si="32"/>
        <v>310814</v>
      </c>
      <c r="CE48" s="40">
        <v>166034</v>
      </c>
      <c r="CF48" s="40">
        <v>144780</v>
      </c>
      <c r="CG48" s="159">
        <v>0</v>
      </c>
      <c r="CH48" s="39">
        <f t="shared" si="33"/>
        <v>198794</v>
      </c>
      <c r="CI48" s="40">
        <v>103228</v>
      </c>
      <c r="CJ48" s="40">
        <v>95566</v>
      </c>
      <c r="CK48" s="159">
        <v>0</v>
      </c>
      <c r="CL48" s="39">
        <v>156749</v>
      </c>
      <c r="CM48" s="159">
        <v>127746</v>
      </c>
      <c r="CN48" s="39"/>
      <c r="CO48" s="40"/>
      <c r="CP48" s="40"/>
      <c r="CQ48" s="159"/>
      <c r="CR48" s="39">
        <v>654340</v>
      </c>
      <c r="CS48" s="40">
        <v>391080</v>
      </c>
      <c r="CT48" s="40">
        <v>13115</v>
      </c>
      <c r="CU48" s="40">
        <v>203285</v>
      </c>
      <c r="CV48" s="40">
        <v>26830</v>
      </c>
      <c r="CW48" s="40">
        <v>3280</v>
      </c>
      <c r="CX48" s="40">
        <v>16750</v>
      </c>
      <c r="CY48" s="39">
        <v>507815</v>
      </c>
      <c r="CZ48" s="40">
        <v>337570</v>
      </c>
      <c r="DA48" s="40">
        <v>11270</v>
      </c>
      <c r="DB48" s="40">
        <v>121820</v>
      </c>
      <c r="DC48" s="40">
        <v>23215</v>
      </c>
      <c r="DD48" s="40">
        <v>2840</v>
      </c>
      <c r="DE48" s="40">
        <v>11100</v>
      </c>
      <c r="DF48" s="39">
        <v>702904</v>
      </c>
      <c r="DG48" s="40">
        <v>401497</v>
      </c>
      <c r="DH48" s="40">
        <v>12468</v>
      </c>
      <c r="DI48" s="40">
        <v>239701</v>
      </c>
      <c r="DJ48" s="40">
        <v>28922</v>
      </c>
      <c r="DK48" s="40">
        <v>3267</v>
      </c>
      <c r="DL48" s="159">
        <v>17049</v>
      </c>
      <c r="DM48" s="39">
        <v>552445</v>
      </c>
      <c r="DN48" s="40">
        <v>342507</v>
      </c>
      <c r="DO48" s="40">
        <v>10790</v>
      </c>
      <c r="DP48" s="40">
        <v>160250</v>
      </c>
      <c r="DQ48" s="40">
        <v>24753</v>
      </c>
      <c r="DR48" s="40">
        <v>2697</v>
      </c>
      <c r="DS48" s="159">
        <v>11448</v>
      </c>
      <c r="DT48" s="53">
        <v>470879</v>
      </c>
      <c r="DU48" s="54">
        <v>69453</v>
      </c>
      <c r="DV48" s="54">
        <v>87935</v>
      </c>
      <c r="DW48" s="54">
        <v>149915</v>
      </c>
      <c r="DX48" s="54">
        <v>163576</v>
      </c>
      <c r="DY48" s="53">
        <v>287909</v>
      </c>
      <c r="DZ48" s="54">
        <v>9621</v>
      </c>
      <c r="EA48" s="54">
        <v>48203</v>
      </c>
      <c r="EB48" s="54">
        <v>99885</v>
      </c>
      <c r="EC48" s="167">
        <v>130200</v>
      </c>
    </row>
    <row r="49" spans="1:133">
      <c r="A49" s="154" t="s">
        <v>384</v>
      </c>
      <c r="B49" s="154" t="s">
        <v>385</v>
      </c>
      <c r="C49" s="140" t="s">
        <v>80</v>
      </c>
      <c r="D49" s="29" t="s">
        <v>98</v>
      </c>
      <c r="E49" s="156" t="s">
        <v>386</v>
      </c>
      <c r="F49" s="29" t="s">
        <v>387</v>
      </c>
      <c r="G49" s="156" t="s">
        <v>388</v>
      </c>
      <c r="H49" s="161" t="s">
        <v>389</v>
      </c>
      <c r="I49" s="150">
        <v>1976</v>
      </c>
      <c r="J49" s="100" t="s">
        <v>85</v>
      </c>
      <c r="K49" s="100" t="s">
        <v>162</v>
      </c>
      <c r="L49" s="100" t="s">
        <v>196</v>
      </c>
      <c r="M49" s="100" t="s">
        <v>87</v>
      </c>
      <c r="N49" s="100" t="s">
        <v>102</v>
      </c>
      <c r="O49" s="43">
        <f t="shared" si="0"/>
        <v>53.950333430000001</v>
      </c>
      <c r="P49" s="162">
        <f t="shared" si="1"/>
        <v>43.854384690000003</v>
      </c>
      <c r="Q49" s="43">
        <f t="shared" si="2"/>
        <v>50.32281914</v>
      </c>
      <c r="R49" s="162">
        <f t="shared" si="3"/>
        <v>43.646099450000001</v>
      </c>
      <c r="S49" s="43">
        <f t="shared" si="4"/>
        <v>47.849941919999999</v>
      </c>
      <c r="T49" s="162">
        <f t="shared" si="5"/>
        <v>49.656490210000001</v>
      </c>
      <c r="U49" s="43">
        <f t="shared" si="6"/>
        <v>48.71</v>
      </c>
      <c r="V49" s="162">
        <f t="shared" si="7"/>
        <v>48.14</v>
      </c>
      <c r="W49" s="43">
        <f t="shared" si="23"/>
        <v>49.950876700000002</v>
      </c>
      <c r="X49" s="162">
        <f t="shared" si="24"/>
        <v>50.049123299999998</v>
      </c>
      <c r="Y49" s="43">
        <f t="shared" si="8"/>
        <v>54.366138550000002</v>
      </c>
      <c r="Z49" s="162">
        <f t="shared" si="9"/>
        <v>45.633861449999998</v>
      </c>
      <c r="AA49" s="43">
        <f t="shared" si="10"/>
        <v>46.869938470000001</v>
      </c>
      <c r="AB49" s="162">
        <f t="shared" si="11"/>
        <v>53.130061529999999</v>
      </c>
      <c r="AC49" s="43">
        <f t="shared" si="12"/>
        <v>0</v>
      </c>
      <c r="AD49" s="162">
        <f t="shared" si="13"/>
        <v>100</v>
      </c>
      <c r="AE49" s="43">
        <f t="shared" si="14"/>
        <v>45.221177220000001</v>
      </c>
      <c r="AF49" s="162">
        <f t="shared" si="15"/>
        <v>54.778822779999999</v>
      </c>
      <c r="AG49" s="43">
        <f t="shared" ref="AG49:AL49" si="122">CZ49/$CY49*100</f>
        <v>48.503650780000001</v>
      </c>
      <c r="AH49" s="44">
        <f t="shared" si="122"/>
        <v>8.1894435570000006</v>
      </c>
      <c r="AI49" s="44">
        <f t="shared" si="122"/>
        <v>32.205195699999997</v>
      </c>
      <c r="AJ49" s="44">
        <f t="shared" si="122"/>
        <v>8.4359625210000004</v>
      </c>
      <c r="AK49" s="44">
        <f t="shared" si="122"/>
        <v>0.37500130570000001</v>
      </c>
      <c r="AL49" s="44">
        <f t="shared" si="122"/>
        <v>2.2907461379999998</v>
      </c>
      <c r="AM49" s="43">
        <f t="shared" ref="AM49:AR49" si="123">DN49/$DM49*100</f>
        <v>50.341262989999997</v>
      </c>
      <c r="AN49" s="44">
        <f t="shared" si="123"/>
        <v>7.5660550710000001</v>
      </c>
      <c r="AO49" s="44">
        <f t="shared" si="123"/>
        <v>31.480516590000001</v>
      </c>
      <c r="AP49" s="44">
        <f t="shared" si="123"/>
        <v>8.1217012240000006</v>
      </c>
      <c r="AQ49" s="44">
        <f t="shared" si="123"/>
        <v>0.33529685510000001</v>
      </c>
      <c r="AR49" s="163">
        <f t="shared" si="123"/>
        <v>2.1551672709999998</v>
      </c>
      <c r="AS49" s="45">
        <f t="shared" si="18"/>
        <v>85.15760616</v>
      </c>
      <c r="AT49" s="46">
        <f t="shared" si="27"/>
        <v>342</v>
      </c>
      <c r="AU49" s="47">
        <f t="shared" si="19"/>
        <v>28.069608939999998</v>
      </c>
      <c r="AV49" s="46">
        <f t="shared" si="28"/>
        <v>251</v>
      </c>
      <c r="AW49" s="47">
        <f t="shared" si="20"/>
        <v>34.279563670000002</v>
      </c>
      <c r="AX49" s="164">
        <f t="shared" si="29"/>
        <v>217</v>
      </c>
      <c r="AY49" s="48">
        <v>82366</v>
      </c>
      <c r="AZ49" s="49">
        <f t="shared" si="30"/>
        <v>68</v>
      </c>
      <c r="BA49" s="50">
        <v>94272</v>
      </c>
      <c r="BB49" s="49">
        <f t="shared" si="31"/>
        <v>61</v>
      </c>
      <c r="BC49" s="165">
        <f t="shared" si="21"/>
        <v>31.876810930000001</v>
      </c>
      <c r="BD49" s="51">
        <v>43963</v>
      </c>
      <c r="BE49" s="55">
        <f>CO49/CN49*100</f>
        <v>45.141294129999999</v>
      </c>
      <c r="BF49" s="56">
        <f>CP49/CN49*100</f>
        <v>54.858705870000001</v>
      </c>
      <c r="BG49" s="100">
        <v>46</v>
      </c>
      <c r="BH49" s="39">
        <v>349249</v>
      </c>
      <c r="BI49" s="40">
        <v>188421</v>
      </c>
      <c r="BJ49" s="40">
        <v>153161</v>
      </c>
      <c r="BK49" s="39">
        <v>273218</v>
      </c>
      <c r="BL49" s="40">
        <v>137491</v>
      </c>
      <c r="BM49" s="40">
        <v>119249</v>
      </c>
      <c r="BN49" s="39">
        <v>252249</v>
      </c>
      <c r="BO49" s="40">
        <v>120701</v>
      </c>
      <c r="BP49" s="40">
        <v>125258</v>
      </c>
      <c r="BQ49" s="39">
        <v>100</v>
      </c>
      <c r="BR49" s="52">
        <v>48.71</v>
      </c>
      <c r="BS49" s="52">
        <v>48.14</v>
      </c>
      <c r="BT49" s="39">
        <v>338943</v>
      </c>
      <c r="BU49" s="40">
        <v>169305</v>
      </c>
      <c r="BV49" s="40">
        <v>169638</v>
      </c>
      <c r="BW49" s="40">
        <v>0</v>
      </c>
      <c r="BX49" s="40">
        <v>0</v>
      </c>
      <c r="BY49" s="159">
        <v>0</v>
      </c>
      <c r="BZ49" s="39">
        <v>245022</v>
      </c>
      <c r="CA49" s="40">
        <v>133209</v>
      </c>
      <c r="CB49" s="40">
        <v>111813</v>
      </c>
      <c r="CC49" s="159">
        <v>0</v>
      </c>
      <c r="CD49" s="39">
        <f t="shared" si="32"/>
        <v>261161</v>
      </c>
      <c r="CE49" s="40">
        <v>122406</v>
      </c>
      <c r="CF49" s="40">
        <v>138755</v>
      </c>
      <c r="CG49" s="159">
        <v>0</v>
      </c>
      <c r="CH49" s="39">
        <f t="shared" si="33"/>
        <v>114072</v>
      </c>
      <c r="CI49" s="40">
        <v>0</v>
      </c>
      <c r="CJ49" s="40">
        <v>114072</v>
      </c>
      <c r="CK49" s="159">
        <v>0</v>
      </c>
      <c r="CL49" s="39">
        <v>106982</v>
      </c>
      <c r="CM49" s="159">
        <v>129593</v>
      </c>
      <c r="CN49" s="39">
        <v>174388</v>
      </c>
      <c r="CO49" s="40">
        <v>78721</v>
      </c>
      <c r="CP49" s="40">
        <v>95667</v>
      </c>
      <c r="CQ49" s="159"/>
      <c r="CR49" s="39">
        <v>661285</v>
      </c>
      <c r="CS49" s="40">
        <v>285670</v>
      </c>
      <c r="CT49" s="40">
        <v>54180</v>
      </c>
      <c r="CU49" s="40">
        <v>246985</v>
      </c>
      <c r="CV49" s="40">
        <v>52430</v>
      </c>
      <c r="CW49" s="40">
        <v>2615</v>
      </c>
      <c r="CX49" s="40">
        <v>19405</v>
      </c>
      <c r="CY49" s="39">
        <v>478665</v>
      </c>
      <c r="CZ49" s="40">
        <v>232170</v>
      </c>
      <c r="DA49" s="40">
        <v>39200</v>
      </c>
      <c r="DB49" s="40">
        <v>154155</v>
      </c>
      <c r="DC49" s="40">
        <v>40380</v>
      </c>
      <c r="DD49" s="40">
        <v>1795</v>
      </c>
      <c r="DE49" s="40">
        <v>10965</v>
      </c>
      <c r="DF49" s="39">
        <v>702904</v>
      </c>
      <c r="DG49" s="40">
        <v>322132</v>
      </c>
      <c r="DH49" s="40">
        <v>56324</v>
      </c>
      <c r="DI49" s="40">
        <v>248258</v>
      </c>
      <c r="DJ49" s="40">
        <v>53804</v>
      </c>
      <c r="DK49" s="40">
        <v>2141</v>
      </c>
      <c r="DL49" s="159">
        <v>20245</v>
      </c>
      <c r="DM49" s="39">
        <v>502838</v>
      </c>
      <c r="DN49" s="40">
        <v>253135</v>
      </c>
      <c r="DO49" s="40">
        <v>38045</v>
      </c>
      <c r="DP49" s="40">
        <v>158296</v>
      </c>
      <c r="DQ49" s="40">
        <v>40839</v>
      </c>
      <c r="DR49" s="40">
        <v>1686</v>
      </c>
      <c r="DS49" s="159">
        <v>10837</v>
      </c>
      <c r="DT49" s="53">
        <v>461435</v>
      </c>
      <c r="DU49" s="54">
        <v>68488</v>
      </c>
      <c r="DV49" s="54">
        <v>105780</v>
      </c>
      <c r="DW49" s="54">
        <v>157644</v>
      </c>
      <c r="DX49" s="54">
        <v>129523</v>
      </c>
      <c r="DY49" s="53">
        <v>214148</v>
      </c>
      <c r="DZ49" s="54">
        <v>11318</v>
      </c>
      <c r="EA49" s="54">
        <v>47922</v>
      </c>
      <c r="EB49" s="54">
        <v>81499</v>
      </c>
      <c r="EC49" s="167">
        <v>73409</v>
      </c>
    </row>
    <row r="50" spans="1:133">
      <c r="A50" s="155" t="s">
        <v>390</v>
      </c>
      <c r="B50" s="155" t="s">
        <v>391</v>
      </c>
      <c r="C50" s="140" t="s">
        <v>126</v>
      </c>
      <c r="D50" s="29" t="s">
        <v>392</v>
      </c>
      <c r="E50" s="156" t="s">
        <v>393</v>
      </c>
      <c r="F50" s="29" t="s">
        <v>394</v>
      </c>
      <c r="G50" s="156" t="s">
        <v>395</v>
      </c>
      <c r="H50" s="166">
        <v>2012</v>
      </c>
      <c r="I50" s="150">
        <v>1952</v>
      </c>
      <c r="J50" s="100" t="s">
        <v>131</v>
      </c>
      <c r="K50" s="100" t="s">
        <v>49</v>
      </c>
      <c r="L50" s="100" t="s">
        <v>396</v>
      </c>
      <c r="M50" s="100" t="s">
        <v>87</v>
      </c>
      <c r="N50" s="100" t="s">
        <v>102</v>
      </c>
      <c r="O50" s="43">
        <f t="shared" si="0"/>
        <v>61.376122639999998</v>
      </c>
      <c r="P50" s="162">
        <f t="shared" si="1"/>
        <v>36.48884649</v>
      </c>
      <c r="Q50" s="43">
        <f t="shared" si="2"/>
        <v>57.859166690000002</v>
      </c>
      <c r="R50" s="162">
        <f t="shared" si="3"/>
        <v>36.018984920000001</v>
      </c>
      <c r="S50" s="43">
        <f t="shared" si="4"/>
        <v>53.994014190000001</v>
      </c>
      <c r="T50" s="162">
        <f t="shared" si="5"/>
        <v>43.734080769999998</v>
      </c>
      <c r="U50" s="43">
        <f t="shared" si="6"/>
        <v>56.09</v>
      </c>
      <c r="V50" s="162">
        <f t="shared" si="7"/>
        <v>41.04</v>
      </c>
      <c r="W50" s="43">
        <f t="shared" si="23"/>
        <v>60.584858429999997</v>
      </c>
      <c r="X50" s="162">
        <f t="shared" si="24"/>
        <v>39.415141570000003</v>
      </c>
      <c r="Y50" s="43">
        <f t="shared" si="8"/>
        <v>61.942010600000003</v>
      </c>
      <c r="Z50" s="162">
        <f t="shared" si="9"/>
        <v>38.057989399999997</v>
      </c>
      <c r="AA50" s="43">
        <f t="shared" si="10"/>
        <v>60.379512460000001</v>
      </c>
      <c r="AB50" s="162">
        <f t="shared" si="11"/>
        <v>39.620487539999999</v>
      </c>
      <c r="AC50" s="43">
        <f t="shared" si="12"/>
        <v>51.331633580000002</v>
      </c>
      <c r="AD50" s="162">
        <f t="shared" si="13"/>
        <v>48.668366419999998</v>
      </c>
      <c r="AE50" s="43">
        <f t="shared" si="14"/>
        <v>52.691761229999997</v>
      </c>
      <c r="AF50" s="162">
        <f t="shared" si="15"/>
        <v>47.308238770000003</v>
      </c>
      <c r="AG50" s="43">
        <f t="shared" ref="AG50:AL50" si="124">CZ50/$CY50*100</f>
        <v>54.476329079999999</v>
      </c>
      <c r="AH50" s="44">
        <f t="shared" si="124"/>
        <v>2.1756783830000002</v>
      </c>
      <c r="AI50" s="44">
        <f t="shared" si="124"/>
        <v>34.174919060000001</v>
      </c>
      <c r="AJ50" s="44">
        <f t="shared" si="124"/>
        <v>6.8402569050000004</v>
      </c>
      <c r="AK50" s="44">
        <f t="shared" si="124"/>
        <v>0.2995117115</v>
      </c>
      <c r="AL50" s="44">
        <f t="shared" si="124"/>
        <v>2.0333048589999998</v>
      </c>
      <c r="AM50" s="43">
        <f t="shared" ref="AM50:AR50" si="125">DN50/$DM50*100</f>
        <v>50.81334786</v>
      </c>
      <c r="AN50" s="44">
        <f t="shared" si="125"/>
        <v>1.7636785960000001</v>
      </c>
      <c r="AO50" s="44">
        <f t="shared" si="125"/>
        <v>38.506022059999999</v>
      </c>
      <c r="AP50" s="44">
        <f t="shared" si="125"/>
        <v>6.8693167949999996</v>
      </c>
      <c r="AQ50" s="44">
        <f t="shared" si="125"/>
        <v>0.31123739919999999</v>
      </c>
      <c r="AR50" s="163">
        <f t="shared" si="125"/>
        <v>1.736397293</v>
      </c>
      <c r="AS50" s="45">
        <f t="shared" si="18"/>
        <v>83.858009539999998</v>
      </c>
      <c r="AT50" s="46">
        <f t="shared" si="27"/>
        <v>362</v>
      </c>
      <c r="AU50" s="47">
        <f t="shared" si="19"/>
        <v>33.988542770000002</v>
      </c>
      <c r="AV50" s="46">
        <f t="shared" si="28"/>
        <v>154</v>
      </c>
      <c r="AW50" s="47">
        <f t="shared" si="20"/>
        <v>46.020056869999998</v>
      </c>
      <c r="AX50" s="164">
        <f t="shared" si="29"/>
        <v>96</v>
      </c>
      <c r="AY50" s="48">
        <v>86525</v>
      </c>
      <c r="AZ50" s="49">
        <f t="shared" si="30"/>
        <v>53</v>
      </c>
      <c r="BA50" s="50">
        <v>98592</v>
      </c>
      <c r="BB50" s="49">
        <f t="shared" si="31"/>
        <v>47</v>
      </c>
      <c r="BC50" s="165">
        <f t="shared" si="21"/>
        <v>29.406291459999998</v>
      </c>
      <c r="BD50" s="51"/>
      <c r="BE50" s="44"/>
      <c r="BF50" s="162"/>
      <c r="BG50" s="100">
        <v>47</v>
      </c>
      <c r="BH50" s="39">
        <v>353297</v>
      </c>
      <c r="BI50" s="40">
        <v>216840</v>
      </c>
      <c r="BJ50" s="40">
        <v>128914</v>
      </c>
      <c r="BK50" s="39">
        <v>292232</v>
      </c>
      <c r="BL50" s="40">
        <v>169083</v>
      </c>
      <c r="BM50" s="40">
        <v>105259</v>
      </c>
      <c r="BN50" s="39">
        <v>273647</v>
      </c>
      <c r="BO50" s="40">
        <v>147753</v>
      </c>
      <c r="BP50" s="40">
        <v>119677</v>
      </c>
      <c r="BQ50" s="39">
        <v>100</v>
      </c>
      <c r="BR50" s="52">
        <v>56.09</v>
      </c>
      <c r="BS50" s="52">
        <v>41.04</v>
      </c>
      <c r="BT50" s="39">
        <v>344733</v>
      </c>
      <c r="BU50" s="40">
        <v>208856</v>
      </c>
      <c r="BV50" s="40">
        <v>135877</v>
      </c>
      <c r="BW50" s="40">
        <v>0</v>
      </c>
      <c r="BX50" s="40">
        <v>0</v>
      </c>
      <c r="BY50" s="159">
        <v>0</v>
      </c>
      <c r="BZ50" s="39">
        <v>255426</v>
      </c>
      <c r="CA50" s="40">
        <v>158216</v>
      </c>
      <c r="CB50" s="40">
        <v>97210</v>
      </c>
      <c r="CC50" s="159">
        <v>0</v>
      </c>
      <c r="CD50" s="39">
        <f t="shared" si="32"/>
        <v>280307</v>
      </c>
      <c r="CE50" s="40">
        <v>169248</v>
      </c>
      <c r="CF50" s="40">
        <v>111059</v>
      </c>
      <c r="CG50" s="159">
        <v>0</v>
      </c>
      <c r="CH50" s="39">
        <f t="shared" si="33"/>
        <v>169829</v>
      </c>
      <c r="CI50" s="40">
        <v>87176</v>
      </c>
      <c r="CJ50" s="40">
        <v>82653</v>
      </c>
      <c r="CK50" s="159">
        <v>0</v>
      </c>
      <c r="CL50" s="39">
        <v>139072</v>
      </c>
      <c r="CM50" s="159">
        <v>124863</v>
      </c>
      <c r="CN50" s="39"/>
      <c r="CO50" s="40"/>
      <c r="CP50" s="40"/>
      <c r="CQ50" s="159"/>
      <c r="CR50" s="39">
        <v>640180</v>
      </c>
      <c r="CS50" s="40">
        <v>308200</v>
      </c>
      <c r="CT50" s="40">
        <v>12730</v>
      </c>
      <c r="CU50" s="40">
        <v>260835</v>
      </c>
      <c r="CV50" s="40">
        <v>39845</v>
      </c>
      <c r="CW50" s="40">
        <v>1670</v>
      </c>
      <c r="CX50" s="40">
        <v>16900</v>
      </c>
      <c r="CY50" s="39">
        <v>474105</v>
      </c>
      <c r="CZ50" s="40">
        <v>258275</v>
      </c>
      <c r="DA50" s="40">
        <v>10315</v>
      </c>
      <c r="DB50" s="40">
        <v>162025</v>
      </c>
      <c r="DC50" s="40">
        <v>32430</v>
      </c>
      <c r="DD50" s="40">
        <v>1420</v>
      </c>
      <c r="DE50" s="40">
        <v>9640</v>
      </c>
      <c r="DF50" s="39">
        <v>702905</v>
      </c>
      <c r="DG50" s="40">
        <v>324211</v>
      </c>
      <c r="DH50" s="40">
        <v>11548</v>
      </c>
      <c r="DI50" s="40">
        <v>303859</v>
      </c>
      <c r="DJ50" s="40">
        <v>45096</v>
      </c>
      <c r="DK50" s="40">
        <v>2007</v>
      </c>
      <c r="DL50" s="159">
        <v>16184</v>
      </c>
      <c r="DM50" s="39">
        <v>520503</v>
      </c>
      <c r="DN50" s="40">
        <v>264485</v>
      </c>
      <c r="DO50" s="40">
        <v>9180</v>
      </c>
      <c r="DP50" s="40">
        <v>200425</v>
      </c>
      <c r="DQ50" s="40">
        <v>35755</v>
      </c>
      <c r="DR50" s="40">
        <v>1620</v>
      </c>
      <c r="DS50" s="159">
        <v>9038</v>
      </c>
      <c r="DT50" s="53">
        <v>484934</v>
      </c>
      <c r="DU50" s="54">
        <v>78278</v>
      </c>
      <c r="DV50" s="54">
        <v>90122</v>
      </c>
      <c r="DW50" s="54">
        <v>151712</v>
      </c>
      <c r="DX50" s="54">
        <v>164822</v>
      </c>
      <c r="DY50" s="53">
        <v>240217</v>
      </c>
      <c r="DZ50" s="54">
        <v>8248</v>
      </c>
      <c r="EA50" s="54">
        <v>36531</v>
      </c>
      <c r="EB50" s="54">
        <v>84890</v>
      </c>
      <c r="EC50" s="167">
        <v>110548</v>
      </c>
    </row>
    <row r="51" spans="1:133">
      <c r="A51" s="154" t="s">
        <v>397</v>
      </c>
      <c r="B51" s="154" t="s">
        <v>398</v>
      </c>
      <c r="C51" s="140" t="s">
        <v>126</v>
      </c>
      <c r="D51" s="29" t="s">
        <v>399</v>
      </c>
      <c r="E51" s="156" t="s">
        <v>400</v>
      </c>
      <c r="F51" s="29" t="s">
        <v>401</v>
      </c>
      <c r="G51" s="156" t="s">
        <v>402</v>
      </c>
      <c r="H51" s="166" t="s">
        <v>246</v>
      </c>
      <c r="I51" s="150">
        <v>1953</v>
      </c>
      <c r="J51" s="100" t="s">
        <v>131</v>
      </c>
      <c r="K51" s="100" t="s">
        <v>403</v>
      </c>
      <c r="L51" s="100" t="s">
        <v>272</v>
      </c>
      <c r="M51" s="100" t="s">
        <v>87</v>
      </c>
      <c r="N51" s="100" t="s">
        <v>102</v>
      </c>
      <c r="O51" s="43">
        <f t="shared" si="0"/>
        <v>67.168256979999995</v>
      </c>
      <c r="P51" s="162">
        <f t="shared" si="1"/>
        <v>30.844544540000001</v>
      </c>
      <c r="Q51" s="43">
        <f t="shared" si="2"/>
        <v>65.99865389</v>
      </c>
      <c r="R51" s="162">
        <f t="shared" si="3"/>
        <v>28.352982990000001</v>
      </c>
      <c r="S51" s="43">
        <f t="shared" si="4"/>
        <v>62.615032759999998</v>
      </c>
      <c r="T51" s="162">
        <f t="shared" si="5"/>
        <v>34.995542120000003</v>
      </c>
      <c r="U51" s="43">
        <f t="shared" si="6"/>
        <v>61.01</v>
      </c>
      <c r="V51" s="162">
        <f t="shared" si="7"/>
        <v>35.47</v>
      </c>
      <c r="W51" s="43">
        <f t="shared" si="23"/>
        <v>69.775745470000004</v>
      </c>
      <c r="X51" s="162">
        <f t="shared" si="24"/>
        <v>30.22425453</v>
      </c>
      <c r="Y51" s="43">
        <f t="shared" si="8"/>
        <v>100</v>
      </c>
      <c r="Z51" s="162">
        <f t="shared" si="9"/>
        <v>0</v>
      </c>
      <c r="AA51" s="43">
        <f t="shared" si="10"/>
        <v>67.420361330000006</v>
      </c>
      <c r="AB51" s="162">
        <f t="shared" si="11"/>
        <v>32.579638670000001</v>
      </c>
      <c r="AC51" s="43">
        <f t="shared" si="12"/>
        <v>59.357266029999998</v>
      </c>
      <c r="AD51" s="162">
        <f t="shared" si="13"/>
        <v>40.642733970000002</v>
      </c>
      <c r="AE51" s="43">
        <f t="shared" si="14"/>
        <v>63.977544309999999</v>
      </c>
      <c r="AF51" s="162">
        <f t="shared" si="15"/>
        <v>36.022455690000001</v>
      </c>
      <c r="AG51" s="43">
        <f t="shared" ref="AG51:AL51" si="126">CZ51/$CY51*100</f>
        <v>31.893570400000002</v>
      </c>
      <c r="AH51" s="44">
        <f t="shared" si="126"/>
        <v>5.1345428870000003</v>
      </c>
      <c r="AI51" s="44">
        <f t="shared" si="126"/>
        <v>24.551090989999999</v>
      </c>
      <c r="AJ51" s="44">
        <f t="shared" si="126"/>
        <v>36.145354089999998</v>
      </c>
      <c r="AK51" s="44">
        <f t="shared" si="126"/>
        <v>0.28975272359999998</v>
      </c>
      <c r="AL51" s="44">
        <f t="shared" si="126"/>
        <v>1.985688916</v>
      </c>
      <c r="AM51" s="43">
        <f t="shared" ref="AM51:AR51" si="127">DN51/$DM51*100</f>
        <v>31.319603300000001</v>
      </c>
      <c r="AN51" s="44">
        <f t="shared" si="127"/>
        <v>4.5265003479999999</v>
      </c>
      <c r="AO51" s="44">
        <f t="shared" si="127"/>
        <v>24.26694681</v>
      </c>
      <c r="AP51" s="44">
        <f t="shared" si="127"/>
        <v>38.023929549999998</v>
      </c>
      <c r="AQ51" s="44">
        <f t="shared" si="127"/>
        <v>0.15094907890000001</v>
      </c>
      <c r="AR51" s="163">
        <f t="shared" si="127"/>
        <v>1.712070907</v>
      </c>
      <c r="AS51" s="45">
        <f t="shared" si="18"/>
        <v>86.071280689999995</v>
      </c>
      <c r="AT51" s="46">
        <f t="shared" si="27"/>
        <v>326</v>
      </c>
      <c r="AU51" s="47">
        <f t="shared" si="19"/>
        <v>43.425744170000002</v>
      </c>
      <c r="AV51" s="46">
        <f t="shared" si="28"/>
        <v>62</v>
      </c>
      <c r="AW51" s="47">
        <f t="shared" si="20"/>
        <v>55.710249509999997</v>
      </c>
      <c r="AX51" s="164">
        <f t="shared" si="29"/>
        <v>40</v>
      </c>
      <c r="AY51" s="48">
        <v>80807</v>
      </c>
      <c r="AZ51" s="49">
        <f t="shared" si="30"/>
        <v>71</v>
      </c>
      <c r="BA51" s="50">
        <v>99500</v>
      </c>
      <c r="BB51" s="49">
        <f t="shared" si="31"/>
        <v>45</v>
      </c>
      <c r="BC51" s="165">
        <f t="shared" si="21"/>
        <v>14.12558275</v>
      </c>
      <c r="BD51" s="51"/>
      <c r="BE51" s="44"/>
      <c r="BF51" s="162"/>
      <c r="BG51" s="100">
        <v>48</v>
      </c>
      <c r="BH51" s="39">
        <v>337460</v>
      </c>
      <c r="BI51" s="40">
        <v>226666</v>
      </c>
      <c r="BJ51" s="40">
        <v>104088</v>
      </c>
      <c r="BK51" s="39">
        <v>264466</v>
      </c>
      <c r="BL51" s="40">
        <v>174544</v>
      </c>
      <c r="BM51" s="40">
        <v>74984</v>
      </c>
      <c r="BN51" s="39">
        <v>257970</v>
      </c>
      <c r="BO51" s="40">
        <v>161528</v>
      </c>
      <c r="BP51" s="40">
        <v>90278</v>
      </c>
      <c r="BQ51" s="39">
        <v>100</v>
      </c>
      <c r="BR51" s="52">
        <v>61.01</v>
      </c>
      <c r="BS51" s="52">
        <v>35.47</v>
      </c>
      <c r="BT51" s="39">
        <v>317318</v>
      </c>
      <c r="BU51" s="40">
        <v>221411</v>
      </c>
      <c r="BV51" s="40">
        <v>95907</v>
      </c>
      <c r="BW51" s="40">
        <v>0</v>
      </c>
      <c r="BX51" s="40">
        <v>0</v>
      </c>
      <c r="BY51" s="159">
        <v>0</v>
      </c>
      <c r="BZ51" s="39">
        <v>202636</v>
      </c>
      <c r="CA51" s="40">
        <v>202636</v>
      </c>
      <c r="CB51" s="40">
        <v>0</v>
      </c>
      <c r="CC51" s="159">
        <v>0</v>
      </c>
      <c r="CD51" s="39">
        <f t="shared" si="32"/>
        <v>250632</v>
      </c>
      <c r="CE51" s="40">
        <v>168977</v>
      </c>
      <c r="CF51" s="40">
        <v>81655</v>
      </c>
      <c r="CG51" s="159">
        <v>0</v>
      </c>
      <c r="CH51" s="39">
        <f t="shared" si="33"/>
        <v>127580</v>
      </c>
      <c r="CI51" s="40">
        <v>75728</v>
      </c>
      <c r="CJ51" s="40">
        <v>51852</v>
      </c>
      <c r="CK51" s="159">
        <v>0</v>
      </c>
      <c r="CL51" s="39">
        <v>154191</v>
      </c>
      <c r="CM51" s="159">
        <v>86817</v>
      </c>
      <c r="CN51" s="39"/>
      <c r="CO51" s="40"/>
      <c r="CP51" s="40"/>
      <c r="CQ51" s="159"/>
      <c r="CR51" s="39">
        <v>611070</v>
      </c>
      <c r="CS51" s="40">
        <v>178545</v>
      </c>
      <c r="CT51" s="40">
        <v>29570</v>
      </c>
      <c r="CU51" s="40">
        <v>169505</v>
      </c>
      <c r="CV51" s="40">
        <v>214565</v>
      </c>
      <c r="CW51" s="40">
        <v>1565</v>
      </c>
      <c r="CX51" s="40">
        <v>17320</v>
      </c>
      <c r="CY51" s="39">
        <v>481445</v>
      </c>
      <c r="CZ51" s="40">
        <v>153550</v>
      </c>
      <c r="DA51" s="40">
        <v>24720</v>
      </c>
      <c r="DB51" s="40">
        <v>118200</v>
      </c>
      <c r="DC51" s="40">
        <v>174020</v>
      </c>
      <c r="DD51" s="40">
        <v>1395</v>
      </c>
      <c r="DE51" s="40">
        <v>9560</v>
      </c>
      <c r="DF51" s="39">
        <v>702905</v>
      </c>
      <c r="DG51" s="40">
        <v>205406</v>
      </c>
      <c r="DH51" s="40">
        <v>31309</v>
      </c>
      <c r="DI51" s="40">
        <v>188973</v>
      </c>
      <c r="DJ51" s="40">
        <v>259780</v>
      </c>
      <c r="DK51" s="40">
        <v>1055</v>
      </c>
      <c r="DL51" s="159">
        <v>16382</v>
      </c>
      <c r="DM51" s="39">
        <v>557804</v>
      </c>
      <c r="DN51" s="40">
        <v>174702</v>
      </c>
      <c r="DO51" s="40">
        <v>25249</v>
      </c>
      <c r="DP51" s="40">
        <v>135362</v>
      </c>
      <c r="DQ51" s="40">
        <v>212099</v>
      </c>
      <c r="DR51" s="40">
        <v>842</v>
      </c>
      <c r="DS51" s="159">
        <v>9550</v>
      </c>
      <c r="DT51" s="53">
        <v>521656</v>
      </c>
      <c r="DU51" s="54">
        <v>72660</v>
      </c>
      <c r="DV51" s="54">
        <v>95682</v>
      </c>
      <c r="DW51" s="54">
        <v>126781</v>
      </c>
      <c r="DX51" s="54">
        <v>226533</v>
      </c>
      <c r="DY51" s="53">
        <v>146885</v>
      </c>
      <c r="DZ51" s="54">
        <v>5391</v>
      </c>
      <c r="EA51" s="54">
        <v>18909</v>
      </c>
      <c r="EB51" s="54">
        <v>40755</v>
      </c>
      <c r="EC51" s="167">
        <v>81830</v>
      </c>
    </row>
    <row r="52" spans="1:133">
      <c r="A52" s="155" t="s">
        <v>404</v>
      </c>
      <c r="B52" s="155" t="s">
        <v>405</v>
      </c>
      <c r="C52" s="140" t="s">
        <v>126</v>
      </c>
      <c r="D52" s="29" t="s">
        <v>406</v>
      </c>
      <c r="E52" s="156" t="s">
        <v>407</v>
      </c>
      <c r="F52" s="29" t="s">
        <v>408</v>
      </c>
      <c r="G52" s="156" t="s">
        <v>409</v>
      </c>
      <c r="H52" s="166">
        <v>2000</v>
      </c>
      <c r="I52" s="150">
        <v>1960</v>
      </c>
      <c r="J52" s="100" t="s">
        <v>85</v>
      </c>
      <c r="K52" s="100" t="s">
        <v>49</v>
      </c>
      <c r="L52" s="100" t="s">
        <v>410</v>
      </c>
      <c r="M52" s="100" t="s">
        <v>87</v>
      </c>
      <c r="N52" s="100" t="s">
        <v>102</v>
      </c>
      <c r="O52" s="43">
        <f t="shared" si="0"/>
        <v>70.889765370000006</v>
      </c>
      <c r="P52" s="162">
        <f t="shared" si="1"/>
        <v>27.242226689999999</v>
      </c>
      <c r="Q52" s="43">
        <f t="shared" si="2"/>
        <v>72.132105350000003</v>
      </c>
      <c r="R52" s="162">
        <f t="shared" si="3"/>
        <v>22.335732610000001</v>
      </c>
      <c r="S52" s="43">
        <f t="shared" si="4"/>
        <v>70.300568580000004</v>
      </c>
      <c r="T52" s="162">
        <f t="shared" si="5"/>
        <v>26.537722970000001</v>
      </c>
      <c r="U52" s="43">
        <f t="shared" si="6"/>
        <v>70.12</v>
      </c>
      <c r="V52" s="162">
        <f t="shared" si="7"/>
        <v>26.31</v>
      </c>
      <c r="W52" s="43">
        <f t="shared" si="23"/>
        <v>72.656670599999998</v>
      </c>
      <c r="X52" s="162">
        <f t="shared" si="24"/>
        <v>27.343329399999998</v>
      </c>
      <c r="Y52" s="43">
        <f t="shared" si="8"/>
        <v>78.372002199999997</v>
      </c>
      <c r="Z52" s="162">
        <f t="shared" si="9"/>
        <v>21.627997799999999</v>
      </c>
      <c r="AA52" s="43">
        <f t="shared" si="10"/>
        <v>77.986679440000003</v>
      </c>
      <c r="AB52" s="162">
        <f t="shared" si="11"/>
        <v>22.01332056</v>
      </c>
      <c r="AC52" s="43">
        <f t="shared" si="12"/>
        <v>76.495044239999999</v>
      </c>
      <c r="AD52" s="162">
        <f t="shared" si="13"/>
        <v>0</v>
      </c>
      <c r="AE52" s="43">
        <f t="shared" si="14"/>
        <v>76.487469140000002</v>
      </c>
      <c r="AF52" s="162">
        <f t="shared" si="15"/>
        <v>23.512530859999998</v>
      </c>
      <c r="AG52" s="43">
        <f t="shared" ref="AG52:AL52" si="128">CZ52/$CY52*100</f>
        <v>61.17246986</v>
      </c>
      <c r="AH52" s="44">
        <f t="shared" si="128"/>
        <v>3.4105329950000001</v>
      </c>
      <c r="AI52" s="44">
        <f t="shared" si="128"/>
        <v>20.073564399999999</v>
      </c>
      <c r="AJ52" s="44">
        <f t="shared" si="128"/>
        <v>12.461334069999999</v>
      </c>
      <c r="AK52" s="44">
        <f t="shared" si="128"/>
        <v>0.22208121829999999</v>
      </c>
      <c r="AL52" s="44">
        <f t="shared" si="128"/>
        <v>2.6600174490000001</v>
      </c>
      <c r="AM52" s="43">
        <f t="shared" ref="AM52:AR52" si="129">DN52/$DM52*100</f>
        <v>57.890751090000002</v>
      </c>
      <c r="AN52" s="44">
        <f t="shared" si="129"/>
        <v>2.4683975889999998</v>
      </c>
      <c r="AO52" s="44">
        <f t="shared" si="129"/>
        <v>23.230384919999999</v>
      </c>
      <c r="AP52" s="44">
        <f t="shared" si="129"/>
        <v>13.58620973</v>
      </c>
      <c r="AQ52" s="44">
        <f t="shared" si="129"/>
        <v>0.1680778812</v>
      </c>
      <c r="AR52" s="163">
        <f t="shared" si="129"/>
        <v>2.6561787899999998</v>
      </c>
      <c r="AS52" s="45">
        <f t="shared" si="18"/>
        <v>88.507464310000003</v>
      </c>
      <c r="AT52" s="46">
        <f t="shared" si="27"/>
        <v>258</v>
      </c>
      <c r="AU52" s="47">
        <f t="shared" si="19"/>
        <v>46.307731920000002</v>
      </c>
      <c r="AV52" s="46">
        <f t="shared" si="28"/>
        <v>45</v>
      </c>
      <c r="AW52" s="47">
        <f t="shared" si="20"/>
        <v>50.890602629999997</v>
      </c>
      <c r="AX52" s="164">
        <f t="shared" si="29"/>
        <v>66</v>
      </c>
      <c r="AY52" s="48">
        <v>70182</v>
      </c>
      <c r="AZ52" s="49">
        <f t="shared" si="30"/>
        <v>138</v>
      </c>
      <c r="BA52" s="50">
        <v>74149</v>
      </c>
      <c r="BB52" s="49">
        <f t="shared" si="31"/>
        <v>173</v>
      </c>
      <c r="BC52" s="165">
        <f t="shared" si="21"/>
        <v>30.04143131</v>
      </c>
      <c r="BD52" s="51"/>
      <c r="BE52" s="44"/>
      <c r="BF52" s="162"/>
      <c r="BG52" s="100">
        <v>49</v>
      </c>
      <c r="BH52" s="39">
        <v>356476</v>
      </c>
      <c r="BI52" s="40">
        <v>252705</v>
      </c>
      <c r="BJ52" s="40">
        <v>97112</v>
      </c>
      <c r="BK52" s="39">
        <v>289254</v>
      </c>
      <c r="BL52" s="40">
        <v>208645</v>
      </c>
      <c r="BM52" s="40">
        <v>64607</v>
      </c>
      <c r="BN52" s="39">
        <v>266628</v>
      </c>
      <c r="BO52" s="40">
        <v>187441</v>
      </c>
      <c r="BP52" s="40">
        <v>70757</v>
      </c>
      <c r="BQ52" s="39">
        <v>100</v>
      </c>
      <c r="BR52" s="52">
        <v>70.12</v>
      </c>
      <c r="BS52" s="52">
        <v>26.31</v>
      </c>
      <c r="BT52" s="39">
        <v>336199</v>
      </c>
      <c r="BU52" s="40">
        <v>244271</v>
      </c>
      <c r="BV52" s="40">
        <v>91928</v>
      </c>
      <c r="BW52" s="40">
        <v>0</v>
      </c>
      <c r="BX52" s="40">
        <v>0</v>
      </c>
      <c r="BY52" s="159">
        <v>0</v>
      </c>
      <c r="BZ52" s="39">
        <v>250934</v>
      </c>
      <c r="CA52" s="40">
        <v>196662</v>
      </c>
      <c r="CB52" s="40">
        <v>54272</v>
      </c>
      <c r="CC52" s="159">
        <v>0</v>
      </c>
      <c r="CD52" s="39">
        <f t="shared" si="32"/>
        <v>270409</v>
      </c>
      <c r="CE52" s="40">
        <v>210883</v>
      </c>
      <c r="CF52" s="40">
        <v>59526</v>
      </c>
      <c r="CG52" s="159">
        <v>0</v>
      </c>
      <c r="CH52" s="39">
        <f t="shared" si="33"/>
        <v>120264</v>
      </c>
      <c r="CI52" s="40">
        <v>91996</v>
      </c>
      <c r="CJ52" s="40">
        <v>0</v>
      </c>
      <c r="CK52" s="159">
        <v>28268</v>
      </c>
      <c r="CL52" s="39">
        <v>188703</v>
      </c>
      <c r="CM52" s="159">
        <v>58008</v>
      </c>
      <c r="CN52" s="39"/>
      <c r="CO52" s="40"/>
      <c r="CP52" s="40"/>
      <c r="CQ52" s="159"/>
      <c r="CR52" s="39">
        <v>606620</v>
      </c>
      <c r="CS52" s="40">
        <v>354085</v>
      </c>
      <c r="CT52" s="40">
        <v>19320</v>
      </c>
      <c r="CU52" s="40">
        <v>135340</v>
      </c>
      <c r="CV52" s="40">
        <v>75845</v>
      </c>
      <c r="CW52" s="40">
        <v>1425</v>
      </c>
      <c r="CX52" s="40">
        <v>20605</v>
      </c>
      <c r="CY52" s="39">
        <v>504320</v>
      </c>
      <c r="CZ52" s="40">
        <v>308505</v>
      </c>
      <c r="DA52" s="40">
        <v>17200</v>
      </c>
      <c r="DB52" s="40">
        <v>101235</v>
      </c>
      <c r="DC52" s="40">
        <v>62845</v>
      </c>
      <c r="DD52" s="40">
        <v>1120</v>
      </c>
      <c r="DE52" s="40">
        <v>13415</v>
      </c>
      <c r="DF52" s="39">
        <v>702904</v>
      </c>
      <c r="DG52" s="40">
        <v>388580</v>
      </c>
      <c r="DH52" s="40">
        <v>16278</v>
      </c>
      <c r="DI52" s="40">
        <v>180638</v>
      </c>
      <c r="DJ52" s="40">
        <v>94915</v>
      </c>
      <c r="DK52" s="40">
        <v>1084</v>
      </c>
      <c r="DL52" s="159">
        <v>21409</v>
      </c>
      <c r="DM52" s="39">
        <v>583658</v>
      </c>
      <c r="DN52" s="40">
        <v>337884</v>
      </c>
      <c r="DO52" s="40">
        <v>14407</v>
      </c>
      <c r="DP52" s="40">
        <v>135586</v>
      </c>
      <c r="DQ52" s="40">
        <v>79297</v>
      </c>
      <c r="DR52" s="40">
        <v>981</v>
      </c>
      <c r="DS52" s="159">
        <v>15503</v>
      </c>
      <c r="DT52" s="53">
        <v>551558</v>
      </c>
      <c r="DU52" s="54">
        <v>63388</v>
      </c>
      <c r="DV52" s="54">
        <v>94071</v>
      </c>
      <c r="DW52" s="54">
        <v>138685</v>
      </c>
      <c r="DX52" s="54">
        <v>255414</v>
      </c>
      <c r="DY52" s="53">
        <v>321973</v>
      </c>
      <c r="DZ52" s="54">
        <v>22072</v>
      </c>
      <c r="EA52" s="54">
        <v>52904</v>
      </c>
      <c r="EB52" s="54">
        <v>83143</v>
      </c>
      <c r="EC52" s="167">
        <v>163854</v>
      </c>
    </row>
    <row r="53" spans="1:133">
      <c r="A53" s="154" t="s">
        <v>411</v>
      </c>
      <c r="B53" s="154" t="s">
        <v>412</v>
      </c>
      <c r="C53" s="140" t="s">
        <v>126</v>
      </c>
      <c r="D53" s="29" t="s">
        <v>413</v>
      </c>
      <c r="E53" s="156" t="s">
        <v>414</v>
      </c>
      <c r="F53" s="29" t="s">
        <v>415</v>
      </c>
      <c r="G53" s="156" t="s">
        <v>416</v>
      </c>
      <c r="H53" s="166">
        <v>2012</v>
      </c>
      <c r="I53" s="150">
        <v>1963</v>
      </c>
      <c r="J53" s="100" t="s">
        <v>85</v>
      </c>
      <c r="K53" s="100" t="s">
        <v>162</v>
      </c>
      <c r="L53" s="100" t="s">
        <v>196</v>
      </c>
      <c r="M53" s="100" t="s">
        <v>87</v>
      </c>
      <c r="N53" s="100" t="s">
        <v>102</v>
      </c>
      <c r="O53" s="43">
        <f t="shared" si="0"/>
        <v>74.095111919999994</v>
      </c>
      <c r="P53" s="162">
        <f t="shared" si="1"/>
        <v>23.6692939</v>
      </c>
      <c r="Q53" s="43">
        <f t="shared" si="2"/>
        <v>77.737058860000005</v>
      </c>
      <c r="R53" s="162">
        <f t="shared" si="3"/>
        <v>16.801056089999999</v>
      </c>
      <c r="S53" s="43">
        <f t="shared" si="4"/>
        <v>77.028870269999999</v>
      </c>
      <c r="T53" s="162">
        <f t="shared" si="5"/>
        <v>20.521892439999998</v>
      </c>
      <c r="U53" s="43">
        <f t="shared" si="6"/>
        <v>73.75</v>
      </c>
      <c r="V53" s="162">
        <f t="shared" si="7"/>
        <v>22.54</v>
      </c>
      <c r="W53" s="43">
        <f t="shared" si="23"/>
        <v>56.61218143</v>
      </c>
      <c r="X53" s="162">
        <f t="shared" si="24"/>
        <v>0</v>
      </c>
      <c r="Y53" s="43">
        <f t="shared" si="8"/>
        <v>80.609857009999999</v>
      </c>
      <c r="Z53" s="162">
        <f t="shared" si="9"/>
        <v>19.390142990000001</v>
      </c>
      <c r="AA53" s="43">
        <f t="shared" si="10"/>
        <v>100</v>
      </c>
      <c r="AB53" s="162">
        <f t="shared" si="11"/>
        <v>0</v>
      </c>
      <c r="AC53" s="43">
        <f t="shared" si="12"/>
        <v>74.613127599999999</v>
      </c>
      <c r="AD53" s="162">
        <f t="shared" si="13"/>
        <v>25.386872400000001</v>
      </c>
      <c r="AE53" s="43">
        <f t="shared" si="14"/>
        <v>100</v>
      </c>
      <c r="AF53" s="162">
        <f t="shared" si="15"/>
        <v>0</v>
      </c>
      <c r="AG53" s="43">
        <f t="shared" ref="AG53:AL53" si="130">CZ53/$CY53*100</f>
        <v>27.635433280000001</v>
      </c>
      <c r="AH53" s="44">
        <f t="shared" si="130"/>
        <v>5.110806234</v>
      </c>
      <c r="AI53" s="44">
        <f t="shared" si="130"/>
        <v>56.428986369999997</v>
      </c>
      <c r="AJ53" s="44">
        <f t="shared" si="130"/>
        <v>9.2699024810000008</v>
      </c>
      <c r="AK53" s="44">
        <f t="shared" si="130"/>
        <v>0.19034199760000001</v>
      </c>
      <c r="AL53" s="44">
        <f t="shared" si="130"/>
        <v>1.364529645</v>
      </c>
      <c r="AM53" s="43">
        <f t="shared" ref="AM53:AR53" si="131">DN53/$DM53*100</f>
        <v>21.760162090000001</v>
      </c>
      <c r="AN53" s="44">
        <f t="shared" si="131"/>
        <v>3.9627511910000002</v>
      </c>
      <c r="AO53" s="44">
        <f t="shared" si="131"/>
        <v>64.115681710000004</v>
      </c>
      <c r="AP53" s="44">
        <f t="shared" si="131"/>
        <v>8.5115087519999992</v>
      </c>
      <c r="AQ53" s="44">
        <f t="shared" si="131"/>
        <v>0.20923232780000001</v>
      </c>
      <c r="AR53" s="163">
        <f t="shared" si="131"/>
        <v>1.440663933</v>
      </c>
      <c r="AS53" s="45">
        <f t="shared" si="18"/>
        <v>70.462245940000003</v>
      </c>
      <c r="AT53" s="46">
        <f t="shared" si="27"/>
        <v>424</v>
      </c>
      <c r="AU53" s="47">
        <f t="shared" si="19"/>
        <v>20.723167579999998</v>
      </c>
      <c r="AV53" s="46">
        <f t="shared" si="28"/>
        <v>381</v>
      </c>
      <c r="AW53" s="47">
        <f t="shared" si="20"/>
        <v>36.702460240000001</v>
      </c>
      <c r="AX53" s="164">
        <f t="shared" si="29"/>
        <v>188</v>
      </c>
      <c r="AY53" s="48">
        <v>56022</v>
      </c>
      <c r="AZ53" s="49">
        <f t="shared" si="30"/>
        <v>270</v>
      </c>
      <c r="BA53" s="50">
        <v>60952</v>
      </c>
      <c r="BB53" s="49">
        <f t="shared" si="31"/>
        <v>293</v>
      </c>
      <c r="BC53" s="165">
        <f t="shared" si="21"/>
        <v>17.492549360000002</v>
      </c>
      <c r="BD53" s="51"/>
      <c r="BE53" s="44"/>
      <c r="BF53" s="162"/>
      <c r="BG53" s="100">
        <v>50</v>
      </c>
      <c r="BH53" s="39">
        <v>252103</v>
      </c>
      <c r="BI53" s="40">
        <v>186796</v>
      </c>
      <c r="BJ53" s="40">
        <v>59671</v>
      </c>
      <c r="BK53" s="39">
        <v>196196</v>
      </c>
      <c r="BL53" s="40">
        <v>152517</v>
      </c>
      <c r="BM53" s="40">
        <v>32963</v>
      </c>
      <c r="BN53" s="39">
        <v>167889</v>
      </c>
      <c r="BO53" s="40">
        <v>129323</v>
      </c>
      <c r="BP53" s="40">
        <v>34454</v>
      </c>
      <c r="BQ53" s="39">
        <v>100</v>
      </c>
      <c r="BR53" s="52">
        <v>73.75</v>
      </c>
      <c r="BS53" s="52">
        <v>22.54</v>
      </c>
      <c r="BT53" s="39">
        <v>210944</v>
      </c>
      <c r="BU53" s="40">
        <v>119420</v>
      </c>
      <c r="BV53" s="40">
        <v>0</v>
      </c>
      <c r="BW53" s="40">
        <v>91524</v>
      </c>
      <c r="BX53" s="40">
        <v>0</v>
      </c>
      <c r="BY53" s="159">
        <v>0</v>
      </c>
      <c r="BZ53" s="39">
        <v>154692</v>
      </c>
      <c r="CA53" s="40">
        <v>124697</v>
      </c>
      <c r="CB53" s="40">
        <v>29995</v>
      </c>
      <c r="CC53" s="159">
        <v>0</v>
      </c>
      <c r="CD53" s="39">
        <f t="shared" si="32"/>
        <v>171824</v>
      </c>
      <c r="CE53" s="40">
        <v>171824</v>
      </c>
      <c r="CF53" s="40">
        <v>0</v>
      </c>
      <c r="CG53" s="159">
        <v>0</v>
      </c>
      <c r="CH53" s="39">
        <f t="shared" si="33"/>
        <v>67141</v>
      </c>
      <c r="CI53" s="40">
        <v>50096</v>
      </c>
      <c r="CJ53" s="40">
        <v>17045</v>
      </c>
      <c r="CK53" s="159">
        <v>0</v>
      </c>
      <c r="CL53" s="39">
        <v>111287</v>
      </c>
      <c r="CM53" s="159">
        <v>0</v>
      </c>
      <c r="CN53" s="39"/>
      <c r="CO53" s="40"/>
      <c r="CP53" s="40"/>
      <c r="CQ53" s="159"/>
      <c r="CR53" s="39">
        <v>564905</v>
      </c>
      <c r="CS53" s="40">
        <v>128290</v>
      </c>
      <c r="CT53" s="40">
        <v>24995</v>
      </c>
      <c r="CU53" s="40">
        <v>357730</v>
      </c>
      <c r="CV53" s="40">
        <v>45030</v>
      </c>
      <c r="CW53" s="40">
        <v>790</v>
      </c>
      <c r="CX53" s="40">
        <v>8070</v>
      </c>
      <c r="CY53" s="39">
        <v>404535</v>
      </c>
      <c r="CZ53" s="40">
        <v>111795</v>
      </c>
      <c r="DA53" s="40">
        <v>20675</v>
      </c>
      <c r="DB53" s="40">
        <v>228275</v>
      </c>
      <c r="DC53" s="40">
        <v>37500</v>
      </c>
      <c r="DD53" s="40">
        <v>770</v>
      </c>
      <c r="DE53" s="40">
        <v>5520</v>
      </c>
      <c r="DF53" s="39">
        <v>702905</v>
      </c>
      <c r="DG53" s="40">
        <v>129457</v>
      </c>
      <c r="DH53" s="40">
        <v>25617</v>
      </c>
      <c r="DI53" s="40">
        <v>482916</v>
      </c>
      <c r="DJ53" s="40">
        <v>52740</v>
      </c>
      <c r="DK53" s="40">
        <v>1324</v>
      </c>
      <c r="DL53" s="159">
        <v>10851</v>
      </c>
      <c r="DM53" s="39">
        <v>513305</v>
      </c>
      <c r="DN53" s="40">
        <v>111696</v>
      </c>
      <c r="DO53" s="40">
        <v>20341</v>
      </c>
      <c r="DP53" s="40">
        <v>329109</v>
      </c>
      <c r="DQ53" s="40">
        <v>43690</v>
      </c>
      <c r="DR53" s="40">
        <v>1074</v>
      </c>
      <c r="DS53" s="159">
        <v>7395</v>
      </c>
      <c r="DT53" s="53">
        <v>477538</v>
      </c>
      <c r="DU53" s="54">
        <v>141054</v>
      </c>
      <c r="DV53" s="54">
        <v>118069</v>
      </c>
      <c r="DW53" s="54">
        <v>119454</v>
      </c>
      <c r="DX53" s="54">
        <v>98961</v>
      </c>
      <c r="DY53" s="53">
        <v>110355</v>
      </c>
      <c r="DZ53" s="54">
        <v>7898</v>
      </c>
      <c r="EA53" s="54">
        <v>24197</v>
      </c>
      <c r="EB53" s="54">
        <v>37757</v>
      </c>
      <c r="EC53" s="167">
        <v>40503</v>
      </c>
    </row>
    <row r="54" spans="1:133">
      <c r="A54" s="155" t="s">
        <v>417</v>
      </c>
      <c r="B54" s="155" t="s">
        <v>418</v>
      </c>
      <c r="C54" s="140" t="s">
        <v>126</v>
      </c>
      <c r="D54" s="29" t="s">
        <v>419</v>
      </c>
      <c r="E54" s="156" t="s">
        <v>420</v>
      </c>
      <c r="F54" s="29" t="s">
        <v>421</v>
      </c>
      <c r="G54" s="156" t="s">
        <v>422</v>
      </c>
      <c r="H54" s="166">
        <v>1996</v>
      </c>
      <c r="I54" s="150">
        <v>1954</v>
      </c>
      <c r="J54" s="100" t="s">
        <v>85</v>
      </c>
      <c r="K54" s="100" t="s">
        <v>49</v>
      </c>
      <c r="L54" s="100" t="s">
        <v>410</v>
      </c>
      <c r="M54" s="100" t="s">
        <v>87</v>
      </c>
      <c r="N54" s="100" t="s">
        <v>102</v>
      </c>
      <c r="O54" s="43">
        <f t="shared" si="0"/>
        <v>68.701722919999995</v>
      </c>
      <c r="P54" s="162">
        <f t="shared" si="1"/>
        <v>29.436582720000001</v>
      </c>
      <c r="Q54" s="43">
        <f t="shared" si="2"/>
        <v>69.070523929999993</v>
      </c>
      <c r="R54" s="162">
        <f t="shared" si="3"/>
        <v>25.66040851</v>
      </c>
      <c r="S54" s="43">
        <f t="shared" si="4"/>
        <v>65.316976710000006</v>
      </c>
      <c r="T54" s="162">
        <f t="shared" si="5"/>
        <v>32.142932270000003</v>
      </c>
      <c r="U54" s="43">
        <f t="shared" si="6"/>
        <v>65.84</v>
      </c>
      <c r="V54" s="162">
        <f t="shared" si="7"/>
        <v>30.87</v>
      </c>
      <c r="W54" s="43">
        <f t="shared" si="23"/>
        <v>69.482782580000006</v>
      </c>
      <c r="X54" s="162">
        <f t="shared" si="24"/>
        <v>30.517217420000001</v>
      </c>
      <c r="Y54" s="43">
        <f t="shared" si="8"/>
        <v>73.401585479999994</v>
      </c>
      <c r="Z54" s="162">
        <f t="shared" si="9"/>
        <v>26.598414519999999</v>
      </c>
      <c r="AA54" s="43">
        <f t="shared" si="10"/>
        <v>72.638391530000007</v>
      </c>
      <c r="AB54" s="162">
        <f t="shared" si="11"/>
        <v>27.36160847</v>
      </c>
      <c r="AC54" s="43">
        <f t="shared" si="12"/>
        <v>65.639999090000003</v>
      </c>
      <c r="AD54" s="162">
        <f t="shared" si="13"/>
        <v>34.360000909999997</v>
      </c>
      <c r="AE54" s="43">
        <f t="shared" si="14"/>
        <v>100</v>
      </c>
      <c r="AF54" s="162">
        <f t="shared" si="15"/>
        <v>0</v>
      </c>
      <c r="AG54" s="43">
        <f t="shared" ref="AG54:AL54" si="132">CZ54/$CY54*100</f>
        <v>57.556163550000001</v>
      </c>
      <c r="AH54" s="44">
        <f t="shared" si="132"/>
        <v>5.3631105090000002</v>
      </c>
      <c r="AI54" s="44">
        <f t="shared" si="132"/>
        <v>22.685058080000001</v>
      </c>
      <c r="AJ54" s="44">
        <f t="shared" si="132"/>
        <v>11.890673960000001</v>
      </c>
      <c r="AK54" s="44">
        <f t="shared" si="132"/>
        <v>0.1846083935</v>
      </c>
      <c r="AL54" s="44">
        <f t="shared" si="132"/>
        <v>2.3203855</v>
      </c>
      <c r="AM54" s="43">
        <f t="shared" ref="AM54:AR54" si="133">DN54/$DM54*100</f>
        <v>56.674175509999998</v>
      </c>
      <c r="AN54" s="44">
        <f t="shared" si="133"/>
        <v>4.2081758540000003</v>
      </c>
      <c r="AO54" s="44">
        <f t="shared" si="133"/>
        <v>23.955706809999999</v>
      </c>
      <c r="AP54" s="44">
        <f t="shared" si="133"/>
        <v>12.24980242</v>
      </c>
      <c r="AQ54" s="44">
        <f t="shared" si="133"/>
        <v>0.1818967078</v>
      </c>
      <c r="AR54" s="163">
        <f t="shared" si="133"/>
        <v>2.730242702</v>
      </c>
      <c r="AS54" s="45">
        <f t="shared" si="18"/>
        <v>88.923807440000004</v>
      </c>
      <c r="AT54" s="46">
        <f t="shared" si="27"/>
        <v>239</v>
      </c>
      <c r="AU54" s="47">
        <f t="shared" si="19"/>
        <v>44.109302700000001</v>
      </c>
      <c r="AV54" s="46">
        <f t="shared" si="28"/>
        <v>60</v>
      </c>
      <c r="AW54" s="47">
        <f t="shared" si="20"/>
        <v>51.624858979999999</v>
      </c>
      <c r="AX54" s="164">
        <f t="shared" si="29"/>
        <v>59</v>
      </c>
      <c r="AY54" s="48">
        <v>84227</v>
      </c>
      <c r="AZ54" s="49">
        <f t="shared" si="30"/>
        <v>61</v>
      </c>
      <c r="BA54" s="50">
        <v>92206</v>
      </c>
      <c r="BB54" s="49">
        <f t="shared" si="31"/>
        <v>70</v>
      </c>
      <c r="BC54" s="165">
        <f t="shared" si="21"/>
        <v>27.842875280000001</v>
      </c>
      <c r="BD54" s="51"/>
      <c r="BE54" s="44"/>
      <c r="BF54" s="162"/>
      <c r="BG54" s="100">
        <v>51</v>
      </c>
      <c r="BH54" s="39">
        <v>376861</v>
      </c>
      <c r="BI54" s="40">
        <v>258910</v>
      </c>
      <c r="BJ54" s="40">
        <v>110935</v>
      </c>
      <c r="BK54" s="39">
        <v>302805</v>
      </c>
      <c r="BL54" s="40">
        <v>209149</v>
      </c>
      <c r="BM54" s="40">
        <v>77701</v>
      </c>
      <c r="BN54" s="39">
        <v>285226</v>
      </c>
      <c r="BO54" s="40">
        <v>186301</v>
      </c>
      <c r="BP54" s="40">
        <v>91680</v>
      </c>
      <c r="BQ54" s="39">
        <v>100</v>
      </c>
      <c r="BR54" s="52">
        <v>65.84</v>
      </c>
      <c r="BS54" s="52">
        <v>30.87</v>
      </c>
      <c r="BT54" s="39">
        <v>345464</v>
      </c>
      <c r="BU54" s="40">
        <v>240038</v>
      </c>
      <c r="BV54" s="40">
        <v>105426</v>
      </c>
      <c r="BW54" s="40">
        <v>0</v>
      </c>
      <c r="BX54" s="40">
        <v>0</v>
      </c>
      <c r="BY54" s="159">
        <v>0</v>
      </c>
      <c r="BZ54" s="39">
        <v>260993</v>
      </c>
      <c r="CA54" s="40">
        <v>191573</v>
      </c>
      <c r="CB54" s="40">
        <v>69420</v>
      </c>
      <c r="CC54" s="159">
        <v>0</v>
      </c>
      <c r="CD54" s="39">
        <f t="shared" si="32"/>
        <v>282604</v>
      </c>
      <c r="CE54" s="40">
        <v>205279</v>
      </c>
      <c r="CF54" s="40">
        <v>77325</v>
      </c>
      <c r="CG54" s="159">
        <v>0</v>
      </c>
      <c r="CH54" s="39">
        <f t="shared" si="33"/>
        <v>131883</v>
      </c>
      <c r="CI54" s="40">
        <v>86568</v>
      </c>
      <c r="CJ54" s="40">
        <v>45315</v>
      </c>
      <c r="CK54" s="159">
        <v>0</v>
      </c>
      <c r="CL54" s="39">
        <v>247851</v>
      </c>
      <c r="CM54" s="159">
        <v>0</v>
      </c>
      <c r="CN54" s="39"/>
      <c r="CO54" s="40"/>
      <c r="CP54" s="40"/>
      <c r="CQ54" s="159"/>
      <c r="CR54" s="39">
        <v>671095</v>
      </c>
      <c r="CS54" s="40">
        <v>359930</v>
      </c>
      <c r="CT54" s="40">
        <v>35315</v>
      </c>
      <c r="CU54" s="40">
        <v>174590</v>
      </c>
      <c r="CV54" s="40">
        <v>77450</v>
      </c>
      <c r="CW54" s="40">
        <v>1095</v>
      </c>
      <c r="CX54" s="40">
        <v>22715</v>
      </c>
      <c r="CY54" s="39">
        <v>528145</v>
      </c>
      <c r="CZ54" s="40">
        <v>303980</v>
      </c>
      <c r="DA54" s="40">
        <v>28325</v>
      </c>
      <c r="DB54" s="40">
        <v>119810</v>
      </c>
      <c r="DC54" s="40">
        <v>62800</v>
      </c>
      <c r="DD54" s="40">
        <v>975</v>
      </c>
      <c r="DE54" s="40">
        <v>12255</v>
      </c>
      <c r="DF54" s="39">
        <v>702904</v>
      </c>
      <c r="DG54" s="40">
        <v>375093</v>
      </c>
      <c r="DH54" s="40">
        <v>29511</v>
      </c>
      <c r="DI54" s="40">
        <v>189850</v>
      </c>
      <c r="DJ54" s="40">
        <v>83934</v>
      </c>
      <c r="DK54" s="40">
        <v>1217</v>
      </c>
      <c r="DL54" s="159">
        <v>23299</v>
      </c>
      <c r="DM54" s="39">
        <v>558009</v>
      </c>
      <c r="DN54" s="40">
        <v>316247</v>
      </c>
      <c r="DO54" s="40">
        <v>23482</v>
      </c>
      <c r="DP54" s="40">
        <v>133675</v>
      </c>
      <c r="DQ54" s="40">
        <v>68355</v>
      </c>
      <c r="DR54" s="40">
        <v>1015</v>
      </c>
      <c r="DS54" s="159">
        <v>15235</v>
      </c>
      <c r="DT54" s="53">
        <v>553033</v>
      </c>
      <c r="DU54" s="54">
        <v>61255</v>
      </c>
      <c r="DV54" s="54">
        <v>93577</v>
      </c>
      <c r="DW54" s="54">
        <v>154262</v>
      </c>
      <c r="DX54" s="54">
        <v>243939</v>
      </c>
      <c r="DY54" s="53">
        <v>301380</v>
      </c>
      <c r="DZ54" s="54">
        <v>14101</v>
      </c>
      <c r="EA54" s="54">
        <v>45941</v>
      </c>
      <c r="EB54" s="54">
        <v>85751</v>
      </c>
      <c r="EC54" s="167">
        <v>155587</v>
      </c>
    </row>
    <row r="55" spans="1:133">
      <c r="A55" s="154" t="s">
        <v>423</v>
      </c>
      <c r="B55" s="154" t="s">
        <v>424</v>
      </c>
      <c r="C55" s="140" t="s">
        <v>126</v>
      </c>
      <c r="D55" s="29" t="s">
        <v>425</v>
      </c>
      <c r="E55" s="156" t="s">
        <v>426</v>
      </c>
      <c r="F55" s="29" t="s">
        <v>427</v>
      </c>
      <c r="G55" s="156" t="s">
        <v>428</v>
      </c>
      <c r="H55" s="166">
        <v>2014</v>
      </c>
      <c r="I55" s="150">
        <v>1979</v>
      </c>
      <c r="J55" s="100" t="s">
        <v>85</v>
      </c>
      <c r="K55" s="100" t="s">
        <v>162</v>
      </c>
      <c r="L55" s="100" t="s">
        <v>148</v>
      </c>
      <c r="M55" s="100" t="s">
        <v>87</v>
      </c>
      <c r="N55" s="100" t="s">
        <v>102</v>
      </c>
      <c r="O55" s="43">
        <f t="shared" si="0"/>
        <v>58.796643240000002</v>
      </c>
      <c r="P55" s="162">
        <f t="shared" si="1"/>
        <v>38.894740040000002</v>
      </c>
      <c r="Q55" s="43">
        <f t="shared" si="2"/>
        <v>57.668523980000003</v>
      </c>
      <c r="R55" s="162">
        <f t="shared" si="3"/>
        <v>36.578608109999998</v>
      </c>
      <c r="S55" s="43">
        <f t="shared" si="4"/>
        <v>57.235189730000002</v>
      </c>
      <c r="T55" s="162">
        <f t="shared" si="5"/>
        <v>40.64254614</v>
      </c>
      <c r="U55" s="43">
        <f t="shared" si="6"/>
        <v>55.61</v>
      </c>
      <c r="V55" s="162">
        <f t="shared" si="7"/>
        <v>40.68</v>
      </c>
      <c r="W55" s="43">
        <f t="shared" si="23"/>
        <v>61.288236320000003</v>
      </c>
      <c r="X55" s="162">
        <f t="shared" si="24"/>
        <v>38.711763679999997</v>
      </c>
      <c r="Y55" s="43">
        <f t="shared" si="8"/>
        <v>58.744499849999997</v>
      </c>
      <c r="Z55" s="162">
        <f t="shared" si="9"/>
        <v>41.255500150000003</v>
      </c>
      <c r="AA55" s="43">
        <f t="shared" si="10"/>
        <v>56.06753853</v>
      </c>
      <c r="AB55" s="162">
        <f t="shared" si="11"/>
        <v>43.93246147</v>
      </c>
      <c r="AC55" s="43">
        <f t="shared" si="12"/>
        <v>51.733744889999997</v>
      </c>
      <c r="AD55" s="162">
        <f t="shared" si="13"/>
        <v>48.266255110000003</v>
      </c>
      <c r="AE55" s="43">
        <f t="shared" si="14"/>
        <v>0</v>
      </c>
      <c r="AF55" s="162">
        <f t="shared" si="15"/>
        <v>100</v>
      </c>
      <c r="AG55" s="43">
        <f t="shared" ref="AG55:AL55" si="134">CZ55/$CY55*100</f>
        <v>32.771222719999997</v>
      </c>
      <c r="AH55" s="44">
        <f t="shared" si="134"/>
        <v>12.12279419</v>
      </c>
      <c r="AI55" s="44">
        <f t="shared" si="134"/>
        <v>45.383731859999997</v>
      </c>
      <c r="AJ55" s="44">
        <f t="shared" si="134"/>
        <v>7.1535971600000003</v>
      </c>
      <c r="AK55" s="44">
        <f t="shared" si="134"/>
        <v>0.24537955519999999</v>
      </c>
      <c r="AL55" s="44">
        <f t="shared" si="134"/>
        <v>2.3232745119999998</v>
      </c>
      <c r="AM55" s="43">
        <f t="shared" ref="AM55:AR55" si="135">DN55/$DM55*100</f>
        <v>34.379267390000003</v>
      </c>
      <c r="AN55" s="44">
        <f t="shared" si="135"/>
        <v>11.042888359999999</v>
      </c>
      <c r="AO55" s="44">
        <f t="shared" si="135"/>
        <v>44.365491769999998</v>
      </c>
      <c r="AP55" s="44">
        <f t="shared" si="135"/>
        <v>7.8928900610000001</v>
      </c>
      <c r="AQ55" s="44">
        <f t="shared" si="135"/>
        <v>0.35108835389999998</v>
      </c>
      <c r="AR55" s="163">
        <f t="shared" si="135"/>
        <v>1.9683740569999999</v>
      </c>
      <c r="AS55" s="45">
        <f t="shared" si="18"/>
        <v>80.926685689999999</v>
      </c>
      <c r="AT55" s="46">
        <f t="shared" si="27"/>
        <v>392</v>
      </c>
      <c r="AU55" s="47">
        <f t="shared" si="19"/>
        <v>24.280745119999999</v>
      </c>
      <c r="AV55" s="46">
        <f t="shared" si="28"/>
        <v>317</v>
      </c>
      <c r="AW55" s="47">
        <f t="shared" si="20"/>
        <v>34.18991561</v>
      </c>
      <c r="AX55" s="164">
        <f t="shared" si="29"/>
        <v>220</v>
      </c>
      <c r="AY55" s="48">
        <v>64779</v>
      </c>
      <c r="AZ55" s="49">
        <f t="shared" si="30"/>
        <v>180</v>
      </c>
      <c r="BA55" s="50">
        <v>77394</v>
      </c>
      <c r="BB55" s="49">
        <f t="shared" si="31"/>
        <v>145</v>
      </c>
      <c r="BC55" s="165">
        <f t="shared" si="21"/>
        <v>21.56676933</v>
      </c>
      <c r="BD55" s="51"/>
      <c r="BE55" s="44"/>
      <c r="BF55" s="162"/>
      <c r="BG55" s="100">
        <v>52</v>
      </c>
      <c r="BH55" s="39">
        <v>296238</v>
      </c>
      <c r="BI55" s="40">
        <v>174178</v>
      </c>
      <c r="BJ55" s="40">
        <v>115221</v>
      </c>
      <c r="BK55" s="39">
        <v>228825</v>
      </c>
      <c r="BL55" s="40">
        <v>131960</v>
      </c>
      <c r="BM55" s="40">
        <v>83701</v>
      </c>
      <c r="BN55" s="39">
        <v>206242</v>
      </c>
      <c r="BO55" s="40">
        <v>118043</v>
      </c>
      <c r="BP55" s="40">
        <v>83822</v>
      </c>
      <c r="BQ55" s="39">
        <v>100</v>
      </c>
      <c r="BR55" s="52">
        <v>55.61</v>
      </c>
      <c r="BS55" s="52">
        <v>40.68</v>
      </c>
      <c r="BT55" s="39">
        <v>286050</v>
      </c>
      <c r="BU55" s="40">
        <v>175315</v>
      </c>
      <c r="BV55" s="40">
        <v>110735</v>
      </c>
      <c r="BW55" s="40">
        <v>0</v>
      </c>
      <c r="BX55" s="40">
        <v>0</v>
      </c>
      <c r="BY55" s="159">
        <v>0</v>
      </c>
      <c r="BZ55" s="39">
        <v>187495</v>
      </c>
      <c r="CA55" s="40">
        <v>110143</v>
      </c>
      <c r="CB55" s="40">
        <v>77352</v>
      </c>
      <c r="CC55" s="159">
        <v>0</v>
      </c>
      <c r="CD55" s="39">
        <f t="shared" si="32"/>
        <v>215936</v>
      </c>
      <c r="CE55" s="40">
        <v>121070</v>
      </c>
      <c r="CF55" s="40">
        <v>94866</v>
      </c>
      <c r="CG55" s="159">
        <v>0</v>
      </c>
      <c r="CH55" s="39">
        <f t="shared" si="33"/>
        <v>99784</v>
      </c>
      <c r="CI55" s="40">
        <v>51622</v>
      </c>
      <c r="CJ55" s="40">
        <v>48162</v>
      </c>
      <c r="CK55" s="159">
        <v>0</v>
      </c>
      <c r="CL55" s="39">
        <v>0</v>
      </c>
      <c r="CM55" s="159">
        <v>161219</v>
      </c>
      <c r="CN55" s="39"/>
      <c r="CO55" s="40"/>
      <c r="CP55" s="40"/>
      <c r="CQ55" s="159"/>
      <c r="CR55" s="39">
        <v>669645</v>
      </c>
      <c r="CS55" s="40">
        <v>189090</v>
      </c>
      <c r="CT55" s="40">
        <v>74750</v>
      </c>
      <c r="CU55" s="40">
        <v>341255</v>
      </c>
      <c r="CV55" s="40">
        <v>45405</v>
      </c>
      <c r="CW55" s="40">
        <v>1575</v>
      </c>
      <c r="CX55" s="40">
        <v>17570</v>
      </c>
      <c r="CY55" s="39">
        <v>478850</v>
      </c>
      <c r="CZ55" s="40">
        <v>156925</v>
      </c>
      <c r="DA55" s="40">
        <v>58050</v>
      </c>
      <c r="DB55" s="40">
        <v>217320</v>
      </c>
      <c r="DC55" s="40">
        <v>34255</v>
      </c>
      <c r="DD55" s="40">
        <v>1175</v>
      </c>
      <c r="DE55" s="40">
        <v>11125</v>
      </c>
      <c r="DF55" s="39">
        <v>702905</v>
      </c>
      <c r="DG55" s="40">
        <v>208507</v>
      </c>
      <c r="DH55" s="40">
        <v>76982</v>
      </c>
      <c r="DI55" s="40">
        <v>347521</v>
      </c>
      <c r="DJ55" s="40">
        <v>50572</v>
      </c>
      <c r="DK55" s="40">
        <v>2189</v>
      </c>
      <c r="DL55" s="159">
        <v>17134</v>
      </c>
      <c r="DM55" s="39">
        <v>500159</v>
      </c>
      <c r="DN55" s="40">
        <v>171951</v>
      </c>
      <c r="DO55" s="40">
        <v>55232</v>
      </c>
      <c r="DP55" s="40">
        <v>221898</v>
      </c>
      <c r="DQ55" s="40">
        <v>39477</v>
      </c>
      <c r="DR55" s="40">
        <v>1756</v>
      </c>
      <c r="DS55" s="159">
        <v>9845</v>
      </c>
      <c r="DT55" s="53">
        <v>470904</v>
      </c>
      <c r="DU55" s="54">
        <v>89817</v>
      </c>
      <c r="DV55" s="54">
        <v>116164</v>
      </c>
      <c r="DW55" s="54">
        <v>150584</v>
      </c>
      <c r="DX55" s="54">
        <v>114339</v>
      </c>
      <c r="DY55" s="53">
        <v>144917</v>
      </c>
      <c r="DZ55" s="54">
        <v>9898</v>
      </c>
      <c r="EA55" s="54">
        <v>31523</v>
      </c>
      <c r="EB55" s="54">
        <v>53949</v>
      </c>
      <c r="EC55" s="167">
        <v>49547</v>
      </c>
    </row>
    <row r="56" spans="1:133">
      <c r="A56" s="155" t="s">
        <v>429</v>
      </c>
      <c r="B56" s="155" t="s">
        <v>430</v>
      </c>
      <c r="C56" s="140" t="s">
        <v>126</v>
      </c>
      <c r="D56" s="29" t="s">
        <v>431</v>
      </c>
      <c r="E56" s="156" t="s">
        <v>432</v>
      </c>
      <c r="F56" s="29" t="s">
        <v>433</v>
      </c>
      <c r="G56" s="156" t="s">
        <v>434</v>
      </c>
      <c r="H56" s="166">
        <v>1998</v>
      </c>
      <c r="I56" s="150">
        <v>1936</v>
      </c>
      <c r="J56" s="100" t="s">
        <v>131</v>
      </c>
      <c r="K56" s="100" t="s">
        <v>162</v>
      </c>
      <c r="L56" s="100" t="s">
        <v>148</v>
      </c>
      <c r="M56" s="100" t="s">
        <v>87</v>
      </c>
      <c r="N56" s="100" t="s">
        <v>102</v>
      </c>
      <c r="O56" s="43">
        <f t="shared" si="0"/>
        <v>65.153975389999999</v>
      </c>
      <c r="P56" s="162">
        <f t="shared" si="1"/>
        <v>32.811569900000002</v>
      </c>
      <c r="Q56" s="43">
        <f t="shared" si="2"/>
        <v>66.558355980000002</v>
      </c>
      <c r="R56" s="162">
        <f t="shared" si="3"/>
        <v>27.68557483</v>
      </c>
      <c r="S56" s="43">
        <f t="shared" si="4"/>
        <v>65.171989870000004</v>
      </c>
      <c r="T56" s="162">
        <f t="shared" si="5"/>
        <v>32.457914770000002</v>
      </c>
      <c r="U56" s="43">
        <f t="shared" si="6"/>
        <v>61.98</v>
      </c>
      <c r="V56" s="162">
        <f t="shared" si="7"/>
        <v>34.54</v>
      </c>
      <c r="W56" s="43">
        <f t="shared" si="23"/>
        <v>66.577610100000001</v>
      </c>
      <c r="X56" s="162">
        <f t="shared" si="24"/>
        <v>33.422389899999999</v>
      </c>
      <c r="Y56" s="43">
        <f t="shared" si="8"/>
        <v>68.778349550000001</v>
      </c>
      <c r="Z56" s="162">
        <f t="shared" si="9"/>
        <v>31.221650449999999</v>
      </c>
      <c r="AA56" s="43">
        <f t="shared" si="10"/>
        <v>100</v>
      </c>
      <c r="AB56" s="162">
        <f t="shared" si="11"/>
        <v>0</v>
      </c>
      <c r="AC56" s="43">
        <f t="shared" si="12"/>
        <v>59.655711680000003</v>
      </c>
      <c r="AD56" s="162">
        <f t="shared" si="13"/>
        <v>40.344288319999997</v>
      </c>
      <c r="AE56" s="43">
        <f t="shared" si="14"/>
        <v>65.700038399999997</v>
      </c>
      <c r="AF56" s="162">
        <f t="shared" si="15"/>
        <v>34.299961600000003</v>
      </c>
      <c r="AG56" s="43">
        <f t="shared" ref="AG56:AL56" si="136">CZ56/$CY56*100</f>
        <v>20.765724299999999</v>
      </c>
      <c r="AH56" s="44">
        <f t="shared" si="136"/>
        <v>3.130996085</v>
      </c>
      <c r="AI56" s="44">
        <f t="shared" si="136"/>
        <v>55.43737453</v>
      </c>
      <c r="AJ56" s="44">
        <f t="shared" si="136"/>
        <v>19.115379919999999</v>
      </c>
      <c r="AK56" s="44">
        <f t="shared" si="136"/>
        <v>0.27949380569999999</v>
      </c>
      <c r="AL56" s="44">
        <f t="shared" si="136"/>
        <v>1.271031354</v>
      </c>
      <c r="AM56" s="43">
        <f t="shared" ref="AM56:AR56" si="137">DN56/$DM56*100</f>
        <v>21.10981627</v>
      </c>
      <c r="AN56" s="44">
        <f t="shared" si="137"/>
        <v>2.7506730290000001</v>
      </c>
      <c r="AO56" s="44">
        <f t="shared" si="137"/>
        <v>57.83332077</v>
      </c>
      <c r="AP56" s="44">
        <f t="shared" si="137"/>
        <v>16.885533890000001</v>
      </c>
      <c r="AQ56" s="44">
        <f t="shared" si="137"/>
        <v>0.21857733409999999</v>
      </c>
      <c r="AR56" s="163">
        <f t="shared" si="137"/>
        <v>1.2020787070000001</v>
      </c>
      <c r="AS56" s="45">
        <f t="shared" si="18"/>
        <v>76.306080140000006</v>
      </c>
      <c r="AT56" s="46">
        <f t="shared" si="27"/>
        <v>414</v>
      </c>
      <c r="AU56" s="47">
        <f t="shared" si="19"/>
        <v>21.858313979999998</v>
      </c>
      <c r="AV56" s="46">
        <f t="shared" si="28"/>
        <v>357</v>
      </c>
      <c r="AW56" s="47">
        <f t="shared" si="20"/>
        <v>32.117130860000003</v>
      </c>
      <c r="AX56" s="164">
        <f t="shared" si="29"/>
        <v>249</v>
      </c>
      <c r="AY56" s="48">
        <v>71180</v>
      </c>
      <c r="AZ56" s="49">
        <f t="shared" si="30"/>
        <v>133</v>
      </c>
      <c r="BA56" s="50">
        <v>76684</v>
      </c>
      <c r="BB56" s="49">
        <f t="shared" si="31"/>
        <v>151</v>
      </c>
      <c r="BC56" s="165">
        <f t="shared" si="21"/>
        <v>14.096369449999999</v>
      </c>
      <c r="BD56" s="51"/>
      <c r="BE56" s="44"/>
      <c r="BF56" s="162"/>
      <c r="BG56" s="100">
        <v>53</v>
      </c>
      <c r="BH56" s="39">
        <v>283909</v>
      </c>
      <c r="BI56" s="40">
        <v>184978</v>
      </c>
      <c r="BJ56" s="40">
        <v>93155</v>
      </c>
      <c r="BK56" s="39">
        <v>220046</v>
      </c>
      <c r="BL56" s="40">
        <v>146459</v>
      </c>
      <c r="BM56" s="40">
        <v>60921</v>
      </c>
      <c r="BN56" s="39">
        <v>204169</v>
      </c>
      <c r="BO56" s="40">
        <v>133061</v>
      </c>
      <c r="BP56" s="40">
        <v>66269</v>
      </c>
      <c r="BQ56" s="39">
        <v>100</v>
      </c>
      <c r="BR56" s="52">
        <v>61.98</v>
      </c>
      <c r="BS56" s="52">
        <v>34.54</v>
      </c>
      <c r="BT56" s="39">
        <v>259760</v>
      </c>
      <c r="BU56" s="40">
        <v>172942</v>
      </c>
      <c r="BV56" s="40">
        <v>86818</v>
      </c>
      <c r="BW56" s="40">
        <v>0</v>
      </c>
      <c r="BX56" s="40">
        <v>0</v>
      </c>
      <c r="BY56" s="159">
        <v>0</v>
      </c>
      <c r="BZ56" s="39">
        <v>177031</v>
      </c>
      <c r="CA56" s="40">
        <v>121759</v>
      </c>
      <c r="CB56" s="40">
        <v>55272</v>
      </c>
      <c r="CC56" s="159">
        <v>0</v>
      </c>
      <c r="CD56" s="39">
        <f t="shared" si="32"/>
        <v>186646</v>
      </c>
      <c r="CE56" s="40">
        <v>186646</v>
      </c>
      <c r="CF56" s="40">
        <v>0</v>
      </c>
      <c r="CG56" s="159">
        <v>0</v>
      </c>
      <c r="CH56" s="39">
        <f t="shared" si="33"/>
        <v>84406</v>
      </c>
      <c r="CI56" s="40">
        <v>50353</v>
      </c>
      <c r="CJ56" s="40">
        <v>34053</v>
      </c>
      <c r="CK56" s="159">
        <v>0</v>
      </c>
      <c r="CL56" s="39">
        <v>124903</v>
      </c>
      <c r="CM56" s="159">
        <v>65208</v>
      </c>
      <c r="CN56" s="39"/>
      <c r="CO56" s="40"/>
      <c r="CP56" s="40"/>
      <c r="CQ56" s="159"/>
      <c r="CR56" s="39">
        <v>603445</v>
      </c>
      <c r="CS56" s="40">
        <v>105895</v>
      </c>
      <c r="CT56" s="40">
        <v>16645</v>
      </c>
      <c r="CU56" s="40">
        <v>365645</v>
      </c>
      <c r="CV56" s="40">
        <v>105155</v>
      </c>
      <c r="CW56" s="40">
        <v>1375</v>
      </c>
      <c r="CX56" s="40">
        <v>8730</v>
      </c>
      <c r="CY56" s="39">
        <v>450815</v>
      </c>
      <c r="CZ56" s="40">
        <v>93615</v>
      </c>
      <c r="DA56" s="40">
        <v>14115</v>
      </c>
      <c r="DB56" s="40">
        <v>249920</v>
      </c>
      <c r="DC56" s="40">
        <v>86175</v>
      </c>
      <c r="DD56" s="40">
        <v>1260</v>
      </c>
      <c r="DE56" s="40">
        <v>5730</v>
      </c>
      <c r="DF56" s="39">
        <v>702905</v>
      </c>
      <c r="DG56" s="40">
        <v>127300</v>
      </c>
      <c r="DH56" s="40">
        <v>17891</v>
      </c>
      <c r="DI56" s="40">
        <v>440161</v>
      </c>
      <c r="DJ56" s="40">
        <v>106163</v>
      </c>
      <c r="DK56" s="40">
        <v>1387</v>
      </c>
      <c r="DL56" s="159">
        <v>10003</v>
      </c>
      <c r="DM56" s="39">
        <v>517437</v>
      </c>
      <c r="DN56" s="40">
        <v>109230</v>
      </c>
      <c r="DO56" s="40">
        <v>14233</v>
      </c>
      <c r="DP56" s="40">
        <v>299251</v>
      </c>
      <c r="DQ56" s="40">
        <v>87372</v>
      </c>
      <c r="DR56" s="40">
        <v>1131</v>
      </c>
      <c r="DS56" s="159">
        <v>6220</v>
      </c>
      <c r="DT56" s="53">
        <v>480005</v>
      </c>
      <c r="DU56" s="54">
        <v>113732</v>
      </c>
      <c r="DV56" s="54">
        <v>126360</v>
      </c>
      <c r="DW56" s="54">
        <v>134992</v>
      </c>
      <c r="DX56" s="54">
        <v>104921</v>
      </c>
      <c r="DY56" s="53">
        <v>85238</v>
      </c>
      <c r="DZ56" s="54">
        <v>5718</v>
      </c>
      <c r="EA56" s="54">
        <v>20842</v>
      </c>
      <c r="EB56" s="54">
        <v>31302</v>
      </c>
      <c r="EC56" s="167">
        <v>27376</v>
      </c>
    </row>
    <row r="57" spans="1:133">
      <c r="A57" s="154" t="s">
        <v>435</v>
      </c>
      <c r="B57" s="154" t="s">
        <v>436</v>
      </c>
      <c r="C57" s="140" t="s">
        <v>126</v>
      </c>
      <c r="D57" s="29" t="s">
        <v>437</v>
      </c>
      <c r="E57" s="156" t="s">
        <v>438</v>
      </c>
      <c r="F57" s="29" t="s">
        <v>439</v>
      </c>
      <c r="G57" s="156" t="s">
        <v>440</v>
      </c>
      <c r="H57" s="166">
        <v>2014</v>
      </c>
      <c r="I57" s="150">
        <v>1969</v>
      </c>
      <c r="J57" s="100" t="s">
        <v>85</v>
      </c>
      <c r="K57" s="100" t="s">
        <v>441</v>
      </c>
      <c r="L57" s="100" t="s">
        <v>148</v>
      </c>
      <c r="M57" s="100" t="s">
        <v>87</v>
      </c>
      <c r="N57" s="100" t="s">
        <v>102</v>
      </c>
      <c r="O57" s="43">
        <f t="shared" si="0"/>
        <v>69.015743659999998</v>
      </c>
      <c r="P57" s="162">
        <f t="shared" si="1"/>
        <v>29.036455190000002</v>
      </c>
      <c r="Q57" s="43">
        <f t="shared" si="2"/>
        <v>67.81125582</v>
      </c>
      <c r="R57" s="162">
        <f t="shared" si="3"/>
        <v>26.478325609999999</v>
      </c>
      <c r="S57" s="43">
        <f t="shared" si="4"/>
        <v>60.608246950000002</v>
      </c>
      <c r="T57" s="162">
        <f t="shared" si="5"/>
        <v>36.773312859999997</v>
      </c>
      <c r="U57" s="43">
        <f t="shared" si="6"/>
        <v>64.11</v>
      </c>
      <c r="V57" s="162">
        <f t="shared" si="7"/>
        <v>32.92</v>
      </c>
      <c r="W57" s="43">
        <f t="shared" si="23"/>
        <v>67.580199140000005</v>
      </c>
      <c r="X57" s="162">
        <f t="shared" si="24"/>
        <v>32.419800860000002</v>
      </c>
      <c r="Y57" s="43">
        <f t="shared" si="8"/>
        <v>70.028447229999998</v>
      </c>
      <c r="Z57" s="162">
        <f t="shared" si="9"/>
        <v>29.971552769999999</v>
      </c>
      <c r="AA57" s="43">
        <f t="shared" si="10"/>
        <v>66.439847499999999</v>
      </c>
      <c r="AB57" s="162">
        <f t="shared" si="11"/>
        <v>33.560152500000001</v>
      </c>
      <c r="AC57" s="43">
        <f t="shared" si="12"/>
        <v>59.18724151</v>
      </c>
      <c r="AD57" s="162">
        <f t="shared" si="13"/>
        <v>40.81275849</v>
      </c>
      <c r="AE57" s="43">
        <f t="shared" si="14"/>
        <v>53.955795549999998</v>
      </c>
      <c r="AF57" s="162">
        <f t="shared" si="15"/>
        <v>46.044204450000002</v>
      </c>
      <c r="AG57" s="43">
        <f t="shared" ref="AG57:AL57" si="138">CZ57/$CY57*100</f>
        <v>69.199337810000003</v>
      </c>
      <c r="AH57" s="44">
        <f t="shared" si="138"/>
        <v>3.3482933180000001</v>
      </c>
      <c r="AI57" s="44">
        <f t="shared" si="138"/>
        <v>11.66304629</v>
      </c>
      <c r="AJ57" s="44">
        <f t="shared" si="138"/>
        <v>12.456340129999999</v>
      </c>
      <c r="AK57" s="44">
        <f t="shared" si="138"/>
        <v>0.18181644189999999</v>
      </c>
      <c r="AL57" s="44">
        <f t="shared" si="138"/>
        <v>3.1511660180000001</v>
      </c>
      <c r="AM57" s="43">
        <f t="shared" ref="AM57:AR57" si="139">DN57/$DM57*100</f>
        <v>70.263404899999998</v>
      </c>
      <c r="AN57" s="44">
        <f t="shared" si="139"/>
        <v>2.7614072919999999</v>
      </c>
      <c r="AO57" s="44">
        <f t="shared" si="139"/>
        <v>10.25740336</v>
      </c>
      <c r="AP57" s="44">
        <f t="shared" si="139"/>
        <v>13.67008266</v>
      </c>
      <c r="AQ57" s="44">
        <f t="shared" si="139"/>
        <v>0.1634722411</v>
      </c>
      <c r="AR57" s="163">
        <f t="shared" si="139"/>
        <v>2.8842295519999999</v>
      </c>
      <c r="AS57" s="45">
        <f t="shared" si="18"/>
        <v>96.086834780000004</v>
      </c>
      <c r="AT57" s="46">
        <f t="shared" si="27"/>
        <v>2</v>
      </c>
      <c r="AU57" s="47">
        <f t="shared" si="19"/>
        <v>65.380816080000002</v>
      </c>
      <c r="AV57" s="46">
        <f t="shared" si="28"/>
        <v>2</v>
      </c>
      <c r="AW57" s="47">
        <f t="shared" si="20"/>
        <v>68.339744159999995</v>
      </c>
      <c r="AX57" s="164">
        <f t="shared" si="29"/>
        <v>10</v>
      </c>
      <c r="AY57" s="48">
        <v>111735</v>
      </c>
      <c r="AZ57" s="49">
        <f t="shared" si="30"/>
        <v>11</v>
      </c>
      <c r="BA57" s="50">
        <v>120585</v>
      </c>
      <c r="BB57" s="49">
        <f t="shared" si="31"/>
        <v>13</v>
      </c>
      <c r="BC57" s="165">
        <f t="shared" si="21"/>
        <v>21.908687390000001</v>
      </c>
      <c r="BD57" s="51"/>
      <c r="BE57" s="44"/>
      <c r="BF57" s="162"/>
      <c r="BG57" s="100">
        <v>54</v>
      </c>
      <c r="BH57" s="39">
        <v>414262</v>
      </c>
      <c r="BI57" s="40">
        <v>285906</v>
      </c>
      <c r="BJ57" s="40">
        <v>120287</v>
      </c>
      <c r="BK57" s="39">
        <v>353897</v>
      </c>
      <c r="BL57" s="40">
        <v>239982</v>
      </c>
      <c r="BM57" s="40">
        <v>93706</v>
      </c>
      <c r="BN57" s="39">
        <v>346504</v>
      </c>
      <c r="BO57" s="40">
        <v>210010</v>
      </c>
      <c r="BP57" s="40">
        <v>127421</v>
      </c>
      <c r="BQ57" s="39">
        <v>100</v>
      </c>
      <c r="BR57" s="52">
        <v>64.11</v>
      </c>
      <c r="BS57" s="52">
        <v>32.92</v>
      </c>
      <c r="BT57" s="39">
        <v>380428</v>
      </c>
      <c r="BU57" s="40">
        <v>257094</v>
      </c>
      <c r="BV57" s="40">
        <v>123334</v>
      </c>
      <c r="BW57" s="40">
        <v>0</v>
      </c>
      <c r="BX57" s="40">
        <v>0</v>
      </c>
      <c r="BY57" s="159">
        <v>0</v>
      </c>
      <c r="BZ57" s="39">
        <v>312860</v>
      </c>
      <c r="CA57" s="40">
        <v>219091</v>
      </c>
      <c r="CB57" s="40">
        <v>93769</v>
      </c>
      <c r="CC57" s="159">
        <v>0</v>
      </c>
      <c r="CD57" s="39">
        <f t="shared" si="32"/>
        <v>330219</v>
      </c>
      <c r="CE57" s="40">
        <v>219397</v>
      </c>
      <c r="CF57" s="40">
        <v>110822</v>
      </c>
      <c r="CG57" s="159">
        <v>0</v>
      </c>
      <c r="CH57" s="39">
        <f t="shared" si="33"/>
        <v>183031</v>
      </c>
      <c r="CI57" s="40">
        <v>108331</v>
      </c>
      <c r="CJ57" s="40">
        <v>74700</v>
      </c>
      <c r="CK57" s="159">
        <v>0</v>
      </c>
      <c r="CL57" s="39">
        <v>171860</v>
      </c>
      <c r="CM57" s="159">
        <v>146660</v>
      </c>
      <c r="CN57" s="39"/>
      <c r="CO57" s="40"/>
      <c r="CP57" s="40"/>
      <c r="CQ57" s="159"/>
      <c r="CR57" s="39">
        <v>650150</v>
      </c>
      <c r="CS57" s="40">
        <v>432650</v>
      </c>
      <c r="CT57" s="40">
        <v>22005</v>
      </c>
      <c r="CU57" s="40">
        <v>81745</v>
      </c>
      <c r="CV57" s="40">
        <v>82200</v>
      </c>
      <c r="CW57" s="40">
        <v>1180</v>
      </c>
      <c r="CX57" s="40">
        <v>30370</v>
      </c>
      <c r="CY57" s="39">
        <v>522505</v>
      </c>
      <c r="CZ57" s="40">
        <v>361570</v>
      </c>
      <c r="DA57" s="40">
        <v>17495</v>
      </c>
      <c r="DB57" s="40">
        <v>60940</v>
      </c>
      <c r="DC57" s="40">
        <v>65085</v>
      </c>
      <c r="DD57" s="40">
        <v>950</v>
      </c>
      <c r="DE57" s="40">
        <v>16465</v>
      </c>
      <c r="DF57" s="39">
        <v>702904</v>
      </c>
      <c r="DG57" s="40">
        <v>481592</v>
      </c>
      <c r="DH57" s="40">
        <v>19356</v>
      </c>
      <c r="DI57" s="40">
        <v>78795</v>
      </c>
      <c r="DJ57" s="40">
        <v>94742</v>
      </c>
      <c r="DK57" s="40">
        <v>1113</v>
      </c>
      <c r="DL57" s="159">
        <v>27306</v>
      </c>
      <c r="DM57" s="39">
        <v>573186</v>
      </c>
      <c r="DN57" s="40">
        <v>402740</v>
      </c>
      <c r="DO57" s="40">
        <v>15828</v>
      </c>
      <c r="DP57" s="40">
        <v>58794</v>
      </c>
      <c r="DQ57" s="40">
        <v>78355</v>
      </c>
      <c r="DR57" s="40">
        <v>937</v>
      </c>
      <c r="DS57" s="159">
        <v>16532</v>
      </c>
      <c r="DT57" s="53">
        <v>514264</v>
      </c>
      <c r="DU57" s="54">
        <v>20124</v>
      </c>
      <c r="DV57" s="54">
        <v>49065</v>
      </c>
      <c r="DW57" s="54">
        <v>108845</v>
      </c>
      <c r="DX57" s="54">
        <v>336230</v>
      </c>
      <c r="DY57" s="53">
        <v>351229</v>
      </c>
      <c r="DZ57" s="54">
        <v>7110</v>
      </c>
      <c r="EA57" s="54">
        <v>30257</v>
      </c>
      <c r="EB57" s="54">
        <v>73833</v>
      </c>
      <c r="EC57" s="167">
        <v>240029</v>
      </c>
    </row>
    <row r="58" spans="1:133">
      <c r="A58" s="155" t="s">
        <v>442</v>
      </c>
      <c r="B58" s="155" t="s">
        <v>443</v>
      </c>
      <c r="C58" s="140" t="s">
        <v>126</v>
      </c>
      <c r="D58" s="29" t="s">
        <v>355</v>
      </c>
      <c r="E58" s="156" t="s">
        <v>444</v>
      </c>
      <c r="F58" s="29" t="s">
        <v>445</v>
      </c>
      <c r="G58" s="156" t="s">
        <v>446</v>
      </c>
      <c r="H58" s="166" t="s">
        <v>447</v>
      </c>
      <c r="I58" s="150">
        <v>1974</v>
      </c>
      <c r="J58" s="100" t="s">
        <v>85</v>
      </c>
      <c r="K58" s="100" t="s">
        <v>162</v>
      </c>
      <c r="L58" s="100" t="s">
        <v>148</v>
      </c>
      <c r="M58" s="100" t="s">
        <v>87</v>
      </c>
      <c r="N58" s="100" t="s">
        <v>102</v>
      </c>
      <c r="O58" s="43">
        <f t="shared" si="0"/>
        <v>80.799686589999993</v>
      </c>
      <c r="P58" s="162">
        <f t="shared" si="1"/>
        <v>16.900610140000001</v>
      </c>
      <c r="Q58" s="43">
        <f t="shared" si="2"/>
        <v>83.563469319999996</v>
      </c>
      <c r="R58" s="162">
        <f t="shared" si="3"/>
        <v>10.71716838</v>
      </c>
      <c r="S58" s="43">
        <f t="shared" si="4"/>
        <v>82.96085205</v>
      </c>
      <c r="T58" s="162">
        <f t="shared" si="5"/>
        <v>14.143878620000001</v>
      </c>
      <c r="U58" s="43">
        <f t="shared" si="6"/>
        <v>77.099999999999994</v>
      </c>
      <c r="V58" s="162">
        <f t="shared" si="7"/>
        <v>18.670000000000002</v>
      </c>
      <c r="W58" s="43">
        <f t="shared" si="23"/>
        <v>52.979848650000001</v>
      </c>
      <c r="X58" s="162">
        <f t="shared" si="24"/>
        <v>0</v>
      </c>
      <c r="Y58" s="43">
        <f t="shared" si="8"/>
        <v>72.541571759999997</v>
      </c>
      <c r="Z58" s="162">
        <f t="shared" si="9"/>
        <v>0</v>
      </c>
      <c r="AA58" s="43">
        <f t="shared" si="10"/>
        <v>100</v>
      </c>
      <c r="AB58" s="162">
        <f t="shared" si="11"/>
        <v>0</v>
      </c>
      <c r="AC58" s="43">
        <f t="shared" si="12"/>
        <v>100</v>
      </c>
      <c r="AD58" s="162">
        <f t="shared" si="13"/>
        <v>0</v>
      </c>
      <c r="AE58" s="43">
        <f t="shared" si="14"/>
        <v>85.615619890000005</v>
      </c>
      <c r="AF58" s="162">
        <f t="shared" si="15"/>
        <v>14.38438011</v>
      </c>
      <c r="AG58" s="43">
        <f t="shared" ref="AG58:AL58" si="140">CZ58/$CY58*100</f>
        <v>18.407702789999998</v>
      </c>
      <c r="AH58" s="44">
        <f t="shared" si="140"/>
        <v>7.6611478469999996</v>
      </c>
      <c r="AI58" s="44">
        <f t="shared" si="140"/>
        <v>49.819544700000002</v>
      </c>
      <c r="AJ58" s="44">
        <f t="shared" si="140"/>
        <v>21.824996209999998</v>
      </c>
      <c r="AK58" s="44">
        <f t="shared" si="140"/>
        <v>0.3760537075</v>
      </c>
      <c r="AL58" s="44">
        <f t="shared" si="140"/>
        <v>1.910554742</v>
      </c>
      <c r="AM58" s="43">
        <f t="shared" ref="AM58:AR58" si="141">DN58/$DM58*100</f>
        <v>10.93494424</v>
      </c>
      <c r="AN58" s="44">
        <f t="shared" si="141"/>
        <v>5.0563197029999998</v>
      </c>
      <c r="AO58" s="44">
        <f t="shared" si="141"/>
        <v>60.497955390000001</v>
      </c>
      <c r="AP58" s="44">
        <f t="shared" si="141"/>
        <v>22.054089220000002</v>
      </c>
      <c r="AQ58" s="44">
        <f t="shared" si="141"/>
        <v>0.20687732340000001</v>
      </c>
      <c r="AR58" s="163">
        <f t="shared" si="141"/>
        <v>1.249814126</v>
      </c>
      <c r="AS58" s="45">
        <f t="shared" si="18"/>
        <v>68.070756070000002</v>
      </c>
      <c r="AT58" s="46">
        <f t="shared" si="27"/>
        <v>428</v>
      </c>
      <c r="AU58" s="47">
        <f t="shared" si="19"/>
        <v>27.523851350000001</v>
      </c>
      <c r="AV58" s="46">
        <f t="shared" si="28"/>
        <v>257</v>
      </c>
      <c r="AW58" s="47">
        <f t="shared" si="20"/>
        <v>60.344196779999997</v>
      </c>
      <c r="AX58" s="164">
        <f t="shared" si="29"/>
        <v>28</v>
      </c>
      <c r="AY58" s="48">
        <v>46539</v>
      </c>
      <c r="AZ58" s="49">
        <f t="shared" si="30"/>
        <v>383</v>
      </c>
      <c r="BA58" s="50">
        <v>75684</v>
      </c>
      <c r="BB58" s="49">
        <f t="shared" si="31"/>
        <v>165</v>
      </c>
      <c r="BC58" s="165">
        <f t="shared" si="21"/>
        <v>7.2997223959999999</v>
      </c>
      <c r="BD58" s="51">
        <v>42892</v>
      </c>
      <c r="BE58" s="44">
        <f>CO58/CN58*100</f>
        <v>100</v>
      </c>
      <c r="BF58" s="162">
        <f>CP58/CN58*100</f>
        <v>0</v>
      </c>
      <c r="BG58" s="100">
        <v>55</v>
      </c>
      <c r="BH58" s="39">
        <v>239944</v>
      </c>
      <c r="BI58" s="40">
        <v>193874</v>
      </c>
      <c r="BJ58" s="40">
        <v>40552</v>
      </c>
      <c r="BK58" s="39">
        <v>184601</v>
      </c>
      <c r="BL58" s="40">
        <v>154259</v>
      </c>
      <c r="BM58" s="40">
        <v>19784</v>
      </c>
      <c r="BN58" s="39">
        <v>153699</v>
      </c>
      <c r="BO58" s="40">
        <v>127510</v>
      </c>
      <c r="BP58" s="40">
        <v>21739</v>
      </c>
      <c r="BQ58" s="39">
        <v>100</v>
      </c>
      <c r="BR58" s="52">
        <v>77.099999999999994</v>
      </c>
      <c r="BS58" s="52">
        <v>18.670000000000002</v>
      </c>
      <c r="BT58" s="39">
        <v>205346</v>
      </c>
      <c r="BU58" s="40">
        <v>108792</v>
      </c>
      <c r="BV58" s="40">
        <v>0</v>
      </c>
      <c r="BW58" s="40">
        <v>96554</v>
      </c>
      <c r="BX58" s="40">
        <v>0</v>
      </c>
      <c r="BY58" s="159">
        <v>0</v>
      </c>
      <c r="BZ58" s="39">
        <v>151906</v>
      </c>
      <c r="CA58" s="40">
        <v>110195</v>
      </c>
      <c r="CB58" s="40">
        <v>0</v>
      </c>
      <c r="CC58" s="159">
        <v>41711</v>
      </c>
      <c r="CD58" s="39">
        <f t="shared" si="32"/>
        <v>159156</v>
      </c>
      <c r="CE58" s="40">
        <v>159156</v>
      </c>
      <c r="CF58" s="40">
        <v>0</v>
      </c>
      <c r="CG58" s="159">
        <v>0</v>
      </c>
      <c r="CH58" s="39">
        <f t="shared" si="33"/>
        <v>61607</v>
      </c>
      <c r="CI58" s="40">
        <v>61607</v>
      </c>
      <c r="CJ58" s="40">
        <v>0</v>
      </c>
      <c r="CK58" s="159">
        <v>0</v>
      </c>
      <c r="CL58" s="39">
        <v>120367</v>
      </c>
      <c r="CM58" s="159">
        <v>20223</v>
      </c>
      <c r="CN58" s="39">
        <v>43179</v>
      </c>
      <c r="CO58" s="40">
        <v>43179</v>
      </c>
      <c r="CP58" s="40">
        <v>0</v>
      </c>
      <c r="CQ58" s="159">
        <v>0</v>
      </c>
      <c r="CR58" s="39">
        <v>535825</v>
      </c>
      <c r="CS58" s="40">
        <v>79990</v>
      </c>
      <c r="CT58" s="40">
        <v>33390</v>
      </c>
      <c r="CU58" s="40">
        <v>310280</v>
      </c>
      <c r="CV58" s="40">
        <v>100170</v>
      </c>
      <c r="CW58" s="40">
        <v>1750</v>
      </c>
      <c r="CX58" s="40">
        <v>10245</v>
      </c>
      <c r="CY58" s="39">
        <v>396220</v>
      </c>
      <c r="CZ58" s="40">
        <v>72935</v>
      </c>
      <c r="DA58" s="40">
        <v>30355</v>
      </c>
      <c r="DB58" s="40">
        <v>197395</v>
      </c>
      <c r="DC58" s="40">
        <v>86475</v>
      </c>
      <c r="DD58" s="40">
        <v>1490</v>
      </c>
      <c r="DE58" s="40">
        <v>7570</v>
      </c>
      <c r="DF58" s="39">
        <v>702904</v>
      </c>
      <c r="DG58" s="40">
        <v>64930</v>
      </c>
      <c r="DH58" s="40">
        <v>30927</v>
      </c>
      <c r="DI58" s="40">
        <v>459919</v>
      </c>
      <c r="DJ58" s="40">
        <v>136631</v>
      </c>
      <c r="DK58" s="40">
        <v>1352</v>
      </c>
      <c r="DL58" s="159">
        <v>9145</v>
      </c>
      <c r="DM58" s="39">
        <v>538000</v>
      </c>
      <c r="DN58" s="40">
        <v>58830</v>
      </c>
      <c r="DO58" s="40">
        <v>27203</v>
      </c>
      <c r="DP58" s="40">
        <v>325479</v>
      </c>
      <c r="DQ58" s="40">
        <v>118651</v>
      </c>
      <c r="DR58" s="40">
        <v>1113</v>
      </c>
      <c r="DS58" s="159">
        <v>6724</v>
      </c>
      <c r="DT58" s="53">
        <v>510034</v>
      </c>
      <c r="DU58" s="54">
        <v>162850</v>
      </c>
      <c r="DV58" s="54">
        <v>103302</v>
      </c>
      <c r="DW58" s="54">
        <v>103501</v>
      </c>
      <c r="DX58" s="54">
        <v>140381</v>
      </c>
      <c r="DY58" s="53">
        <v>71064</v>
      </c>
      <c r="DZ58" s="54">
        <v>3454</v>
      </c>
      <c r="EA58" s="54">
        <v>8537</v>
      </c>
      <c r="EB58" s="54">
        <v>16190</v>
      </c>
      <c r="EC58" s="167">
        <v>42883</v>
      </c>
    </row>
    <row r="59" spans="1:133">
      <c r="A59" s="154" t="s">
        <v>448</v>
      </c>
      <c r="B59" s="154" t="s">
        <v>449</v>
      </c>
      <c r="C59" s="140" t="s">
        <v>126</v>
      </c>
      <c r="D59" s="29" t="s">
        <v>450</v>
      </c>
      <c r="E59" s="156" t="s">
        <v>451</v>
      </c>
      <c r="F59" s="29" t="s">
        <v>452</v>
      </c>
      <c r="G59" s="156" t="s">
        <v>453</v>
      </c>
      <c r="H59" s="166">
        <v>2014</v>
      </c>
      <c r="I59" s="150">
        <v>1965</v>
      </c>
      <c r="J59" s="100" t="s">
        <v>131</v>
      </c>
      <c r="K59" s="100" t="s">
        <v>454</v>
      </c>
      <c r="L59" s="100" t="s">
        <v>148</v>
      </c>
      <c r="M59" s="100" t="s">
        <v>87</v>
      </c>
      <c r="N59" s="100" t="s">
        <v>102</v>
      </c>
      <c r="O59" s="43">
        <f t="shared" si="0"/>
        <v>65.142845949999995</v>
      </c>
      <c r="P59" s="162">
        <f t="shared" si="1"/>
        <v>32.642894910000003</v>
      </c>
      <c r="Q59" s="43">
        <f t="shared" si="2"/>
        <v>67.735710010000005</v>
      </c>
      <c r="R59" s="162">
        <f t="shared" si="3"/>
        <v>26.94540615</v>
      </c>
      <c r="S59" s="43">
        <f t="shared" si="4"/>
        <v>67.384933099999998</v>
      </c>
      <c r="T59" s="162">
        <f t="shared" si="5"/>
        <v>30.56476146</v>
      </c>
      <c r="U59" s="43">
        <f t="shared" si="6"/>
        <v>64.09</v>
      </c>
      <c r="V59" s="162">
        <f t="shared" si="7"/>
        <v>32.31</v>
      </c>
      <c r="W59" s="43">
        <f t="shared" si="23"/>
        <v>69.329966519999999</v>
      </c>
      <c r="X59" s="162">
        <f t="shared" si="24"/>
        <v>30.670033480000001</v>
      </c>
      <c r="Y59" s="43">
        <f t="shared" si="8"/>
        <v>69.398217740000007</v>
      </c>
      <c r="Z59" s="162">
        <f t="shared" si="9"/>
        <v>30.60178226</v>
      </c>
      <c r="AA59" s="43">
        <f t="shared" si="10"/>
        <v>72.390912330000006</v>
      </c>
      <c r="AB59" s="162">
        <f t="shared" si="11"/>
        <v>27.609087670000001</v>
      </c>
      <c r="AC59" s="43">
        <f t="shared" si="12"/>
        <v>100</v>
      </c>
      <c r="AD59" s="162">
        <f t="shared" si="13"/>
        <v>0</v>
      </c>
      <c r="AE59" s="43">
        <f t="shared" si="14"/>
        <v>100</v>
      </c>
      <c r="AF59" s="162">
        <f t="shared" si="15"/>
        <v>0</v>
      </c>
      <c r="AG59" s="43">
        <f t="shared" ref="AG59:AL59" si="142">CZ59/$CY59*100</f>
        <v>19.700258160000001</v>
      </c>
      <c r="AH59" s="44">
        <f t="shared" si="142"/>
        <v>7.6637499709999997</v>
      </c>
      <c r="AI59" s="44">
        <f t="shared" si="142"/>
        <v>62.348358500000003</v>
      </c>
      <c r="AJ59" s="44">
        <f t="shared" si="142"/>
        <v>8.0190080189999993</v>
      </c>
      <c r="AK59" s="44">
        <f t="shared" si="142"/>
        <v>0.37010806239999999</v>
      </c>
      <c r="AL59" s="44">
        <f t="shared" si="142"/>
        <v>1.8985172829999999</v>
      </c>
      <c r="AM59" s="43">
        <f t="shared" ref="AM59:AR59" si="143">DN59/$DM59*100</f>
        <v>19.250672229999999</v>
      </c>
      <c r="AN59" s="44">
        <f t="shared" si="143"/>
        <v>7.2231554459999998</v>
      </c>
      <c r="AO59" s="44">
        <f t="shared" si="143"/>
        <v>64.728636859999995</v>
      </c>
      <c r="AP59" s="44">
        <f t="shared" si="143"/>
        <v>7.2235656549999998</v>
      </c>
      <c r="AQ59" s="44">
        <f t="shared" si="143"/>
        <v>0.27196820059999999</v>
      </c>
      <c r="AR59" s="163">
        <f t="shared" si="143"/>
        <v>1.302001612</v>
      </c>
      <c r="AS59" s="45">
        <f t="shared" si="18"/>
        <v>71.984821870000005</v>
      </c>
      <c r="AT59" s="46">
        <f t="shared" si="27"/>
        <v>421</v>
      </c>
      <c r="AU59" s="47">
        <f t="shared" si="19"/>
        <v>16.761583760000001</v>
      </c>
      <c r="AV59" s="46">
        <f t="shared" si="28"/>
        <v>417</v>
      </c>
      <c r="AW59" s="47">
        <f t="shared" si="20"/>
        <v>24.347286820000001</v>
      </c>
      <c r="AX59" s="164">
        <f t="shared" si="29"/>
        <v>374</v>
      </c>
      <c r="AY59" s="48">
        <v>65014</v>
      </c>
      <c r="AZ59" s="49">
        <f t="shared" si="30"/>
        <v>177</v>
      </c>
      <c r="BA59" s="50">
        <v>70962</v>
      </c>
      <c r="BB59" s="49">
        <f t="shared" si="31"/>
        <v>193</v>
      </c>
      <c r="BC59" s="165">
        <f t="shared" si="21"/>
        <v>14.903779800000001</v>
      </c>
      <c r="BD59" s="51"/>
      <c r="BE59" s="44"/>
      <c r="BF59" s="162"/>
      <c r="BG59" s="100">
        <v>56</v>
      </c>
      <c r="BH59" s="39">
        <v>255345</v>
      </c>
      <c r="BI59" s="40">
        <v>166339</v>
      </c>
      <c r="BJ59" s="40">
        <v>83352</v>
      </c>
      <c r="BK59" s="39">
        <v>188611</v>
      </c>
      <c r="BL59" s="40">
        <v>127757</v>
      </c>
      <c r="BM59" s="40">
        <v>50822</v>
      </c>
      <c r="BN59" s="39">
        <v>161732</v>
      </c>
      <c r="BO59" s="40">
        <v>108983</v>
      </c>
      <c r="BP59" s="40">
        <v>49433</v>
      </c>
      <c r="BQ59" s="39">
        <v>100</v>
      </c>
      <c r="BR59" s="52">
        <v>64.09</v>
      </c>
      <c r="BS59" s="52">
        <v>32.31</v>
      </c>
      <c r="BT59" s="39">
        <v>244346</v>
      </c>
      <c r="BU59" s="40">
        <v>169405</v>
      </c>
      <c r="BV59" s="40">
        <v>74941</v>
      </c>
      <c r="BW59" s="40">
        <v>0</v>
      </c>
      <c r="BX59" s="40">
        <v>0</v>
      </c>
      <c r="BY59" s="159">
        <v>0</v>
      </c>
      <c r="BZ59" s="39">
        <v>149024</v>
      </c>
      <c r="CA59" s="40">
        <v>103420</v>
      </c>
      <c r="CB59" s="40">
        <v>45604</v>
      </c>
      <c r="CC59" s="159">
        <v>0</v>
      </c>
      <c r="CD59" s="39">
        <f t="shared" si="32"/>
        <v>171353</v>
      </c>
      <c r="CE59" s="40">
        <v>124044</v>
      </c>
      <c r="CF59" s="40">
        <v>47309</v>
      </c>
      <c r="CG59" s="159">
        <v>0</v>
      </c>
      <c r="CH59" s="39">
        <f t="shared" si="33"/>
        <v>62255</v>
      </c>
      <c r="CI59" s="40">
        <v>62255</v>
      </c>
      <c r="CJ59" s="40">
        <v>0</v>
      </c>
      <c r="CK59" s="159">
        <v>0</v>
      </c>
      <c r="CL59" s="39">
        <v>142680</v>
      </c>
      <c r="CM59" s="159">
        <v>0</v>
      </c>
      <c r="CN59" s="39"/>
      <c r="CO59" s="40"/>
      <c r="CP59" s="40"/>
      <c r="CQ59" s="159"/>
      <c r="CR59" s="39">
        <v>626615</v>
      </c>
      <c r="CS59" s="40">
        <v>99970</v>
      </c>
      <c r="CT59" s="40">
        <v>43180</v>
      </c>
      <c r="CU59" s="40">
        <v>424760</v>
      </c>
      <c r="CV59" s="40">
        <v>44350</v>
      </c>
      <c r="CW59" s="40">
        <v>2110</v>
      </c>
      <c r="CX59" s="40">
        <v>12245</v>
      </c>
      <c r="CY59" s="39">
        <v>437710</v>
      </c>
      <c r="CZ59" s="40">
        <v>86230</v>
      </c>
      <c r="DA59" s="40">
        <v>33545</v>
      </c>
      <c r="DB59" s="40">
        <v>272905</v>
      </c>
      <c r="DC59" s="40">
        <v>35100</v>
      </c>
      <c r="DD59" s="40">
        <v>1620</v>
      </c>
      <c r="DE59" s="40">
        <v>8310</v>
      </c>
      <c r="DF59" s="39">
        <v>702905</v>
      </c>
      <c r="DG59" s="40">
        <v>111877</v>
      </c>
      <c r="DH59" s="40">
        <v>46823</v>
      </c>
      <c r="DI59" s="40">
        <v>488108</v>
      </c>
      <c r="DJ59" s="40">
        <v>43980</v>
      </c>
      <c r="DK59" s="40">
        <v>1690</v>
      </c>
      <c r="DL59" s="159">
        <v>10427</v>
      </c>
      <c r="DM59" s="39">
        <v>487557</v>
      </c>
      <c r="DN59" s="40">
        <v>93858</v>
      </c>
      <c r="DO59" s="40">
        <v>35217</v>
      </c>
      <c r="DP59" s="40">
        <v>315589</v>
      </c>
      <c r="DQ59" s="40">
        <v>35219</v>
      </c>
      <c r="DR59" s="40">
        <v>1326</v>
      </c>
      <c r="DS59" s="159">
        <v>6348</v>
      </c>
      <c r="DT59" s="53">
        <v>464616</v>
      </c>
      <c r="DU59" s="54">
        <v>130163</v>
      </c>
      <c r="DV59" s="54">
        <v>122326</v>
      </c>
      <c r="DW59" s="54">
        <v>134250</v>
      </c>
      <c r="DX59" s="54">
        <v>77877</v>
      </c>
      <c r="DY59" s="53">
        <v>80625</v>
      </c>
      <c r="DZ59" s="54">
        <v>7745</v>
      </c>
      <c r="EA59" s="54">
        <v>22359</v>
      </c>
      <c r="EB59" s="54">
        <v>30891</v>
      </c>
      <c r="EC59" s="167">
        <v>19630</v>
      </c>
    </row>
    <row r="60" spans="1:133">
      <c r="A60" s="155" t="s">
        <v>455</v>
      </c>
      <c r="B60" s="155" t="s">
        <v>456</v>
      </c>
      <c r="C60" s="140" t="s">
        <v>126</v>
      </c>
      <c r="D60" s="29" t="s">
        <v>457</v>
      </c>
      <c r="E60" s="156" t="s">
        <v>458</v>
      </c>
      <c r="F60" s="29" t="s">
        <v>459</v>
      </c>
      <c r="G60" s="156" t="s">
        <v>460</v>
      </c>
      <c r="H60" s="166">
        <v>2012</v>
      </c>
      <c r="I60" s="150">
        <v>1972</v>
      </c>
      <c r="J60" s="100" t="s">
        <v>85</v>
      </c>
      <c r="K60" s="100" t="s">
        <v>162</v>
      </c>
      <c r="L60" s="100" t="s">
        <v>461</v>
      </c>
      <c r="M60" s="100" t="s">
        <v>87</v>
      </c>
      <c r="N60" s="100" t="s">
        <v>102</v>
      </c>
      <c r="O60" s="43">
        <f t="shared" si="0"/>
        <v>55.935354969999999</v>
      </c>
      <c r="P60" s="162">
        <f t="shared" si="1"/>
        <v>42.313815220000002</v>
      </c>
      <c r="Q60" s="43">
        <f t="shared" si="2"/>
        <v>52.152757299999998</v>
      </c>
      <c r="R60" s="162">
        <f t="shared" si="3"/>
        <v>43.413657999999998</v>
      </c>
      <c r="S60" s="43">
        <f t="shared" si="4"/>
        <v>50.67836329</v>
      </c>
      <c r="T60" s="162">
        <f t="shared" si="5"/>
        <v>47.504684439999998</v>
      </c>
      <c r="U60" s="43">
        <f t="shared" si="6"/>
        <v>50.1</v>
      </c>
      <c r="V60" s="162">
        <f t="shared" si="7"/>
        <v>47.02</v>
      </c>
      <c r="W60" s="43">
        <f t="shared" si="23"/>
        <v>60.33945035</v>
      </c>
      <c r="X60" s="162">
        <f t="shared" si="24"/>
        <v>39.66054965</v>
      </c>
      <c r="Y60" s="43">
        <f t="shared" si="8"/>
        <v>59.016559749999999</v>
      </c>
      <c r="Z60" s="162">
        <f t="shared" si="9"/>
        <v>40.983440250000001</v>
      </c>
      <c r="AA60" s="43">
        <f t="shared" si="10"/>
        <v>62.053934150000003</v>
      </c>
      <c r="AB60" s="162">
        <f t="shared" si="11"/>
        <v>37.946065849999997</v>
      </c>
      <c r="AC60" s="43">
        <f t="shared" si="12"/>
        <v>54.184092620000001</v>
      </c>
      <c r="AD60" s="162">
        <f t="shared" si="13"/>
        <v>45.815907379999999</v>
      </c>
      <c r="AE60" s="43">
        <f t="shared" si="14"/>
        <v>52.939339490000002</v>
      </c>
      <c r="AF60" s="162">
        <f t="shared" si="15"/>
        <v>47.060660509999998</v>
      </c>
      <c r="AG60" s="43">
        <f t="shared" ref="AG60:AL60" si="144">CZ60/$CY60*100</f>
        <v>51.996805909999999</v>
      </c>
      <c r="AH60" s="44">
        <f t="shared" si="144"/>
        <v>4.8899535859999999</v>
      </c>
      <c r="AI60" s="44">
        <f t="shared" si="144"/>
        <v>37.596446569999998</v>
      </c>
      <c r="AJ60" s="44">
        <f t="shared" si="144"/>
        <v>3.2330189150000002</v>
      </c>
      <c r="AK60" s="44">
        <f t="shared" si="144"/>
        <v>0.82647102859999999</v>
      </c>
      <c r="AL60" s="44">
        <f t="shared" si="144"/>
        <v>1.4573039880000001</v>
      </c>
      <c r="AM60" s="43">
        <f t="shared" ref="AM60:AR60" si="145">DN60/$DM60*100</f>
        <v>51.893396889999998</v>
      </c>
      <c r="AN60" s="44">
        <f t="shared" si="145"/>
        <v>3.5225011550000001</v>
      </c>
      <c r="AO60" s="44">
        <f t="shared" si="145"/>
        <v>39.434406160000002</v>
      </c>
      <c r="AP60" s="44">
        <f t="shared" si="145"/>
        <v>3.1338917089999998</v>
      </c>
      <c r="AQ60" s="44">
        <f t="shared" si="145"/>
        <v>0.69415004329999996</v>
      </c>
      <c r="AR60" s="163">
        <f t="shared" si="145"/>
        <v>1.321654044</v>
      </c>
      <c r="AS60" s="45">
        <f t="shared" si="18"/>
        <v>80.974831980000005</v>
      </c>
      <c r="AT60" s="46">
        <f t="shared" si="27"/>
        <v>390</v>
      </c>
      <c r="AU60" s="47">
        <f t="shared" si="19"/>
        <v>21.371477769999998</v>
      </c>
      <c r="AV60" s="46">
        <f t="shared" si="28"/>
        <v>366</v>
      </c>
      <c r="AW60" s="47">
        <f t="shared" si="20"/>
        <v>31.455866950000001</v>
      </c>
      <c r="AX60" s="164">
        <f t="shared" si="29"/>
        <v>259</v>
      </c>
      <c r="AY60" s="48">
        <v>50457</v>
      </c>
      <c r="AZ60" s="49">
        <f t="shared" si="30"/>
        <v>351</v>
      </c>
      <c r="BA60" s="50">
        <v>58331</v>
      </c>
      <c r="BB60" s="49">
        <f t="shared" si="31"/>
        <v>325</v>
      </c>
      <c r="BC60" s="165">
        <f t="shared" si="21"/>
        <v>35.64075982</v>
      </c>
      <c r="BD60" s="51"/>
      <c r="BE60" s="44"/>
      <c r="BF60" s="162"/>
      <c r="BG60" s="100">
        <v>57</v>
      </c>
      <c r="BH60" s="39">
        <v>310310</v>
      </c>
      <c r="BI60" s="40">
        <v>173573</v>
      </c>
      <c r="BJ60" s="40">
        <v>131304</v>
      </c>
      <c r="BK60" s="39">
        <v>237370</v>
      </c>
      <c r="BL60" s="40">
        <v>123795</v>
      </c>
      <c r="BM60" s="40">
        <v>103051</v>
      </c>
      <c r="BN60" s="39">
        <v>212939</v>
      </c>
      <c r="BO60" s="40">
        <v>107914</v>
      </c>
      <c r="BP60" s="40">
        <v>101156</v>
      </c>
      <c r="BQ60" s="39">
        <v>100</v>
      </c>
      <c r="BR60" s="52">
        <v>50.1</v>
      </c>
      <c r="BS60" s="52">
        <v>47.02</v>
      </c>
      <c r="BT60" s="39">
        <v>306849</v>
      </c>
      <c r="BU60" s="40">
        <v>185151</v>
      </c>
      <c r="BV60" s="40">
        <v>121698</v>
      </c>
      <c r="BW60" s="40">
        <v>0</v>
      </c>
      <c r="BX60" s="40">
        <v>0</v>
      </c>
      <c r="BY60" s="159">
        <v>0</v>
      </c>
      <c r="BZ60" s="39">
        <v>207008</v>
      </c>
      <c r="CA60" s="40">
        <v>122169</v>
      </c>
      <c r="CB60" s="40">
        <v>84839</v>
      </c>
      <c r="CC60" s="159">
        <v>0</v>
      </c>
      <c r="CD60" s="39">
        <f t="shared" si="32"/>
        <v>232617</v>
      </c>
      <c r="CE60" s="40">
        <v>144348</v>
      </c>
      <c r="CF60" s="40">
        <v>88269</v>
      </c>
      <c r="CG60" s="159">
        <v>0</v>
      </c>
      <c r="CH60" s="39">
        <f t="shared" si="33"/>
        <v>134139</v>
      </c>
      <c r="CI60" s="40">
        <v>72682</v>
      </c>
      <c r="CJ60" s="40">
        <v>61457</v>
      </c>
      <c r="CK60" s="159">
        <v>0</v>
      </c>
      <c r="CL60" s="39">
        <v>110189</v>
      </c>
      <c r="CM60" s="159">
        <v>97953</v>
      </c>
      <c r="CN60" s="39"/>
      <c r="CO60" s="40"/>
      <c r="CP60" s="40"/>
      <c r="CQ60" s="159"/>
      <c r="CR60" s="39">
        <v>661430</v>
      </c>
      <c r="CS60" s="40">
        <v>294965</v>
      </c>
      <c r="CT60" s="40">
        <v>32440</v>
      </c>
      <c r="CU60" s="40">
        <v>296180</v>
      </c>
      <c r="CV60" s="40">
        <v>20505</v>
      </c>
      <c r="CW60" s="40">
        <v>5665</v>
      </c>
      <c r="CX60" s="40">
        <v>11675</v>
      </c>
      <c r="CY60" s="39">
        <v>500925</v>
      </c>
      <c r="CZ60" s="40">
        <v>260465</v>
      </c>
      <c r="DA60" s="40">
        <v>24495</v>
      </c>
      <c r="DB60" s="40">
        <v>188330</v>
      </c>
      <c r="DC60" s="40">
        <v>16195</v>
      </c>
      <c r="DD60" s="40">
        <v>4140</v>
      </c>
      <c r="DE60" s="40">
        <v>7300</v>
      </c>
      <c r="DF60" s="39">
        <v>702905</v>
      </c>
      <c r="DG60" s="40">
        <v>311816</v>
      </c>
      <c r="DH60" s="40">
        <v>25286</v>
      </c>
      <c r="DI60" s="40">
        <v>327837</v>
      </c>
      <c r="DJ60" s="40">
        <v>20837</v>
      </c>
      <c r="DK60" s="40">
        <v>5045</v>
      </c>
      <c r="DL60" s="159">
        <v>12084</v>
      </c>
      <c r="DM60" s="39">
        <v>523662</v>
      </c>
      <c r="DN60" s="40">
        <v>271746</v>
      </c>
      <c r="DO60" s="40">
        <v>18446</v>
      </c>
      <c r="DP60" s="40">
        <v>206503</v>
      </c>
      <c r="DQ60" s="40">
        <v>16411</v>
      </c>
      <c r="DR60" s="40">
        <v>3635</v>
      </c>
      <c r="DS60" s="159">
        <v>6921</v>
      </c>
      <c r="DT60" s="53">
        <v>524952</v>
      </c>
      <c r="DU60" s="54">
        <v>99873</v>
      </c>
      <c r="DV60" s="54">
        <v>148110</v>
      </c>
      <c r="DW60" s="54">
        <v>164779</v>
      </c>
      <c r="DX60" s="54">
        <v>112190</v>
      </c>
      <c r="DY60" s="53">
        <v>256871</v>
      </c>
      <c r="DZ60" s="54">
        <v>15847</v>
      </c>
      <c r="EA60" s="54">
        <v>63580</v>
      </c>
      <c r="EB60" s="54">
        <v>96643</v>
      </c>
      <c r="EC60" s="167">
        <v>80801</v>
      </c>
    </row>
    <row r="61" spans="1:133">
      <c r="A61" s="154" t="s">
        <v>462</v>
      </c>
      <c r="B61" s="154" t="s">
        <v>463</v>
      </c>
      <c r="C61" s="140" t="s">
        <v>126</v>
      </c>
      <c r="D61" s="29" t="s">
        <v>464</v>
      </c>
      <c r="E61" s="156" t="s">
        <v>465</v>
      </c>
      <c r="F61" s="29" t="s">
        <v>466</v>
      </c>
      <c r="G61" s="156" t="s">
        <v>467</v>
      </c>
      <c r="H61" s="166">
        <v>2010</v>
      </c>
      <c r="I61" s="150">
        <v>1953</v>
      </c>
      <c r="J61" s="100" t="s">
        <v>131</v>
      </c>
      <c r="K61" s="100" t="s">
        <v>50</v>
      </c>
      <c r="L61" s="100" t="s">
        <v>86</v>
      </c>
      <c r="M61" s="100" t="s">
        <v>87</v>
      </c>
      <c r="N61" s="100" t="s">
        <v>102</v>
      </c>
      <c r="O61" s="43">
        <f t="shared" si="0"/>
        <v>84.325179469999995</v>
      </c>
      <c r="P61" s="162">
        <f t="shared" si="1"/>
        <v>13.831785999999999</v>
      </c>
      <c r="Q61" s="43">
        <f t="shared" si="2"/>
        <v>85.690642949999997</v>
      </c>
      <c r="R61" s="162">
        <f t="shared" si="3"/>
        <v>9.6359014100000007</v>
      </c>
      <c r="S61" s="43">
        <f t="shared" si="4"/>
        <v>84.904413840000004</v>
      </c>
      <c r="T61" s="162">
        <f t="shared" si="5"/>
        <v>12.719489189999999</v>
      </c>
      <c r="U61" s="43">
        <f t="shared" si="6"/>
        <v>84.34</v>
      </c>
      <c r="V61" s="162">
        <f t="shared" si="7"/>
        <v>12.83</v>
      </c>
      <c r="W61" s="43">
        <f t="shared" si="23"/>
        <v>85.939970529999997</v>
      </c>
      <c r="X61" s="162">
        <f t="shared" si="24"/>
        <v>14.06002947</v>
      </c>
      <c r="Y61" s="43">
        <f t="shared" si="8"/>
        <v>89.075548490000003</v>
      </c>
      <c r="Z61" s="162">
        <f t="shared" si="9"/>
        <v>10.924451510000001</v>
      </c>
      <c r="AA61" s="43">
        <f t="shared" si="10"/>
        <v>100</v>
      </c>
      <c r="AB61" s="162">
        <f t="shared" si="11"/>
        <v>0</v>
      </c>
      <c r="AC61" s="43">
        <f t="shared" si="12"/>
        <v>84.28133545</v>
      </c>
      <c r="AD61" s="162">
        <f t="shared" si="13"/>
        <v>15.71866455</v>
      </c>
      <c r="AE61" s="43">
        <f t="shared" si="14"/>
        <v>86.417480589999997</v>
      </c>
      <c r="AF61" s="162">
        <f t="shared" si="15"/>
        <v>13.58251941</v>
      </c>
      <c r="AG61" s="43">
        <f t="shared" ref="AG61:AL61" si="146">CZ61/$CY61*100</f>
        <v>31.52071664</v>
      </c>
      <c r="AH61" s="44">
        <f t="shared" si="146"/>
        <v>28.22294437</v>
      </c>
      <c r="AI61" s="44">
        <f t="shared" si="146"/>
        <v>27.315388890000001</v>
      </c>
      <c r="AJ61" s="44">
        <f t="shared" si="146"/>
        <v>9.9125582590000008</v>
      </c>
      <c r="AK61" s="44">
        <f t="shared" si="146"/>
        <v>0.20417325859999999</v>
      </c>
      <c r="AL61" s="44">
        <f t="shared" si="146"/>
        <v>2.8242185829999999</v>
      </c>
      <c r="AM61" s="43">
        <f t="shared" ref="AM61:AR61" si="147">DN61/$DM61*100</f>
        <v>26.973571979999999</v>
      </c>
      <c r="AN61" s="44">
        <f t="shared" si="147"/>
        <v>24.930400030000001</v>
      </c>
      <c r="AO61" s="44">
        <f t="shared" si="147"/>
        <v>34.452800879999998</v>
      </c>
      <c r="AP61" s="44">
        <f t="shared" si="147"/>
        <v>10.66612705</v>
      </c>
      <c r="AQ61" s="44">
        <f t="shared" si="147"/>
        <v>0.17295637429999999</v>
      </c>
      <c r="AR61" s="163">
        <f t="shared" si="147"/>
        <v>2.804143694</v>
      </c>
      <c r="AS61" s="45">
        <f t="shared" si="18"/>
        <v>80.536445880000002</v>
      </c>
      <c r="AT61" s="46">
        <f t="shared" si="27"/>
        <v>398</v>
      </c>
      <c r="AU61" s="47">
        <f t="shared" si="19"/>
        <v>39.233541760000001</v>
      </c>
      <c r="AV61" s="46">
        <f t="shared" si="28"/>
        <v>100</v>
      </c>
      <c r="AW61" s="47">
        <f t="shared" si="20"/>
        <v>68.337584019999994</v>
      </c>
      <c r="AX61" s="164">
        <f t="shared" si="29"/>
        <v>11</v>
      </c>
      <c r="AY61" s="48">
        <v>62057</v>
      </c>
      <c r="AZ61" s="49">
        <f t="shared" si="30"/>
        <v>199</v>
      </c>
      <c r="BA61" s="50">
        <v>94426</v>
      </c>
      <c r="BB61" s="49">
        <f t="shared" si="31"/>
        <v>58</v>
      </c>
      <c r="BC61" s="165">
        <f t="shared" si="21"/>
        <v>9.9802204230000005</v>
      </c>
      <c r="BD61" s="51"/>
      <c r="BE61" s="44"/>
      <c r="BF61" s="162"/>
      <c r="BG61" s="100">
        <v>58</v>
      </c>
      <c r="BH61" s="39">
        <v>326798</v>
      </c>
      <c r="BI61" s="40">
        <v>275573</v>
      </c>
      <c r="BJ61" s="40">
        <v>45202</v>
      </c>
      <c r="BK61" s="39">
        <v>276134</v>
      </c>
      <c r="BL61" s="40">
        <v>236621</v>
      </c>
      <c r="BM61" s="40">
        <v>26608</v>
      </c>
      <c r="BN61" s="39">
        <v>261858</v>
      </c>
      <c r="BO61" s="40">
        <v>222329</v>
      </c>
      <c r="BP61" s="40">
        <v>33307</v>
      </c>
      <c r="BQ61" s="39">
        <v>100</v>
      </c>
      <c r="BR61" s="52">
        <v>84.34</v>
      </c>
      <c r="BS61" s="52">
        <v>12.83</v>
      </c>
      <c r="BT61" s="39">
        <v>296621</v>
      </c>
      <c r="BU61" s="40">
        <v>254916</v>
      </c>
      <c r="BV61" s="40">
        <v>41705</v>
      </c>
      <c r="BW61" s="40">
        <v>0</v>
      </c>
      <c r="BX61" s="40">
        <v>0</v>
      </c>
      <c r="BY61" s="159">
        <v>0</v>
      </c>
      <c r="BZ61" s="39">
        <v>236378</v>
      </c>
      <c r="CA61" s="40">
        <v>210555</v>
      </c>
      <c r="CB61" s="40">
        <v>25823</v>
      </c>
      <c r="CC61" s="159">
        <v>0</v>
      </c>
      <c r="CD61" s="39">
        <f t="shared" si="32"/>
        <v>237272</v>
      </c>
      <c r="CE61" s="40">
        <v>237272</v>
      </c>
      <c r="CF61" s="40">
        <v>0</v>
      </c>
      <c r="CG61" s="159">
        <v>0</v>
      </c>
      <c r="CH61" s="39">
        <f t="shared" si="33"/>
        <v>114838</v>
      </c>
      <c r="CI61" s="40">
        <v>96787</v>
      </c>
      <c r="CJ61" s="40">
        <v>18051</v>
      </c>
      <c r="CK61" s="159">
        <v>0</v>
      </c>
      <c r="CL61" s="39">
        <v>207039</v>
      </c>
      <c r="CM61" s="159">
        <v>32541</v>
      </c>
      <c r="CN61" s="39"/>
      <c r="CO61" s="40"/>
      <c r="CP61" s="40"/>
      <c r="CQ61" s="159"/>
      <c r="CR61" s="39">
        <v>598245</v>
      </c>
      <c r="CS61" s="40">
        <v>171815</v>
      </c>
      <c r="CT61" s="40">
        <v>156725</v>
      </c>
      <c r="CU61" s="40">
        <v>196825</v>
      </c>
      <c r="CV61" s="40">
        <v>52825</v>
      </c>
      <c r="CW61" s="40">
        <v>1075</v>
      </c>
      <c r="CX61" s="40">
        <v>18980</v>
      </c>
      <c r="CY61" s="39">
        <v>467740</v>
      </c>
      <c r="CZ61" s="40">
        <v>147435</v>
      </c>
      <c r="DA61" s="40">
        <v>132010</v>
      </c>
      <c r="DB61" s="40">
        <v>127765</v>
      </c>
      <c r="DC61" s="40">
        <v>46365</v>
      </c>
      <c r="DD61" s="40">
        <v>955</v>
      </c>
      <c r="DE61" s="40">
        <v>13210</v>
      </c>
      <c r="DF61" s="39">
        <v>702904</v>
      </c>
      <c r="DG61" s="40">
        <v>170692</v>
      </c>
      <c r="DH61" s="40">
        <v>172643</v>
      </c>
      <c r="DI61" s="40">
        <v>271183</v>
      </c>
      <c r="DJ61" s="40">
        <v>65234</v>
      </c>
      <c r="DK61" s="40">
        <v>1173</v>
      </c>
      <c r="DL61" s="159">
        <v>21979</v>
      </c>
      <c r="DM61" s="39">
        <v>551006</v>
      </c>
      <c r="DN61" s="40">
        <v>148626</v>
      </c>
      <c r="DO61" s="40">
        <v>137368</v>
      </c>
      <c r="DP61" s="40">
        <v>189837</v>
      </c>
      <c r="DQ61" s="40">
        <v>58771</v>
      </c>
      <c r="DR61" s="40">
        <v>953</v>
      </c>
      <c r="DS61" s="159">
        <v>15451</v>
      </c>
      <c r="DT61" s="53">
        <v>507451</v>
      </c>
      <c r="DU61" s="54">
        <v>98768</v>
      </c>
      <c r="DV61" s="54">
        <v>86990</v>
      </c>
      <c r="DW61" s="54">
        <v>122602</v>
      </c>
      <c r="DX61" s="54">
        <v>199091</v>
      </c>
      <c r="DY61" s="53">
        <v>141938</v>
      </c>
      <c r="DZ61" s="54">
        <v>4148</v>
      </c>
      <c r="EA61" s="54">
        <v>11970</v>
      </c>
      <c r="EB61" s="54">
        <v>28823</v>
      </c>
      <c r="EC61" s="167">
        <v>96997</v>
      </c>
    </row>
    <row r="62" spans="1:133">
      <c r="A62" s="155" t="s">
        <v>468</v>
      </c>
      <c r="B62" s="155" t="s">
        <v>469</v>
      </c>
      <c r="C62" s="140" t="s">
        <v>126</v>
      </c>
      <c r="D62" s="29" t="s">
        <v>470</v>
      </c>
      <c r="E62" s="156" t="s">
        <v>471</v>
      </c>
      <c r="F62" s="29" t="s">
        <v>472</v>
      </c>
      <c r="G62" s="156" t="s">
        <v>473</v>
      </c>
      <c r="H62" s="166">
        <v>2002</v>
      </c>
      <c r="I62" s="150">
        <v>1969</v>
      </c>
      <c r="J62" s="100" t="s">
        <v>131</v>
      </c>
      <c r="K62" s="100" t="s">
        <v>162</v>
      </c>
      <c r="L62" s="100" t="s">
        <v>148</v>
      </c>
      <c r="M62" s="100" t="s">
        <v>87</v>
      </c>
      <c r="N62" s="100" t="s">
        <v>102</v>
      </c>
      <c r="O62" s="43">
        <f t="shared" si="0"/>
        <v>65.57418595</v>
      </c>
      <c r="P62" s="162">
        <f t="shared" si="1"/>
        <v>32.269785509999998</v>
      </c>
      <c r="Q62" s="43">
        <f t="shared" si="2"/>
        <v>66.965321639999999</v>
      </c>
      <c r="R62" s="162">
        <f t="shared" si="3"/>
        <v>27.407905759999998</v>
      </c>
      <c r="S62" s="43">
        <f t="shared" si="4"/>
        <v>64.879173460000004</v>
      </c>
      <c r="T62" s="162">
        <f t="shared" si="5"/>
        <v>32.965742249999998</v>
      </c>
      <c r="U62" s="43">
        <f t="shared" si="6"/>
        <v>61.14</v>
      </c>
      <c r="V62" s="162">
        <f t="shared" si="7"/>
        <v>35.159999999999997</v>
      </c>
      <c r="W62" s="43">
        <f t="shared" si="23"/>
        <v>74.341350320000004</v>
      </c>
      <c r="X62" s="162">
        <f t="shared" si="24"/>
        <v>0</v>
      </c>
      <c r="Y62" s="43">
        <f t="shared" si="8"/>
        <v>68.851777830000003</v>
      </c>
      <c r="Z62" s="162">
        <f t="shared" si="9"/>
        <v>31.14822217</v>
      </c>
      <c r="AA62" s="43">
        <f t="shared" si="10"/>
        <v>70.478299460000002</v>
      </c>
      <c r="AB62" s="162">
        <f t="shared" si="11"/>
        <v>29.521700540000001</v>
      </c>
      <c r="AC62" s="43">
        <f t="shared" si="12"/>
        <v>59.09017059</v>
      </c>
      <c r="AD62" s="162">
        <f t="shared" si="13"/>
        <v>40.90982941</v>
      </c>
      <c r="AE62" s="43">
        <f t="shared" si="14"/>
        <v>67.544760960000005</v>
      </c>
      <c r="AF62" s="162">
        <f t="shared" si="15"/>
        <v>32.455239040000002</v>
      </c>
      <c r="AG62" s="43">
        <f t="shared" ref="AG62:AL62" si="148">CZ62/$CY62*100</f>
        <v>20.920928360000001</v>
      </c>
      <c r="AH62" s="44">
        <f t="shared" si="148"/>
        <v>4.4104381789999998</v>
      </c>
      <c r="AI62" s="44">
        <f t="shared" si="148"/>
        <v>56.614065429999997</v>
      </c>
      <c r="AJ62" s="44">
        <f t="shared" si="148"/>
        <v>16.472286189999998</v>
      </c>
      <c r="AK62" s="44">
        <f t="shared" si="148"/>
        <v>0.34065222699999997</v>
      </c>
      <c r="AL62" s="44">
        <f t="shared" si="148"/>
        <v>1.2416296120000001</v>
      </c>
      <c r="AM62" s="43">
        <f t="shared" ref="AM62:AR62" si="149">DN62/$DM62*100</f>
        <v>21.938873300000001</v>
      </c>
      <c r="AN62" s="44">
        <f t="shared" si="149"/>
        <v>3.5962632440000002</v>
      </c>
      <c r="AO62" s="44">
        <f t="shared" si="149"/>
        <v>57.038808899999999</v>
      </c>
      <c r="AP62" s="44">
        <f t="shared" si="149"/>
        <v>15.878145269999999</v>
      </c>
      <c r="AQ62" s="44">
        <f t="shared" si="149"/>
        <v>0.26430991920000002</v>
      </c>
      <c r="AR62" s="163">
        <f t="shared" si="149"/>
        <v>1.283599368</v>
      </c>
      <c r="AS62" s="45">
        <f t="shared" si="18"/>
        <v>80.854691239999994</v>
      </c>
      <c r="AT62" s="46">
        <f t="shared" si="27"/>
        <v>395</v>
      </c>
      <c r="AU62" s="47">
        <f t="shared" si="19"/>
        <v>24.1424013</v>
      </c>
      <c r="AV62" s="46">
        <f t="shared" si="28"/>
        <v>319</v>
      </c>
      <c r="AW62" s="47">
        <f t="shared" si="20"/>
        <v>27.390511149999998</v>
      </c>
      <c r="AX62" s="164">
        <f t="shared" si="29"/>
        <v>314</v>
      </c>
      <c r="AY62" s="48">
        <v>74295</v>
      </c>
      <c r="AZ62" s="49">
        <f t="shared" si="30"/>
        <v>107</v>
      </c>
      <c r="BA62" s="50">
        <v>78512</v>
      </c>
      <c r="BB62" s="49">
        <f t="shared" si="31"/>
        <v>140</v>
      </c>
      <c r="BC62" s="165">
        <f t="shared" si="21"/>
        <v>15.190579140000001</v>
      </c>
      <c r="BD62" s="51"/>
      <c r="BE62" s="44"/>
      <c r="BF62" s="162"/>
      <c r="BG62" s="100">
        <v>59</v>
      </c>
      <c r="BH62" s="39">
        <v>315673</v>
      </c>
      <c r="BI62" s="40">
        <v>207000</v>
      </c>
      <c r="BJ62" s="40">
        <v>101867</v>
      </c>
      <c r="BK62" s="39">
        <v>248224</v>
      </c>
      <c r="BL62" s="40">
        <v>166224</v>
      </c>
      <c r="BM62" s="40">
        <v>68033</v>
      </c>
      <c r="BN62" s="39">
        <v>229875</v>
      </c>
      <c r="BO62" s="40">
        <v>149141</v>
      </c>
      <c r="BP62" s="40">
        <v>75780</v>
      </c>
      <c r="BQ62" s="39">
        <v>100</v>
      </c>
      <c r="BR62" s="52">
        <v>61.14</v>
      </c>
      <c r="BS62" s="52">
        <v>35.159999999999997</v>
      </c>
      <c r="BT62" s="39">
        <v>256206</v>
      </c>
      <c r="BU62" s="40">
        <v>190467</v>
      </c>
      <c r="BV62" s="40">
        <v>0</v>
      </c>
      <c r="BW62" s="40">
        <v>65739</v>
      </c>
      <c r="BX62" s="40">
        <v>0</v>
      </c>
      <c r="BY62" s="159">
        <v>0</v>
      </c>
      <c r="BZ62" s="39">
        <v>202156</v>
      </c>
      <c r="CA62" s="40">
        <v>139188</v>
      </c>
      <c r="CB62" s="40">
        <v>62968</v>
      </c>
      <c r="CC62" s="159">
        <v>0</v>
      </c>
      <c r="CD62" s="39">
        <f t="shared" si="32"/>
        <v>232114</v>
      </c>
      <c r="CE62" s="40">
        <v>163590</v>
      </c>
      <c r="CF62" s="40">
        <v>68524</v>
      </c>
      <c r="CG62" s="159">
        <v>0</v>
      </c>
      <c r="CH62" s="39">
        <f t="shared" si="33"/>
        <v>98480</v>
      </c>
      <c r="CI62" s="40">
        <v>58192</v>
      </c>
      <c r="CJ62" s="40">
        <v>40288</v>
      </c>
      <c r="CK62" s="159">
        <v>0</v>
      </c>
      <c r="CL62" s="39">
        <v>145280</v>
      </c>
      <c r="CM62" s="159">
        <v>69807</v>
      </c>
      <c r="CN62" s="39"/>
      <c r="CO62" s="40"/>
      <c r="CP62" s="40"/>
      <c r="CQ62" s="159"/>
      <c r="CR62" s="39">
        <v>628675</v>
      </c>
      <c r="CS62" s="40">
        <v>113840</v>
      </c>
      <c r="CT62" s="40">
        <v>27150</v>
      </c>
      <c r="CU62" s="40">
        <v>381205</v>
      </c>
      <c r="CV62" s="40">
        <v>94860</v>
      </c>
      <c r="CW62" s="40">
        <v>1830</v>
      </c>
      <c r="CX62" s="40">
        <v>9790</v>
      </c>
      <c r="CY62" s="39">
        <v>471155</v>
      </c>
      <c r="CZ62" s="40">
        <v>98570</v>
      </c>
      <c r="DA62" s="40">
        <v>20780</v>
      </c>
      <c r="DB62" s="40">
        <v>266740</v>
      </c>
      <c r="DC62" s="40">
        <v>77610</v>
      </c>
      <c r="DD62" s="40">
        <v>1605</v>
      </c>
      <c r="DE62" s="40">
        <v>5850</v>
      </c>
      <c r="DF62" s="39">
        <v>702905</v>
      </c>
      <c r="DG62" s="40">
        <v>132978</v>
      </c>
      <c r="DH62" s="40">
        <v>25344</v>
      </c>
      <c r="DI62" s="40">
        <v>430350</v>
      </c>
      <c r="DJ62" s="40">
        <v>101667</v>
      </c>
      <c r="DK62" s="40">
        <v>1659</v>
      </c>
      <c r="DL62" s="159">
        <v>10907</v>
      </c>
      <c r="DM62" s="39">
        <v>521736</v>
      </c>
      <c r="DN62" s="40">
        <v>114463</v>
      </c>
      <c r="DO62" s="40">
        <v>18763</v>
      </c>
      <c r="DP62" s="40">
        <v>297592</v>
      </c>
      <c r="DQ62" s="40">
        <v>82842</v>
      </c>
      <c r="DR62" s="40">
        <v>1379</v>
      </c>
      <c r="DS62" s="159">
        <v>6697</v>
      </c>
      <c r="DT62" s="53">
        <v>479799</v>
      </c>
      <c r="DU62" s="54">
        <v>91859</v>
      </c>
      <c r="DV62" s="54">
        <v>126663</v>
      </c>
      <c r="DW62" s="54">
        <v>145442</v>
      </c>
      <c r="DX62" s="54">
        <v>115835</v>
      </c>
      <c r="DY62" s="53">
        <v>91539</v>
      </c>
      <c r="DZ62" s="54">
        <v>7561</v>
      </c>
      <c r="EA62" s="54">
        <v>24909</v>
      </c>
      <c r="EB62" s="54">
        <v>33996</v>
      </c>
      <c r="EC62" s="167">
        <v>25073</v>
      </c>
    </row>
    <row r="63" spans="1:133">
      <c r="A63" s="154" t="s">
        <v>474</v>
      </c>
      <c r="B63" s="154" t="s">
        <v>475</v>
      </c>
      <c r="C63" s="140" t="s">
        <v>80</v>
      </c>
      <c r="D63" s="29" t="s">
        <v>476</v>
      </c>
      <c r="E63" s="156" t="s">
        <v>477</v>
      </c>
      <c r="F63" s="29" t="s">
        <v>478</v>
      </c>
      <c r="G63" s="156" t="s">
        <v>479</v>
      </c>
      <c r="H63" s="166">
        <v>2020</v>
      </c>
      <c r="I63" s="150">
        <v>1962</v>
      </c>
      <c r="J63" s="100" t="s">
        <v>131</v>
      </c>
      <c r="K63" s="100" t="s">
        <v>480</v>
      </c>
      <c r="L63" s="100" t="s">
        <v>196</v>
      </c>
      <c r="M63" s="100" t="s">
        <v>87</v>
      </c>
      <c r="N63" s="100" t="s">
        <v>365</v>
      </c>
      <c r="O63" s="43">
        <f t="shared" si="0"/>
        <v>54.105518429999996</v>
      </c>
      <c r="P63" s="162">
        <f t="shared" si="1"/>
        <v>43.958136459999999</v>
      </c>
      <c r="Q63" s="43">
        <f t="shared" si="2"/>
        <v>51.466027580000002</v>
      </c>
      <c r="R63" s="162">
        <f t="shared" si="3"/>
        <v>42.860341099999999</v>
      </c>
      <c r="S63" s="43">
        <f t="shared" si="4"/>
        <v>47.094448450000002</v>
      </c>
      <c r="T63" s="162">
        <f t="shared" si="5"/>
        <v>50.750199219999999</v>
      </c>
      <c r="U63" s="43">
        <f t="shared" si="6"/>
        <v>47.29</v>
      </c>
      <c r="V63" s="162">
        <f t="shared" si="7"/>
        <v>49.42</v>
      </c>
      <c r="W63" s="43">
        <f t="shared" si="23"/>
        <v>49.402384640000001</v>
      </c>
      <c r="X63" s="162">
        <f t="shared" si="24"/>
        <v>50.597615359999999</v>
      </c>
      <c r="Y63" s="43">
        <f t="shared" si="8"/>
        <v>51.557123160000003</v>
      </c>
      <c r="Z63" s="162">
        <f t="shared" si="9"/>
        <v>48.442876839999997</v>
      </c>
      <c r="AA63" s="43">
        <f t="shared" si="10"/>
        <v>42.769570629999997</v>
      </c>
      <c r="AB63" s="162">
        <f t="shared" si="11"/>
        <v>57.230429370000003</v>
      </c>
      <c r="AC63" s="43">
        <f t="shared" si="12"/>
        <v>31.455057230000001</v>
      </c>
      <c r="AD63" s="162">
        <f t="shared" si="13"/>
        <v>68.544942770000006</v>
      </c>
      <c r="AE63" s="43">
        <f t="shared" si="14"/>
        <v>42.211876949999997</v>
      </c>
      <c r="AF63" s="162">
        <f t="shared" si="15"/>
        <v>57.788123050000003</v>
      </c>
      <c r="AG63" s="43">
        <f t="shared" ref="AG63:AL63" si="150">CZ63/$CY63*100</f>
        <v>36.581916560000003</v>
      </c>
      <c r="AH63" s="44">
        <f t="shared" si="150"/>
        <v>2.6552300139999998</v>
      </c>
      <c r="AI63" s="44">
        <f t="shared" si="150"/>
        <v>28.8754983</v>
      </c>
      <c r="AJ63" s="44">
        <f t="shared" si="150"/>
        <v>29.716850619999999</v>
      </c>
      <c r="AK63" s="44">
        <f t="shared" si="150"/>
        <v>0.2736188397</v>
      </c>
      <c r="AL63" s="44">
        <f t="shared" si="150"/>
        <v>1.896885664</v>
      </c>
      <c r="AM63" s="43">
        <f t="shared" ref="AM63:AR63" si="151">DN63/$DM63*100</f>
        <v>37.123762050000003</v>
      </c>
      <c r="AN63" s="44">
        <f t="shared" si="151"/>
        <v>2.3385884830000001</v>
      </c>
      <c r="AO63" s="44">
        <f t="shared" si="151"/>
        <v>28.943649480000001</v>
      </c>
      <c r="AP63" s="44">
        <f t="shared" si="151"/>
        <v>29.647447570000001</v>
      </c>
      <c r="AQ63" s="44">
        <f t="shared" si="151"/>
        <v>0.1909775699</v>
      </c>
      <c r="AR63" s="163">
        <f t="shared" si="151"/>
        <v>1.755574846</v>
      </c>
      <c r="AS63" s="45">
        <f t="shared" si="18"/>
        <v>89.199671260000002</v>
      </c>
      <c r="AT63" s="46">
        <f t="shared" si="27"/>
        <v>221</v>
      </c>
      <c r="AU63" s="47">
        <f t="shared" si="19"/>
        <v>42.096706470000001</v>
      </c>
      <c r="AV63" s="46">
        <f t="shared" si="28"/>
        <v>73</v>
      </c>
      <c r="AW63" s="47">
        <f t="shared" si="20"/>
        <v>43.041397199999999</v>
      </c>
      <c r="AX63" s="164">
        <f t="shared" si="29"/>
        <v>117</v>
      </c>
      <c r="AY63" s="48">
        <v>91607</v>
      </c>
      <c r="AZ63" s="49">
        <f t="shared" si="30"/>
        <v>41</v>
      </c>
      <c r="BA63" s="50">
        <v>98545</v>
      </c>
      <c r="BB63" s="49">
        <f t="shared" si="31"/>
        <v>49</v>
      </c>
      <c r="BC63" s="165">
        <f t="shared" si="21"/>
        <v>20.83654855</v>
      </c>
      <c r="BD63" s="51"/>
      <c r="BE63" s="44"/>
      <c r="BF63" s="162"/>
      <c r="BG63" s="100">
        <v>60</v>
      </c>
      <c r="BH63" s="39">
        <v>351332</v>
      </c>
      <c r="BI63" s="40">
        <v>190090</v>
      </c>
      <c r="BJ63" s="40">
        <v>154439</v>
      </c>
      <c r="BK63" s="39">
        <v>272471</v>
      </c>
      <c r="BL63" s="40">
        <v>140230</v>
      </c>
      <c r="BM63" s="40">
        <v>116782</v>
      </c>
      <c r="BN63" s="39">
        <v>263530</v>
      </c>
      <c r="BO63" s="40">
        <v>124108</v>
      </c>
      <c r="BP63" s="40">
        <v>133742</v>
      </c>
      <c r="BQ63" s="39">
        <v>100</v>
      </c>
      <c r="BR63" s="52">
        <v>47.29</v>
      </c>
      <c r="BS63" s="52">
        <v>49.42</v>
      </c>
      <c r="BT63" s="39">
        <v>343783</v>
      </c>
      <c r="BU63" s="40">
        <v>169837</v>
      </c>
      <c r="BV63" s="40">
        <v>173946</v>
      </c>
      <c r="BW63" s="40">
        <v>0</v>
      </c>
      <c r="BX63" s="40">
        <v>0</v>
      </c>
      <c r="BY63" s="159">
        <v>0</v>
      </c>
      <c r="BZ63" s="39">
        <v>244393</v>
      </c>
      <c r="CA63" s="40">
        <v>126002</v>
      </c>
      <c r="CB63" s="40">
        <v>118391</v>
      </c>
      <c r="CC63" s="159">
        <v>0</v>
      </c>
      <c r="CD63" s="39">
        <f t="shared" si="32"/>
        <v>263456</v>
      </c>
      <c r="CE63" s="40">
        <v>112679</v>
      </c>
      <c r="CF63" s="40">
        <v>150777</v>
      </c>
      <c r="CG63" s="159">
        <v>0</v>
      </c>
      <c r="CH63" s="39">
        <f t="shared" si="33"/>
        <v>133225</v>
      </c>
      <c r="CI63" s="40">
        <v>41906</v>
      </c>
      <c r="CJ63" s="40">
        <v>91319</v>
      </c>
      <c r="CK63" s="159">
        <v>0</v>
      </c>
      <c r="CL63" s="39">
        <v>106360</v>
      </c>
      <c r="CM63" s="159">
        <v>145607</v>
      </c>
      <c r="CN63" s="39"/>
      <c r="CO63" s="40"/>
      <c r="CP63" s="40"/>
      <c r="CQ63" s="159"/>
      <c r="CR63" s="39">
        <v>638725</v>
      </c>
      <c r="CS63" s="40">
        <v>209695</v>
      </c>
      <c r="CT63" s="40">
        <v>15445</v>
      </c>
      <c r="CU63" s="40">
        <v>211170</v>
      </c>
      <c r="CV63" s="40">
        <v>184725</v>
      </c>
      <c r="CW63" s="40">
        <v>1590</v>
      </c>
      <c r="CX63" s="40">
        <v>16100</v>
      </c>
      <c r="CY63" s="39">
        <v>487905</v>
      </c>
      <c r="CZ63" s="40">
        <v>178485</v>
      </c>
      <c r="DA63" s="40">
        <v>12955</v>
      </c>
      <c r="DB63" s="40">
        <v>140885</v>
      </c>
      <c r="DC63" s="40">
        <v>144990</v>
      </c>
      <c r="DD63" s="40">
        <v>1335</v>
      </c>
      <c r="DE63" s="40">
        <v>9255</v>
      </c>
      <c r="DF63" s="39">
        <v>702905</v>
      </c>
      <c r="DG63" s="40">
        <v>240000</v>
      </c>
      <c r="DH63" s="40">
        <v>16005</v>
      </c>
      <c r="DI63" s="40">
        <v>229151</v>
      </c>
      <c r="DJ63" s="40">
        <v>200270</v>
      </c>
      <c r="DK63" s="40">
        <v>1264</v>
      </c>
      <c r="DL63" s="159">
        <v>16215</v>
      </c>
      <c r="DM63" s="39">
        <v>535665</v>
      </c>
      <c r="DN63" s="40">
        <v>198859</v>
      </c>
      <c r="DO63" s="40">
        <v>12527</v>
      </c>
      <c r="DP63" s="40">
        <v>155041</v>
      </c>
      <c r="DQ63" s="40">
        <v>158811</v>
      </c>
      <c r="DR63" s="40">
        <v>1023</v>
      </c>
      <c r="DS63" s="159">
        <v>9404</v>
      </c>
      <c r="DT63" s="53">
        <v>502531</v>
      </c>
      <c r="DU63" s="54">
        <v>54275</v>
      </c>
      <c r="DV63" s="54">
        <v>92022</v>
      </c>
      <c r="DW63" s="54">
        <v>144685</v>
      </c>
      <c r="DX63" s="54">
        <v>211549</v>
      </c>
      <c r="DY63" s="53">
        <v>164214</v>
      </c>
      <c r="DZ63" s="54">
        <v>5692</v>
      </c>
      <c r="EA63" s="54">
        <v>29310</v>
      </c>
      <c r="EB63" s="54">
        <v>58532</v>
      </c>
      <c r="EC63" s="167">
        <v>70680</v>
      </c>
    </row>
    <row r="64" spans="1:133">
      <c r="A64" s="155" t="s">
        <v>481</v>
      </c>
      <c r="B64" s="155" t="s">
        <v>482</v>
      </c>
      <c r="C64" s="140" t="s">
        <v>126</v>
      </c>
      <c r="D64" s="29" t="s">
        <v>483</v>
      </c>
      <c r="E64" s="156" t="s">
        <v>484</v>
      </c>
      <c r="F64" s="29" t="s">
        <v>485</v>
      </c>
      <c r="G64" s="156" t="s">
        <v>486</v>
      </c>
      <c r="H64" s="166">
        <v>1992</v>
      </c>
      <c r="I64" s="150">
        <v>1941</v>
      </c>
      <c r="J64" s="100" t="s">
        <v>131</v>
      </c>
      <c r="K64" s="100" t="s">
        <v>162</v>
      </c>
      <c r="L64" s="100" t="s">
        <v>148</v>
      </c>
      <c r="M64" s="100" t="s">
        <v>87</v>
      </c>
      <c r="N64" s="100" t="s">
        <v>102</v>
      </c>
      <c r="O64" s="43">
        <f t="shared" si="0"/>
        <v>77.090612050000004</v>
      </c>
      <c r="P64" s="162">
        <f t="shared" si="1"/>
        <v>20.60595026</v>
      </c>
      <c r="Q64" s="43">
        <f t="shared" si="2"/>
        <v>82.246803549999996</v>
      </c>
      <c r="R64" s="162">
        <f t="shared" si="3"/>
        <v>12.79611933</v>
      </c>
      <c r="S64" s="43">
        <f t="shared" si="4"/>
        <v>81.481559770000004</v>
      </c>
      <c r="T64" s="162">
        <f t="shared" si="5"/>
        <v>16.520807789999999</v>
      </c>
      <c r="U64" s="43">
        <f t="shared" si="6"/>
        <v>76.86</v>
      </c>
      <c r="V64" s="162">
        <f t="shared" si="7"/>
        <v>19.399999999999999</v>
      </c>
      <c r="W64" s="43">
        <f t="shared" si="23"/>
        <v>72.739174059999996</v>
      </c>
      <c r="X64" s="162">
        <f t="shared" si="24"/>
        <v>27.26082594</v>
      </c>
      <c r="Y64" s="43">
        <f t="shared" si="8"/>
        <v>77.347693269999994</v>
      </c>
      <c r="Z64" s="162">
        <f t="shared" si="9"/>
        <v>0</v>
      </c>
      <c r="AA64" s="43">
        <f t="shared" si="10"/>
        <v>71.370489699999993</v>
      </c>
      <c r="AB64" s="162">
        <f t="shared" si="11"/>
        <v>0</v>
      </c>
      <c r="AC64" s="43">
        <f t="shared" si="12"/>
        <v>100</v>
      </c>
      <c r="AD64" s="162">
        <f t="shared" si="13"/>
        <v>0</v>
      </c>
      <c r="AE64" s="43">
        <f t="shared" si="14"/>
        <v>100</v>
      </c>
      <c r="AF64" s="162">
        <f t="shared" si="15"/>
        <v>0</v>
      </c>
      <c r="AG64" s="43">
        <f t="shared" ref="AG64:AL64" si="152">CZ64/$CY64*100</f>
        <v>7.5792210119999996</v>
      </c>
      <c r="AH64" s="44">
        <f t="shared" si="152"/>
        <v>7.4118895010000001</v>
      </c>
      <c r="AI64" s="44">
        <f t="shared" si="152"/>
        <v>80.749406120000003</v>
      </c>
      <c r="AJ64" s="44">
        <f t="shared" si="152"/>
        <v>3.4183437169999999</v>
      </c>
      <c r="AK64" s="44">
        <f t="shared" si="152"/>
        <v>0.2539853286</v>
      </c>
      <c r="AL64" s="44">
        <f t="shared" si="152"/>
        <v>0.58715431849999999</v>
      </c>
      <c r="AM64" s="43">
        <f t="shared" ref="AM64:AR64" si="153">DN64/$DM64*100</f>
        <v>6.6254446539999998</v>
      </c>
      <c r="AN64" s="44">
        <f t="shared" si="153"/>
        <v>5.4703912949999998</v>
      </c>
      <c r="AO64" s="44">
        <f t="shared" si="153"/>
        <v>84.324335640000001</v>
      </c>
      <c r="AP64" s="44">
        <f t="shared" si="153"/>
        <v>2.8290437329999998</v>
      </c>
      <c r="AQ64" s="44">
        <f t="shared" si="153"/>
        <v>0.16091232480000001</v>
      </c>
      <c r="AR64" s="163">
        <f t="shared" si="153"/>
        <v>0.58987235819999995</v>
      </c>
      <c r="AS64" s="45">
        <f t="shared" si="18"/>
        <v>56.48579951</v>
      </c>
      <c r="AT64" s="46">
        <f t="shared" si="27"/>
        <v>435</v>
      </c>
      <c r="AU64" s="47">
        <f t="shared" si="19"/>
        <v>10.384521640000001</v>
      </c>
      <c r="AV64" s="46">
        <f t="shared" si="28"/>
        <v>434</v>
      </c>
      <c r="AW64" s="47">
        <f t="shared" si="20"/>
        <v>23.01294657</v>
      </c>
      <c r="AX64" s="164">
        <f t="shared" si="29"/>
        <v>394</v>
      </c>
      <c r="AY64" s="48">
        <v>49369</v>
      </c>
      <c r="AZ64" s="49">
        <f t="shared" si="30"/>
        <v>362</v>
      </c>
      <c r="BA64" s="50">
        <v>58908</v>
      </c>
      <c r="BB64" s="49">
        <f t="shared" si="31"/>
        <v>320</v>
      </c>
      <c r="BC64" s="165">
        <f t="shared" si="21"/>
        <v>5.8350189300000004</v>
      </c>
      <c r="BD64" s="51"/>
      <c r="BE64" s="44"/>
      <c r="BF64" s="162"/>
      <c r="BG64" s="100">
        <v>61</v>
      </c>
      <c r="BH64" s="39">
        <v>203218</v>
      </c>
      <c r="BI64" s="40">
        <v>156662</v>
      </c>
      <c r="BJ64" s="40">
        <v>41875</v>
      </c>
      <c r="BK64" s="39">
        <v>164714</v>
      </c>
      <c r="BL64" s="40">
        <v>135472</v>
      </c>
      <c r="BM64" s="40">
        <v>21077</v>
      </c>
      <c r="BN64" s="39">
        <v>141918</v>
      </c>
      <c r="BO64" s="40">
        <v>115637</v>
      </c>
      <c r="BP64" s="40">
        <v>23446</v>
      </c>
      <c r="BQ64" s="39">
        <v>100</v>
      </c>
      <c r="BR64" s="52">
        <v>76.86</v>
      </c>
      <c r="BS64" s="52">
        <v>19.399999999999999</v>
      </c>
      <c r="BT64" s="39">
        <v>186381</v>
      </c>
      <c r="BU64" s="40">
        <v>135572</v>
      </c>
      <c r="BV64" s="40">
        <v>50809</v>
      </c>
      <c r="BW64" s="40">
        <v>0</v>
      </c>
      <c r="BX64" s="40">
        <v>0</v>
      </c>
      <c r="BY64" s="159">
        <v>0</v>
      </c>
      <c r="BZ64" s="39">
        <v>121449</v>
      </c>
      <c r="CA64" s="40">
        <v>93938</v>
      </c>
      <c r="CB64" s="40">
        <v>0</v>
      </c>
      <c r="CC64" s="159">
        <v>27511</v>
      </c>
      <c r="CD64" s="39">
        <f t="shared" si="32"/>
        <v>149297</v>
      </c>
      <c r="CE64" s="40">
        <v>106554</v>
      </c>
      <c r="CF64" s="40">
        <v>0</v>
      </c>
      <c r="CG64" s="159">
        <v>42743</v>
      </c>
      <c r="CH64" s="39">
        <f t="shared" si="33"/>
        <v>49379</v>
      </c>
      <c r="CI64" s="40">
        <v>49379</v>
      </c>
      <c r="CJ64" s="40">
        <v>0</v>
      </c>
      <c r="CK64" s="159">
        <v>0</v>
      </c>
      <c r="CL64" s="39">
        <v>125553</v>
      </c>
      <c r="CM64" s="159">
        <v>0</v>
      </c>
      <c r="CN64" s="39"/>
      <c r="CO64" s="40"/>
      <c r="CP64" s="40"/>
      <c r="CQ64" s="159"/>
      <c r="CR64" s="39">
        <v>530795</v>
      </c>
      <c r="CS64" s="40">
        <v>30285</v>
      </c>
      <c r="CT64" s="40">
        <v>32270</v>
      </c>
      <c r="CU64" s="40">
        <v>450595</v>
      </c>
      <c r="CV64" s="40">
        <v>13635</v>
      </c>
      <c r="CW64" s="40">
        <v>925</v>
      </c>
      <c r="CX64" s="40">
        <v>3085</v>
      </c>
      <c r="CY64" s="39">
        <v>334665</v>
      </c>
      <c r="CZ64" s="40">
        <v>25365</v>
      </c>
      <c r="DA64" s="40">
        <v>24805</v>
      </c>
      <c r="DB64" s="40">
        <v>270240</v>
      </c>
      <c r="DC64" s="40">
        <v>11440</v>
      </c>
      <c r="DD64" s="40">
        <v>850</v>
      </c>
      <c r="DE64" s="40">
        <v>1965</v>
      </c>
      <c r="DF64" s="39">
        <v>702904</v>
      </c>
      <c r="DG64" s="40">
        <v>37646</v>
      </c>
      <c r="DH64" s="40">
        <v>35632</v>
      </c>
      <c r="DI64" s="40">
        <v>607911</v>
      </c>
      <c r="DJ64" s="40">
        <v>16187</v>
      </c>
      <c r="DK64" s="40">
        <v>989</v>
      </c>
      <c r="DL64" s="159">
        <v>4539</v>
      </c>
      <c r="DM64" s="39">
        <v>477900</v>
      </c>
      <c r="DN64" s="40">
        <v>31663</v>
      </c>
      <c r="DO64" s="40">
        <v>26143</v>
      </c>
      <c r="DP64" s="40">
        <v>402986</v>
      </c>
      <c r="DQ64" s="40">
        <v>13520</v>
      </c>
      <c r="DR64" s="40">
        <v>769</v>
      </c>
      <c r="DS64" s="159">
        <v>2819</v>
      </c>
      <c r="DT64" s="53">
        <v>430795</v>
      </c>
      <c r="DU64" s="54">
        <v>187457</v>
      </c>
      <c r="DV64" s="54">
        <v>107262</v>
      </c>
      <c r="DW64" s="54">
        <v>91340</v>
      </c>
      <c r="DX64" s="54">
        <v>44736</v>
      </c>
      <c r="DY64" s="53">
        <v>24408</v>
      </c>
      <c r="DZ64" s="54">
        <v>2525</v>
      </c>
      <c r="EA64" s="54">
        <v>7415</v>
      </c>
      <c r="EB64" s="54">
        <v>8851</v>
      </c>
      <c r="EC64" s="167">
        <v>5617</v>
      </c>
    </row>
    <row r="65" spans="1:133">
      <c r="A65" s="154" t="s">
        <v>487</v>
      </c>
      <c r="B65" s="154" t="s">
        <v>488</v>
      </c>
      <c r="C65" s="140" t="s">
        <v>126</v>
      </c>
      <c r="D65" s="29" t="s">
        <v>293</v>
      </c>
      <c r="E65" s="156" t="s">
        <v>489</v>
      </c>
      <c r="F65" s="29" t="s">
        <v>490</v>
      </c>
      <c r="G65" s="156" t="s">
        <v>491</v>
      </c>
      <c r="H65" s="166">
        <v>2012</v>
      </c>
      <c r="I65" s="150">
        <v>1960</v>
      </c>
      <c r="J65" s="100" t="s">
        <v>85</v>
      </c>
      <c r="K65" s="100" t="s">
        <v>264</v>
      </c>
      <c r="L65" s="100" t="s">
        <v>132</v>
      </c>
      <c r="M65" s="100" t="s">
        <v>492</v>
      </c>
      <c r="N65" s="100" t="s">
        <v>102</v>
      </c>
      <c r="O65" s="43">
        <f t="shared" si="0"/>
        <v>61.68278943</v>
      </c>
      <c r="P65" s="162">
        <f t="shared" si="1"/>
        <v>36.141480549999997</v>
      </c>
      <c r="Q65" s="43">
        <f t="shared" si="2"/>
        <v>60.976222569999997</v>
      </c>
      <c r="R65" s="162">
        <f t="shared" si="3"/>
        <v>33.110586050000002</v>
      </c>
      <c r="S65" s="43">
        <f t="shared" si="4"/>
        <v>61.50062827</v>
      </c>
      <c r="T65" s="162">
        <f t="shared" si="5"/>
        <v>36.301765099999997</v>
      </c>
      <c r="U65" s="43">
        <f t="shared" si="6"/>
        <v>58.53</v>
      </c>
      <c r="V65" s="162">
        <f t="shared" si="7"/>
        <v>38.03</v>
      </c>
      <c r="W65" s="43">
        <f t="shared" si="23"/>
        <v>64.030193510000004</v>
      </c>
      <c r="X65" s="162">
        <f t="shared" si="24"/>
        <v>35.969806490000003</v>
      </c>
      <c r="Y65" s="43">
        <f t="shared" si="8"/>
        <v>65.099730519999994</v>
      </c>
      <c r="Z65" s="162">
        <f t="shared" si="9"/>
        <v>34.900269479999999</v>
      </c>
      <c r="AA65" s="43">
        <f t="shared" si="10"/>
        <v>64.951374139999999</v>
      </c>
      <c r="AB65" s="162">
        <f t="shared" si="11"/>
        <v>35.048625860000001</v>
      </c>
      <c r="AC65" s="43">
        <f t="shared" si="12"/>
        <v>56.643019160000001</v>
      </c>
      <c r="AD65" s="162">
        <f t="shared" si="13"/>
        <v>43.356980839999999</v>
      </c>
      <c r="AE65" s="43">
        <f t="shared" si="14"/>
        <v>58.967731649999998</v>
      </c>
      <c r="AF65" s="162">
        <f t="shared" si="15"/>
        <v>41.032268350000002</v>
      </c>
      <c r="AG65" s="43">
        <f t="shared" ref="AG65:AL65" si="154">CZ65/$CY65*100</f>
        <v>29.707103969999999</v>
      </c>
      <c r="AH65" s="44">
        <f t="shared" si="154"/>
        <v>10.96261863</v>
      </c>
      <c r="AI65" s="44">
        <f t="shared" si="154"/>
        <v>50.83607722</v>
      </c>
      <c r="AJ65" s="44">
        <f t="shared" si="154"/>
        <v>6.447586459</v>
      </c>
      <c r="AK65" s="44">
        <f t="shared" si="154"/>
        <v>0.3098973465</v>
      </c>
      <c r="AL65" s="44">
        <f t="shared" si="154"/>
        <v>1.736716379</v>
      </c>
      <c r="AM65" s="43">
        <f t="shared" ref="AM65:AR65" si="155">DN65/$DM65*100</f>
        <v>30.876589240000001</v>
      </c>
      <c r="AN65" s="44">
        <f t="shared" si="155"/>
        <v>9.7081968080000003</v>
      </c>
      <c r="AO65" s="44">
        <f t="shared" si="155"/>
        <v>50.209389690000002</v>
      </c>
      <c r="AP65" s="44">
        <f t="shared" si="155"/>
        <v>6.9205376809999999</v>
      </c>
      <c r="AQ65" s="44">
        <f t="shared" si="155"/>
        <v>0.38786414380000001</v>
      </c>
      <c r="AR65" s="163">
        <f t="shared" si="155"/>
        <v>1.8974224420000001</v>
      </c>
      <c r="AS65" s="45">
        <f t="shared" si="18"/>
        <v>76.075481199999999</v>
      </c>
      <c r="AT65" s="46">
        <f t="shared" si="27"/>
        <v>415</v>
      </c>
      <c r="AU65" s="47">
        <f t="shared" si="19"/>
        <v>17.858848250000001</v>
      </c>
      <c r="AV65" s="46">
        <f t="shared" si="28"/>
        <v>408</v>
      </c>
      <c r="AW65" s="47">
        <f t="shared" si="20"/>
        <v>26.97425664</v>
      </c>
      <c r="AX65" s="164">
        <f t="shared" si="29"/>
        <v>329</v>
      </c>
      <c r="AY65" s="48">
        <v>67246</v>
      </c>
      <c r="AZ65" s="49">
        <f t="shared" si="30"/>
        <v>161</v>
      </c>
      <c r="BA65" s="50">
        <v>79850</v>
      </c>
      <c r="BB65" s="49">
        <f t="shared" si="31"/>
        <v>130</v>
      </c>
      <c r="BC65" s="165">
        <f t="shared" si="21"/>
        <v>21.6938335</v>
      </c>
      <c r="BD65" s="51"/>
      <c r="BE65" s="44"/>
      <c r="BF65" s="162"/>
      <c r="BG65" s="100">
        <v>62</v>
      </c>
      <c r="BH65" s="39">
        <v>266807</v>
      </c>
      <c r="BI65" s="40">
        <v>164574</v>
      </c>
      <c r="BJ65" s="40">
        <v>96428</v>
      </c>
      <c r="BK65" s="39">
        <v>206961</v>
      </c>
      <c r="BL65" s="40">
        <v>126197</v>
      </c>
      <c r="BM65" s="40">
        <v>68526</v>
      </c>
      <c r="BN65" s="39">
        <v>185429</v>
      </c>
      <c r="BO65" s="40">
        <v>114040</v>
      </c>
      <c r="BP65" s="40">
        <v>67314</v>
      </c>
      <c r="BQ65" s="39">
        <v>100</v>
      </c>
      <c r="BR65" s="52">
        <v>58.53</v>
      </c>
      <c r="BS65" s="52">
        <v>38.03</v>
      </c>
      <c r="BT65" s="39">
        <v>262573</v>
      </c>
      <c r="BU65" s="40">
        <v>168126</v>
      </c>
      <c r="BV65" s="40">
        <v>94447</v>
      </c>
      <c r="BW65" s="40">
        <v>0</v>
      </c>
      <c r="BX65" s="40">
        <v>0</v>
      </c>
      <c r="BY65" s="159">
        <v>0</v>
      </c>
      <c r="BZ65" s="39">
        <v>166248</v>
      </c>
      <c r="CA65" s="40">
        <v>108227</v>
      </c>
      <c r="CB65" s="40">
        <v>58021</v>
      </c>
      <c r="CC65" s="159">
        <v>0</v>
      </c>
      <c r="CD65" s="39">
        <f t="shared" si="32"/>
        <v>197323</v>
      </c>
      <c r="CE65" s="40">
        <v>128164</v>
      </c>
      <c r="CF65" s="40">
        <v>69159</v>
      </c>
      <c r="CG65" s="159">
        <v>0</v>
      </c>
      <c r="CH65" s="39">
        <f t="shared" si="33"/>
        <v>82884</v>
      </c>
      <c r="CI65" s="40">
        <v>46948</v>
      </c>
      <c r="CJ65" s="40">
        <v>35936</v>
      </c>
      <c r="CK65" s="159">
        <v>0</v>
      </c>
      <c r="CL65" s="39">
        <v>103578</v>
      </c>
      <c r="CM65" s="159">
        <v>72074</v>
      </c>
      <c r="CN65" s="39"/>
      <c r="CO65" s="40"/>
      <c r="CP65" s="40"/>
      <c r="CQ65" s="159"/>
      <c r="CR65" s="39">
        <v>662200</v>
      </c>
      <c r="CS65" s="40">
        <v>165005</v>
      </c>
      <c r="CT65" s="40">
        <v>67150</v>
      </c>
      <c r="CU65" s="40">
        <v>378545</v>
      </c>
      <c r="CV65" s="40">
        <v>36480</v>
      </c>
      <c r="CW65" s="40">
        <v>1730</v>
      </c>
      <c r="CX65" s="40">
        <v>13290</v>
      </c>
      <c r="CY65" s="39">
        <v>464670</v>
      </c>
      <c r="CZ65" s="40">
        <v>138040</v>
      </c>
      <c r="DA65" s="40">
        <v>50940</v>
      </c>
      <c r="DB65" s="40">
        <v>236220</v>
      </c>
      <c r="DC65" s="40">
        <v>29960</v>
      </c>
      <c r="DD65" s="40">
        <v>1440</v>
      </c>
      <c r="DE65" s="40">
        <v>8070</v>
      </c>
      <c r="DF65" s="39">
        <v>702904</v>
      </c>
      <c r="DG65" s="40">
        <v>183311</v>
      </c>
      <c r="DH65" s="40">
        <v>66806</v>
      </c>
      <c r="DI65" s="40">
        <v>392952</v>
      </c>
      <c r="DJ65" s="40">
        <v>41264</v>
      </c>
      <c r="DK65" s="40">
        <v>2475</v>
      </c>
      <c r="DL65" s="159">
        <v>16096</v>
      </c>
      <c r="DM65" s="39">
        <v>491667</v>
      </c>
      <c r="DN65" s="40">
        <v>151810</v>
      </c>
      <c r="DO65" s="40">
        <v>47732</v>
      </c>
      <c r="DP65" s="40">
        <v>246863</v>
      </c>
      <c r="DQ65" s="40">
        <v>34026</v>
      </c>
      <c r="DR65" s="40">
        <v>1907</v>
      </c>
      <c r="DS65" s="159">
        <v>9329</v>
      </c>
      <c r="DT65" s="53">
        <v>460724</v>
      </c>
      <c r="DU65" s="54">
        <v>110226</v>
      </c>
      <c r="DV65" s="54">
        <v>129818</v>
      </c>
      <c r="DW65" s="54">
        <v>138400</v>
      </c>
      <c r="DX65" s="54">
        <v>82280</v>
      </c>
      <c r="DY65" s="53">
        <v>125275</v>
      </c>
      <c r="DZ65" s="54">
        <v>10284</v>
      </c>
      <c r="EA65" s="54">
        <v>33385</v>
      </c>
      <c r="EB65" s="54">
        <v>47814</v>
      </c>
      <c r="EC65" s="167">
        <v>33792</v>
      </c>
    </row>
    <row r="66" spans="1:133">
      <c r="A66" s="155" t="s">
        <v>493</v>
      </c>
      <c r="B66" s="155" t="s">
        <v>494</v>
      </c>
      <c r="C66" s="140" t="s">
        <v>80</v>
      </c>
      <c r="D66" s="29" t="s">
        <v>495</v>
      </c>
      <c r="E66" s="156" t="s">
        <v>496</v>
      </c>
      <c r="F66" s="29" t="s">
        <v>497</v>
      </c>
      <c r="G66" s="156" t="s">
        <v>498</v>
      </c>
      <c r="H66" s="166">
        <v>1992</v>
      </c>
      <c r="I66" s="150">
        <v>1953</v>
      </c>
      <c r="J66" s="100" t="s">
        <v>85</v>
      </c>
      <c r="K66" s="100" t="s">
        <v>49</v>
      </c>
      <c r="L66" s="100" t="s">
        <v>396</v>
      </c>
      <c r="M66" s="100" t="s">
        <v>87</v>
      </c>
      <c r="N66" s="100" t="s">
        <v>102</v>
      </c>
      <c r="O66" s="43">
        <f t="shared" si="0"/>
        <v>45.346842260000003</v>
      </c>
      <c r="P66" s="162">
        <f t="shared" si="1"/>
        <v>52.73561042</v>
      </c>
      <c r="Q66" s="43">
        <f t="shared" si="2"/>
        <v>41.409217120000001</v>
      </c>
      <c r="R66" s="162">
        <f t="shared" si="3"/>
        <v>53.362777440000002</v>
      </c>
      <c r="S66" s="43">
        <f t="shared" si="4"/>
        <v>41.37794598</v>
      </c>
      <c r="T66" s="162">
        <f t="shared" si="5"/>
        <v>56.527610529999997</v>
      </c>
      <c r="U66" s="43">
        <f t="shared" si="6"/>
        <v>42.95</v>
      </c>
      <c r="V66" s="162">
        <f t="shared" si="7"/>
        <v>53.92</v>
      </c>
      <c r="W66" s="43">
        <f t="shared" si="23"/>
        <v>42.86762289</v>
      </c>
      <c r="X66" s="162">
        <f t="shared" si="24"/>
        <v>57.13237711</v>
      </c>
      <c r="Y66" s="43">
        <f t="shared" si="8"/>
        <v>43.500681229999998</v>
      </c>
      <c r="Z66" s="162">
        <f t="shared" si="9"/>
        <v>56.499318770000002</v>
      </c>
      <c r="AA66" s="43">
        <f t="shared" si="10"/>
        <v>41.177881970000001</v>
      </c>
      <c r="AB66" s="162">
        <f t="shared" si="11"/>
        <v>58.822118029999999</v>
      </c>
      <c r="AC66" s="43">
        <f t="shared" si="12"/>
        <v>34.262280619999999</v>
      </c>
      <c r="AD66" s="162">
        <f t="shared" si="13"/>
        <v>65.737719380000001</v>
      </c>
      <c r="AE66" s="43">
        <f t="shared" si="14"/>
        <v>39.405993109999997</v>
      </c>
      <c r="AF66" s="162">
        <f t="shared" si="15"/>
        <v>60.594006890000003</v>
      </c>
      <c r="AG66" s="43">
        <f t="shared" ref="AG66:AL66" si="156">CZ66/$CY66*100</f>
        <v>48.928732949999997</v>
      </c>
      <c r="AH66" s="44">
        <f t="shared" si="156"/>
        <v>6.3578804550000001</v>
      </c>
      <c r="AI66" s="44">
        <f t="shared" si="156"/>
        <v>32.451760010000001</v>
      </c>
      <c r="AJ66" s="44">
        <f t="shared" si="156"/>
        <v>9.3860707019999996</v>
      </c>
      <c r="AK66" s="44">
        <f t="shared" si="156"/>
        <v>0.3910077636</v>
      </c>
      <c r="AL66" s="44">
        <f t="shared" si="156"/>
        <v>2.4845481270000001</v>
      </c>
      <c r="AM66" s="43">
        <f t="shared" ref="AM66:AR66" si="157">DN66/$DM66*100</f>
        <v>50.845929939999998</v>
      </c>
      <c r="AN66" s="44">
        <f t="shared" si="157"/>
        <v>5.2584562879999996</v>
      </c>
      <c r="AO66" s="44">
        <f t="shared" si="157"/>
        <v>32.118839710000003</v>
      </c>
      <c r="AP66" s="44">
        <f t="shared" si="157"/>
        <v>9.2947907260000004</v>
      </c>
      <c r="AQ66" s="44">
        <f t="shared" si="157"/>
        <v>0.43039245209999999</v>
      </c>
      <c r="AR66" s="163">
        <f t="shared" si="157"/>
        <v>2.0515908860000001</v>
      </c>
      <c r="AS66" s="45">
        <f t="shared" si="18"/>
        <v>87.250188949999995</v>
      </c>
      <c r="AT66" s="46">
        <f t="shared" si="27"/>
        <v>296</v>
      </c>
      <c r="AU66" s="47">
        <f t="shared" si="19"/>
        <v>25.952128290000001</v>
      </c>
      <c r="AV66" s="46">
        <f t="shared" si="28"/>
        <v>286</v>
      </c>
      <c r="AW66" s="47">
        <f t="shared" si="20"/>
        <v>28.056629659999999</v>
      </c>
      <c r="AX66" s="164">
        <f t="shared" si="29"/>
        <v>305</v>
      </c>
      <c r="AY66" s="48">
        <v>86229</v>
      </c>
      <c r="AZ66" s="49">
        <f t="shared" si="30"/>
        <v>55</v>
      </c>
      <c r="BA66" s="50">
        <v>91058</v>
      </c>
      <c r="BB66" s="49">
        <f t="shared" si="31"/>
        <v>75</v>
      </c>
      <c r="BC66" s="165">
        <f t="shared" si="21"/>
        <v>35.20097955</v>
      </c>
      <c r="BD66" s="51"/>
      <c r="BE66" s="44"/>
      <c r="BF66" s="162"/>
      <c r="BG66" s="100">
        <v>63</v>
      </c>
      <c r="BH66" s="39">
        <v>375949</v>
      </c>
      <c r="BI66" s="40">
        <v>170481</v>
      </c>
      <c r="BJ66" s="40">
        <v>198259</v>
      </c>
      <c r="BK66" s="39">
        <v>268305</v>
      </c>
      <c r="BL66" s="40">
        <v>111103</v>
      </c>
      <c r="BM66" s="40">
        <v>143175</v>
      </c>
      <c r="BN66" s="39">
        <v>232520</v>
      </c>
      <c r="BO66" s="40">
        <v>96212</v>
      </c>
      <c r="BP66" s="40">
        <v>131438</v>
      </c>
      <c r="BQ66" s="39">
        <v>100</v>
      </c>
      <c r="BR66" s="52">
        <v>42.95</v>
      </c>
      <c r="BS66" s="52">
        <v>53.92</v>
      </c>
      <c r="BT66" s="39">
        <v>368047</v>
      </c>
      <c r="BU66" s="40">
        <v>157773</v>
      </c>
      <c r="BV66" s="40">
        <v>210274</v>
      </c>
      <c r="BW66" s="40">
        <v>0</v>
      </c>
      <c r="BX66" s="40">
        <v>0</v>
      </c>
      <c r="BY66" s="159">
        <v>0</v>
      </c>
      <c r="BZ66" s="39">
        <v>231932</v>
      </c>
      <c r="CA66" s="40">
        <v>100892</v>
      </c>
      <c r="CB66" s="40">
        <v>131040</v>
      </c>
      <c r="CC66" s="159">
        <v>0</v>
      </c>
      <c r="CD66" s="39">
        <f t="shared" si="32"/>
        <v>254236</v>
      </c>
      <c r="CE66" s="40">
        <v>104689</v>
      </c>
      <c r="CF66" s="40">
        <v>149547</v>
      </c>
      <c r="CG66" s="159">
        <v>0</v>
      </c>
      <c r="CH66" s="39">
        <f t="shared" si="33"/>
        <v>113390</v>
      </c>
      <c r="CI66" s="40">
        <v>38850</v>
      </c>
      <c r="CJ66" s="40">
        <v>74540</v>
      </c>
      <c r="CK66" s="159">
        <v>0</v>
      </c>
      <c r="CL66" s="39">
        <v>84702</v>
      </c>
      <c r="CM66" s="159">
        <v>130245</v>
      </c>
      <c r="CN66" s="39"/>
      <c r="CO66" s="40"/>
      <c r="CP66" s="40"/>
      <c r="CQ66" s="159"/>
      <c r="CR66" s="39">
        <v>745995</v>
      </c>
      <c r="CS66" s="40">
        <v>328805</v>
      </c>
      <c r="CT66" s="40">
        <v>43175</v>
      </c>
      <c r="CU66" s="40">
        <v>280615</v>
      </c>
      <c r="CV66" s="40">
        <v>65370</v>
      </c>
      <c r="CW66" s="40">
        <v>2545</v>
      </c>
      <c r="CX66" s="40">
        <v>25485</v>
      </c>
      <c r="CY66" s="39">
        <v>530680</v>
      </c>
      <c r="CZ66" s="40">
        <v>259655</v>
      </c>
      <c r="DA66" s="40">
        <v>33740</v>
      </c>
      <c r="DB66" s="40">
        <v>172215</v>
      </c>
      <c r="DC66" s="40">
        <v>49810</v>
      </c>
      <c r="DD66" s="40">
        <v>2075</v>
      </c>
      <c r="DE66" s="40">
        <v>13185</v>
      </c>
      <c r="DF66" s="39">
        <v>702906</v>
      </c>
      <c r="DG66" s="40">
        <v>327780</v>
      </c>
      <c r="DH66" s="40">
        <v>35748</v>
      </c>
      <c r="DI66" s="40">
        <v>254414</v>
      </c>
      <c r="DJ66" s="40">
        <v>61714</v>
      </c>
      <c r="DK66" s="40">
        <v>2822</v>
      </c>
      <c r="DL66" s="159">
        <v>20428</v>
      </c>
      <c r="DM66" s="39">
        <v>498150</v>
      </c>
      <c r="DN66" s="40">
        <v>253289</v>
      </c>
      <c r="DO66" s="40">
        <v>26195</v>
      </c>
      <c r="DP66" s="40">
        <v>160000</v>
      </c>
      <c r="DQ66" s="40">
        <v>46302</v>
      </c>
      <c r="DR66" s="40">
        <v>2144</v>
      </c>
      <c r="DS66" s="159">
        <v>10220</v>
      </c>
      <c r="DT66" s="53">
        <v>517341</v>
      </c>
      <c r="DU66" s="54">
        <v>65960</v>
      </c>
      <c r="DV66" s="54">
        <v>129217</v>
      </c>
      <c r="DW66" s="54">
        <v>187903</v>
      </c>
      <c r="DX66" s="54">
        <v>134261</v>
      </c>
      <c r="DY66" s="53">
        <v>241287</v>
      </c>
      <c r="DZ66" s="54">
        <v>13121</v>
      </c>
      <c r="EA66" s="54">
        <v>61258</v>
      </c>
      <c r="EB66" s="54">
        <v>99211</v>
      </c>
      <c r="EC66" s="167">
        <v>67697</v>
      </c>
    </row>
    <row r="67" spans="1:133">
      <c r="A67" s="154" t="s">
        <v>499</v>
      </c>
      <c r="B67" s="154" t="s">
        <v>500</v>
      </c>
      <c r="C67" s="140" t="s">
        <v>126</v>
      </c>
      <c r="D67" s="29" t="s">
        <v>501</v>
      </c>
      <c r="E67" s="156" t="s">
        <v>502</v>
      </c>
      <c r="F67" s="29" t="s">
        <v>503</v>
      </c>
      <c r="G67" s="156" t="s">
        <v>504</v>
      </c>
      <c r="H67" s="166">
        <v>1990</v>
      </c>
      <c r="I67" s="150">
        <v>1938</v>
      </c>
      <c r="J67" s="100" t="s">
        <v>131</v>
      </c>
      <c r="K67" s="100" t="s">
        <v>50</v>
      </c>
      <c r="L67" s="100" t="s">
        <v>196</v>
      </c>
      <c r="M67" s="100" t="s">
        <v>87</v>
      </c>
      <c r="N67" s="100" t="s">
        <v>102</v>
      </c>
      <c r="O67" s="43">
        <f t="shared" si="0"/>
        <v>76.928133439999996</v>
      </c>
      <c r="P67" s="162">
        <f t="shared" si="1"/>
        <v>20.931721459999999</v>
      </c>
      <c r="Q67" s="43">
        <f t="shared" si="2"/>
        <v>78.370503290000002</v>
      </c>
      <c r="R67" s="162">
        <f t="shared" si="3"/>
        <v>16.67905665</v>
      </c>
      <c r="S67" s="43">
        <f t="shared" si="4"/>
        <v>78.005031070000001</v>
      </c>
      <c r="T67" s="162">
        <f t="shared" si="5"/>
        <v>20.018540269999999</v>
      </c>
      <c r="U67" s="43">
        <f t="shared" si="6"/>
        <v>75.16</v>
      </c>
      <c r="V67" s="162">
        <f t="shared" si="7"/>
        <v>21.78</v>
      </c>
      <c r="W67" s="43">
        <f t="shared" si="23"/>
        <v>71.684574920000003</v>
      </c>
      <c r="X67" s="162">
        <f t="shared" si="24"/>
        <v>28.315425080000001</v>
      </c>
      <c r="Y67" s="43">
        <f t="shared" si="8"/>
        <v>77.669189810000006</v>
      </c>
      <c r="Z67" s="162">
        <f t="shared" si="9"/>
        <v>22.330810190000001</v>
      </c>
      <c r="AA67" s="43">
        <f t="shared" si="10"/>
        <v>76.084203430000002</v>
      </c>
      <c r="AB67" s="162">
        <f t="shared" si="11"/>
        <v>23.915796570000001</v>
      </c>
      <c r="AC67" s="43">
        <f t="shared" si="12"/>
        <v>70.956803320000006</v>
      </c>
      <c r="AD67" s="162">
        <f t="shared" si="13"/>
        <v>29.043196680000001</v>
      </c>
      <c r="AE67" s="43">
        <f t="shared" si="14"/>
        <v>100</v>
      </c>
      <c r="AF67" s="162">
        <f t="shared" si="15"/>
        <v>0</v>
      </c>
      <c r="AG67" s="43">
        <f t="shared" ref="AG67:AL67" si="158">CZ67/$CY67*100</f>
        <v>19.75870703</v>
      </c>
      <c r="AH67" s="44">
        <f t="shared" si="158"/>
        <v>27.145458680000001</v>
      </c>
      <c r="AI67" s="44">
        <f t="shared" si="158"/>
        <v>36.306624169999999</v>
      </c>
      <c r="AJ67" s="44">
        <f t="shared" si="158"/>
        <v>14.125882089999999</v>
      </c>
      <c r="AK67" s="44">
        <f t="shared" si="158"/>
        <v>0.27316184840000002</v>
      </c>
      <c r="AL67" s="44">
        <f t="shared" si="158"/>
        <v>2.3901661729999999</v>
      </c>
      <c r="AM67" s="43">
        <f t="shared" ref="AM67:AR67" si="159">DN67/$DM67*100</f>
        <v>17.675161689999999</v>
      </c>
      <c r="AN67" s="44">
        <f t="shared" si="159"/>
        <v>24.209847549999999</v>
      </c>
      <c r="AO67" s="44">
        <f t="shared" si="159"/>
        <v>41.612257470000003</v>
      </c>
      <c r="AP67" s="44">
        <f t="shared" si="159"/>
        <v>14.17058054</v>
      </c>
      <c r="AQ67" s="44">
        <f t="shared" si="159"/>
        <v>0.21057899599999999</v>
      </c>
      <c r="AR67" s="163">
        <f t="shared" si="159"/>
        <v>2.12157376</v>
      </c>
      <c r="AS67" s="45">
        <f t="shared" si="18"/>
        <v>78.127359990000002</v>
      </c>
      <c r="AT67" s="46">
        <f t="shared" si="27"/>
        <v>405</v>
      </c>
      <c r="AU67" s="47">
        <f t="shared" si="19"/>
        <v>27.286104600000002</v>
      </c>
      <c r="AV67" s="46">
        <f t="shared" si="28"/>
        <v>262</v>
      </c>
      <c r="AW67" s="47">
        <f t="shared" si="20"/>
        <v>47.091932460000002</v>
      </c>
      <c r="AX67" s="164">
        <f t="shared" si="29"/>
        <v>90</v>
      </c>
      <c r="AY67" s="48">
        <v>61277</v>
      </c>
      <c r="AZ67" s="49">
        <f t="shared" si="30"/>
        <v>212</v>
      </c>
      <c r="BA67" s="50">
        <v>87498</v>
      </c>
      <c r="BB67" s="49">
        <f t="shared" si="31"/>
        <v>86</v>
      </c>
      <c r="BC67" s="165">
        <f t="shared" si="21"/>
        <v>10.45395006</v>
      </c>
      <c r="BD67" s="51"/>
      <c r="BE67" s="44"/>
      <c r="BF67" s="162"/>
      <c r="BG67" s="100">
        <v>64</v>
      </c>
      <c r="BH67" s="39">
        <v>292083</v>
      </c>
      <c r="BI67" s="40">
        <v>224694</v>
      </c>
      <c r="BJ67" s="40">
        <v>61138</v>
      </c>
      <c r="BK67" s="39">
        <v>234060</v>
      </c>
      <c r="BL67" s="40">
        <v>183434</v>
      </c>
      <c r="BM67" s="40">
        <v>39039</v>
      </c>
      <c r="BN67" s="39">
        <v>222219</v>
      </c>
      <c r="BO67" s="40">
        <v>173342</v>
      </c>
      <c r="BP67" s="40">
        <v>44485</v>
      </c>
      <c r="BQ67" s="39">
        <v>100</v>
      </c>
      <c r="BR67" s="52">
        <v>75.16</v>
      </c>
      <c r="BS67" s="52">
        <v>21.78</v>
      </c>
      <c r="BT67" s="39">
        <v>277898</v>
      </c>
      <c r="BU67" s="40">
        <v>199210</v>
      </c>
      <c r="BV67" s="40">
        <v>78688</v>
      </c>
      <c r="BW67" s="40">
        <v>0</v>
      </c>
      <c r="BX67" s="40">
        <v>0</v>
      </c>
      <c r="BY67" s="159">
        <v>0</v>
      </c>
      <c r="BZ67" s="39">
        <v>196052</v>
      </c>
      <c r="CA67" s="40">
        <v>152272</v>
      </c>
      <c r="CB67" s="40">
        <v>43780</v>
      </c>
      <c r="CC67" s="159">
        <v>0</v>
      </c>
      <c r="CD67" s="39">
        <f t="shared" si="32"/>
        <v>219516</v>
      </c>
      <c r="CE67" s="40">
        <v>167017</v>
      </c>
      <c r="CF67" s="40">
        <v>52499</v>
      </c>
      <c r="CG67" s="159">
        <v>0</v>
      </c>
      <c r="CH67" s="39">
        <f t="shared" si="33"/>
        <v>98202</v>
      </c>
      <c r="CI67" s="40">
        <v>69681</v>
      </c>
      <c r="CJ67" s="40">
        <v>28521</v>
      </c>
      <c r="CK67" s="159">
        <v>0</v>
      </c>
      <c r="CL67" s="39">
        <v>200894</v>
      </c>
      <c r="CM67" s="159">
        <v>0</v>
      </c>
      <c r="CN67" s="39"/>
      <c r="CO67" s="40"/>
      <c r="CP67" s="40"/>
      <c r="CQ67" s="159"/>
      <c r="CR67" s="39">
        <v>605410</v>
      </c>
      <c r="CS67" s="40">
        <v>100775</v>
      </c>
      <c r="CT67" s="40">
        <v>152620</v>
      </c>
      <c r="CU67" s="40">
        <v>258230</v>
      </c>
      <c r="CV67" s="40">
        <v>75915</v>
      </c>
      <c r="CW67" s="40">
        <v>1455</v>
      </c>
      <c r="CX67" s="40">
        <v>16415</v>
      </c>
      <c r="CY67" s="39">
        <v>439300</v>
      </c>
      <c r="CZ67" s="40">
        <v>86800</v>
      </c>
      <c r="DA67" s="40">
        <v>119250</v>
      </c>
      <c r="DB67" s="40">
        <v>159495</v>
      </c>
      <c r="DC67" s="40">
        <v>62055</v>
      </c>
      <c r="DD67" s="40">
        <v>1200</v>
      </c>
      <c r="DE67" s="40">
        <v>10500</v>
      </c>
      <c r="DF67" s="39">
        <v>702904</v>
      </c>
      <c r="DG67" s="40">
        <v>106007</v>
      </c>
      <c r="DH67" s="40">
        <v>165767</v>
      </c>
      <c r="DI67" s="40">
        <v>323366</v>
      </c>
      <c r="DJ67" s="40">
        <v>88724</v>
      </c>
      <c r="DK67" s="40">
        <v>1347</v>
      </c>
      <c r="DL67" s="159">
        <v>17693</v>
      </c>
      <c r="DM67" s="39">
        <v>519520</v>
      </c>
      <c r="DN67" s="40">
        <v>91826</v>
      </c>
      <c r="DO67" s="40">
        <v>125775</v>
      </c>
      <c r="DP67" s="40">
        <v>216184</v>
      </c>
      <c r="DQ67" s="40">
        <v>73619</v>
      </c>
      <c r="DR67" s="40">
        <v>1094</v>
      </c>
      <c r="DS67" s="159">
        <v>11022</v>
      </c>
      <c r="DT67" s="53">
        <v>488615</v>
      </c>
      <c r="DU67" s="54">
        <v>106873</v>
      </c>
      <c r="DV67" s="54">
        <v>109017</v>
      </c>
      <c r="DW67" s="54">
        <v>139401</v>
      </c>
      <c r="DX67" s="54">
        <v>133324</v>
      </c>
      <c r="DY67" s="53">
        <v>83148</v>
      </c>
      <c r="DZ67" s="54">
        <v>4542</v>
      </c>
      <c r="EA67" s="54">
        <v>14583</v>
      </c>
      <c r="EB67" s="54">
        <v>24867</v>
      </c>
      <c r="EC67" s="167">
        <v>39156</v>
      </c>
    </row>
    <row r="68" spans="1:133">
      <c r="A68" s="155" t="s">
        <v>505</v>
      </c>
      <c r="B68" s="155" t="s">
        <v>506</v>
      </c>
      <c r="C68" s="140" t="s">
        <v>126</v>
      </c>
      <c r="D68" s="29" t="s">
        <v>507</v>
      </c>
      <c r="E68" s="156" t="s">
        <v>508</v>
      </c>
      <c r="F68" s="29" t="s">
        <v>509</v>
      </c>
      <c r="G68" s="156" t="s">
        <v>510</v>
      </c>
      <c r="H68" s="166">
        <v>2016</v>
      </c>
      <c r="I68" s="150">
        <v>1976</v>
      </c>
      <c r="J68" s="100" t="s">
        <v>131</v>
      </c>
      <c r="K68" s="100" t="s">
        <v>162</v>
      </c>
      <c r="L68" s="100" t="s">
        <v>148</v>
      </c>
      <c r="M68" s="100" t="s">
        <v>87</v>
      </c>
      <c r="N68" s="100" t="s">
        <v>102</v>
      </c>
      <c r="O68" s="43">
        <f t="shared" si="0"/>
        <v>78.417012159999999</v>
      </c>
      <c r="P68" s="162">
        <f t="shared" si="1"/>
        <v>19.18146243</v>
      </c>
      <c r="Q68" s="43">
        <f t="shared" si="2"/>
        <v>83.038088590000001</v>
      </c>
      <c r="R68" s="162">
        <f t="shared" si="3"/>
        <v>12.2652956</v>
      </c>
      <c r="S68" s="43">
        <f t="shared" si="4"/>
        <v>84.679114970000001</v>
      </c>
      <c r="T68" s="162">
        <f t="shared" si="5"/>
        <v>13.614872589999999</v>
      </c>
      <c r="U68" s="43">
        <f t="shared" si="6"/>
        <v>81.02</v>
      </c>
      <c r="V68" s="162">
        <f t="shared" si="7"/>
        <v>15.79</v>
      </c>
      <c r="W68" s="43">
        <f t="shared" si="23"/>
        <v>67.784756060000007</v>
      </c>
      <c r="X68" s="162">
        <f t="shared" si="24"/>
        <v>0</v>
      </c>
      <c r="Y68" s="43">
        <f t="shared" si="8"/>
        <v>100</v>
      </c>
      <c r="Z68" s="162">
        <f t="shared" si="9"/>
        <v>0</v>
      </c>
      <c r="AA68" s="43">
        <f t="shared" si="10"/>
        <v>100</v>
      </c>
      <c r="AB68" s="162">
        <f t="shared" si="11"/>
        <v>0</v>
      </c>
      <c r="AC68" s="43">
        <f t="shared" si="12"/>
        <v>86.651563999999993</v>
      </c>
      <c r="AD68" s="162">
        <f t="shared" si="13"/>
        <v>0</v>
      </c>
      <c r="AE68" s="43">
        <f t="shared" si="14"/>
        <v>100</v>
      </c>
      <c r="AF68" s="162">
        <f t="shared" si="15"/>
        <v>0</v>
      </c>
      <c r="AG68" s="43">
        <f t="shared" ref="AG68:AL68" si="160">CZ68/$CY68*100</f>
        <v>10.030797420000001</v>
      </c>
      <c r="AH68" s="44">
        <f t="shared" si="160"/>
        <v>21.238769120000001</v>
      </c>
      <c r="AI68" s="44">
        <f t="shared" si="160"/>
        <v>59.055969859999998</v>
      </c>
      <c r="AJ68" s="44">
        <f t="shared" si="160"/>
        <v>7.8597062790000001</v>
      </c>
      <c r="AK68" s="44">
        <f t="shared" si="160"/>
        <v>0.31560996720000001</v>
      </c>
      <c r="AL68" s="44">
        <f t="shared" si="160"/>
        <v>1.499147344</v>
      </c>
      <c r="AM68" s="43">
        <f t="shared" ref="AM68:AR68" si="161">DN68/$DM68*100</f>
        <v>9.0236856359999997</v>
      </c>
      <c r="AN68" s="44">
        <f t="shared" si="161"/>
        <v>17.992794180000001</v>
      </c>
      <c r="AO68" s="44">
        <f t="shared" si="161"/>
        <v>64.484061850000003</v>
      </c>
      <c r="AP68" s="44">
        <f t="shared" si="161"/>
        <v>7.1013820719999998</v>
      </c>
      <c r="AQ68" s="44">
        <f t="shared" si="161"/>
        <v>0.2080495051</v>
      </c>
      <c r="AR68" s="163">
        <f t="shared" si="161"/>
        <v>1.1900267550000001</v>
      </c>
      <c r="AS68" s="45">
        <f t="shared" si="18"/>
        <v>65.186803499999996</v>
      </c>
      <c r="AT68" s="46">
        <f t="shared" si="27"/>
        <v>431</v>
      </c>
      <c r="AU68" s="47">
        <f t="shared" si="19"/>
        <v>13.60714398</v>
      </c>
      <c r="AV68" s="46">
        <f t="shared" si="28"/>
        <v>429</v>
      </c>
      <c r="AW68" s="47">
        <f t="shared" si="20"/>
        <v>29.390301940000001</v>
      </c>
      <c r="AX68" s="164">
        <f t="shared" si="29"/>
        <v>289</v>
      </c>
      <c r="AY68" s="48">
        <v>54894</v>
      </c>
      <c r="AZ68" s="49">
        <f t="shared" si="30"/>
        <v>291</v>
      </c>
      <c r="BA68" s="50">
        <v>66918</v>
      </c>
      <c r="BB68" s="49">
        <f t="shared" si="31"/>
        <v>226</v>
      </c>
      <c r="BC68" s="165">
        <f t="shared" si="21"/>
        <v>7.0827157740000004</v>
      </c>
      <c r="BD68" s="51"/>
      <c r="BE68" s="44"/>
      <c r="BF68" s="162"/>
      <c r="BG68" s="100">
        <v>65</v>
      </c>
      <c r="BH68" s="39">
        <v>240722</v>
      </c>
      <c r="BI68" s="40">
        <v>188767</v>
      </c>
      <c r="BJ68" s="40">
        <v>46174</v>
      </c>
      <c r="BK68" s="39">
        <v>197802</v>
      </c>
      <c r="BL68" s="40">
        <v>164251</v>
      </c>
      <c r="BM68" s="40">
        <v>24261</v>
      </c>
      <c r="BN68" s="39">
        <v>183586</v>
      </c>
      <c r="BO68" s="40">
        <v>155459</v>
      </c>
      <c r="BP68" s="40">
        <v>24995</v>
      </c>
      <c r="BQ68" s="39">
        <v>100</v>
      </c>
      <c r="BR68" s="52">
        <v>81.02</v>
      </c>
      <c r="BS68" s="52">
        <v>15.79</v>
      </c>
      <c r="BT68" s="39">
        <v>206036</v>
      </c>
      <c r="BU68" s="40">
        <v>139661</v>
      </c>
      <c r="BV68" s="40">
        <v>0</v>
      </c>
      <c r="BW68" s="40">
        <v>66375</v>
      </c>
      <c r="BX68" s="40">
        <v>0</v>
      </c>
      <c r="BY68" s="159">
        <v>0</v>
      </c>
      <c r="BZ68" s="39">
        <v>143322</v>
      </c>
      <c r="CA68" s="40">
        <v>143322</v>
      </c>
      <c r="CB68" s="40">
        <v>0</v>
      </c>
      <c r="CC68" s="159">
        <v>0</v>
      </c>
      <c r="CD68" s="39">
        <f t="shared" si="32"/>
        <v>178413</v>
      </c>
      <c r="CE68" s="40">
        <v>178413</v>
      </c>
      <c r="CF68" s="40">
        <v>0</v>
      </c>
      <c r="CG68" s="159">
        <v>0</v>
      </c>
      <c r="CH68" s="39">
        <f t="shared" si="33"/>
        <v>68862</v>
      </c>
      <c r="CI68" s="40">
        <v>59670</v>
      </c>
      <c r="CJ68" s="40">
        <v>0</v>
      </c>
      <c r="CK68" s="159">
        <v>9192</v>
      </c>
      <c r="CL68" s="39">
        <v>165898</v>
      </c>
      <c r="CM68" s="159">
        <v>0</v>
      </c>
      <c r="CN68" s="39"/>
      <c r="CO68" s="40"/>
      <c r="CP68" s="40"/>
      <c r="CQ68" s="159"/>
      <c r="CR68" s="39">
        <v>582745</v>
      </c>
      <c r="CS68" s="40">
        <v>44270</v>
      </c>
      <c r="CT68" s="40">
        <v>106520</v>
      </c>
      <c r="CU68" s="40">
        <v>382820</v>
      </c>
      <c r="CV68" s="40">
        <v>38560</v>
      </c>
      <c r="CW68" s="40">
        <v>1790</v>
      </c>
      <c r="CX68" s="40">
        <v>8785</v>
      </c>
      <c r="CY68" s="39">
        <v>392890</v>
      </c>
      <c r="CZ68" s="40">
        <v>39410</v>
      </c>
      <c r="DA68" s="40">
        <v>83445</v>
      </c>
      <c r="DB68" s="40">
        <v>232025</v>
      </c>
      <c r="DC68" s="40">
        <v>30880</v>
      </c>
      <c r="DD68" s="40">
        <v>1240</v>
      </c>
      <c r="DE68" s="40">
        <v>5890</v>
      </c>
      <c r="DF68" s="39">
        <v>702904</v>
      </c>
      <c r="DG68" s="40">
        <v>50395</v>
      </c>
      <c r="DH68" s="40">
        <v>117781</v>
      </c>
      <c r="DI68" s="40">
        <v>480835</v>
      </c>
      <c r="DJ68" s="40">
        <v>43307</v>
      </c>
      <c r="DK68" s="40">
        <v>1255</v>
      </c>
      <c r="DL68" s="159">
        <v>9331</v>
      </c>
      <c r="DM68" s="39">
        <v>487384</v>
      </c>
      <c r="DN68" s="40">
        <v>43980</v>
      </c>
      <c r="DO68" s="40">
        <v>87694</v>
      </c>
      <c r="DP68" s="40">
        <v>314285</v>
      </c>
      <c r="DQ68" s="40">
        <v>34611</v>
      </c>
      <c r="DR68" s="40">
        <v>1014</v>
      </c>
      <c r="DS68" s="159">
        <v>5800</v>
      </c>
      <c r="DT68" s="53">
        <v>444906</v>
      </c>
      <c r="DU68" s="54">
        <v>154886</v>
      </c>
      <c r="DV68" s="54">
        <v>114982</v>
      </c>
      <c r="DW68" s="54">
        <v>114499</v>
      </c>
      <c r="DX68" s="54">
        <v>60539</v>
      </c>
      <c r="DY68" s="53">
        <v>37822</v>
      </c>
      <c r="DZ68" s="54">
        <v>3679</v>
      </c>
      <c r="EA68" s="54">
        <v>9706</v>
      </c>
      <c r="EB68" s="54">
        <v>13321</v>
      </c>
      <c r="EC68" s="167">
        <v>11116</v>
      </c>
    </row>
    <row r="69" spans="1:133">
      <c r="A69" s="154" t="s">
        <v>511</v>
      </c>
      <c r="B69" s="154" t="s">
        <v>512</v>
      </c>
      <c r="C69" s="140" t="s">
        <v>126</v>
      </c>
      <c r="D69" s="29" t="s">
        <v>513</v>
      </c>
      <c r="E69" s="156" t="s">
        <v>514</v>
      </c>
      <c r="F69" s="29" t="s">
        <v>515</v>
      </c>
      <c r="G69" s="156" t="s">
        <v>516</v>
      </c>
      <c r="H69" s="166">
        <v>2018</v>
      </c>
      <c r="I69" s="150">
        <v>1974</v>
      </c>
      <c r="J69" s="100" t="s">
        <v>131</v>
      </c>
      <c r="K69" s="100" t="s">
        <v>49</v>
      </c>
      <c r="L69" s="100" t="s">
        <v>396</v>
      </c>
      <c r="M69" s="100" t="s">
        <v>87</v>
      </c>
      <c r="N69" s="100" t="s">
        <v>102</v>
      </c>
      <c r="O69" s="43">
        <f t="shared" si="0"/>
        <v>54.621037639999997</v>
      </c>
      <c r="P69" s="162">
        <f t="shared" si="1"/>
        <v>43.316195370000003</v>
      </c>
      <c r="Q69" s="43">
        <f t="shared" si="2"/>
        <v>49.836026349999997</v>
      </c>
      <c r="R69" s="162">
        <f t="shared" si="3"/>
        <v>44.394984770000001</v>
      </c>
      <c r="S69" s="43">
        <f t="shared" si="4"/>
        <v>43.023409899999997</v>
      </c>
      <c r="T69" s="162">
        <f t="shared" si="5"/>
        <v>54.780073629999997</v>
      </c>
      <c r="U69" s="43">
        <f t="shared" si="6"/>
        <v>46.25</v>
      </c>
      <c r="V69" s="162">
        <f t="shared" si="7"/>
        <v>50.59</v>
      </c>
      <c r="W69" s="43">
        <f t="shared" si="23"/>
        <v>53.464003140000003</v>
      </c>
      <c r="X69" s="162">
        <f t="shared" si="24"/>
        <v>46.535996859999997</v>
      </c>
      <c r="Y69" s="43">
        <f t="shared" si="8"/>
        <v>52.051007409999997</v>
      </c>
      <c r="Z69" s="162">
        <f t="shared" si="9"/>
        <v>47.948992590000003</v>
      </c>
      <c r="AA69" s="43">
        <f t="shared" si="10"/>
        <v>41.440248330000003</v>
      </c>
      <c r="AB69" s="162">
        <f t="shared" si="11"/>
        <v>58.559751669999997</v>
      </c>
      <c r="AC69" s="43">
        <f t="shared" si="12"/>
        <v>34.879252559999998</v>
      </c>
      <c r="AD69" s="162">
        <f t="shared" si="13"/>
        <v>65.120747440000002</v>
      </c>
      <c r="AE69" s="43">
        <f t="shared" si="14"/>
        <v>41.541992489999998</v>
      </c>
      <c r="AF69" s="162">
        <f t="shared" si="15"/>
        <v>58.458007510000002</v>
      </c>
      <c r="AG69" s="43">
        <f t="shared" ref="AG69:AL69" si="162">CZ69/$CY69*100</f>
        <v>58.823361200000001</v>
      </c>
      <c r="AH69" s="44">
        <f t="shared" si="162"/>
        <v>1.8015613530000001</v>
      </c>
      <c r="AI69" s="44">
        <f t="shared" si="162"/>
        <v>15.38762165</v>
      </c>
      <c r="AJ69" s="44">
        <f t="shared" si="162"/>
        <v>21.138319880000001</v>
      </c>
      <c r="AK69" s="44">
        <f t="shared" si="162"/>
        <v>0.20017348369999999</v>
      </c>
      <c r="AL69" s="44">
        <f t="shared" si="162"/>
        <v>2.648962434</v>
      </c>
      <c r="AM69" s="43">
        <f t="shared" ref="AM69:AR69" si="163">DN69/$DM69*100</f>
        <v>58.228594090000001</v>
      </c>
      <c r="AN69" s="44">
        <f t="shared" si="163"/>
        <v>1.486302665</v>
      </c>
      <c r="AO69" s="44">
        <f t="shared" si="163"/>
        <v>16.186058410000001</v>
      </c>
      <c r="AP69" s="44">
        <f t="shared" si="163"/>
        <v>21.245047199999998</v>
      </c>
      <c r="AQ69" s="44">
        <f t="shared" si="163"/>
        <v>0.18106205780000001</v>
      </c>
      <c r="AR69" s="163">
        <f t="shared" si="163"/>
        <v>2.6729355770000001</v>
      </c>
      <c r="AS69" s="45">
        <f t="shared" si="18"/>
        <v>94.032992660000005</v>
      </c>
      <c r="AT69" s="46">
        <f t="shared" si="27"/>
        <v>23</v>
      </c>
      <c r="AU69" s="47">
        <f t="shared" si="19"/>
        <v>55.745796810000002</v>
      </c>
      <c r="AV69" s="46">
        <f t="shared" si="28"/>
        <v>13</v>
      </c>
      <c r="AW69" s="47">
        <f t="shared" si="20"/>
        <v>55.918263349999997</v>
      </c>
      <c r="AX69" s="164">
        <f t="shared" si="29"/>
        <v>38</v>
      </c>
      <c r="AY69" s="48">
        <v>107787</v>
      </c>
      <c r="AZ69" s="49">
        <f t="shared" si="30"/>
        <v>15</v>
      </c>
      <c r="BA69" s="50">
        <v>112564</v>
      </c>
      <c r="BB69" s="49">
        <f t="shared" si="31"/>
        <v>20</v>
      </c>
      <c r="BC69" s="165">
        <f t="shared" si="21"/>
        <v>25.930359169999999</v>
      </c>
      <c r="BD69" s="51"/>
      <c r="BE69" s="44"/>
      <c r="BF69" s="162"/>
      <c r="BG69" s="100">
        <v>66</v>
      </c>
      <c r="BH69" s="39">
        <v>418564</v>
      </c>
      <c r="BI69" s="40">
        <v>228624</v>
      </c>
      <c r="BJ69" s="40">
        <v>181306</v>
      </c>
      <c r="BK69" s="39">
        <v>325967</v>
      </c>
      <c r="BL69" s="40">
        <v>162449</v>
      </c>
      <c r="BM69" s="40">
        <v>144713</v>
      </c>
      <c r="BN69" s="39">
        <v>309399</v>
      </c>
      <c r="BO69" s="40">
        <v>133114</v>
      </c>
      <c r="BP69" s="40">
        <v>169489</v>
      </c>
      <c r="BQ69" s="39">
        <v>100</v>
      </c>
      <c r="BR69" s="52">
        <v>46.25</v>
      </c>
      <c r="BS69" s="52">
        <v>50.59</v>
      </c>
      <c r="BT69" s="39">
        <v>414939</v>
      </c>
      <c r="BU69" s="40">
        <v>221843</v>
      </c>
      <c r="BV69" s="40">
        <v>193096</v>
      </c>
      <c r="BW69" s="40">
        <v>0</v>
      </c>
      <c r="BX69" s="40">
        <v>0</v>
      </c>
      <c r="BY69" s="159">
        <v>0</v>
      </c>
      <c r="BZ69" s="39">
        <v>305289</v>
      </c>
      <c r="CA69" s="40">
        <v>158906</v>
      </c>
      <c r="CB69" s="40">
        <v>146383</v>
      </c>
      <c r="CC69" s="159">
        <v>0</v>
      </c>
      <c r="CD69" s="39">
        <f t="shared" si="32"/>
        <v>311849</v>
      </c>
      <c r="CE69" s="40">
        <v>129231</v>
      </c>
      <c r="CF69" s="40">
        <v>182618</v>
      </c>
      <c r="CG69" s="159">
        <v>0</v>
      </c>
      <c r="CH69" s="39">
        <f t="shared" si="33"/>
        <v>162902</v>
      </c>
      <c r="CI69" s="40">
        <v>56819</v>
      </c>
      <c r="CJ69" s="40">
        <v>106083</v>
      </c>
      <c r="CK69" s="159">
        <v>0</v>
      </c>
      <c r="CL69" s="39">
        <v>121814</v>
      </c>
      <c r="CM69" s="159">
        <v>171417</v>
      </c>
      <c r="CN69" s="39"/>
      <c r="CO69" s="40"/>
      <c r="CP69" s="40"/>
      <c r="CQ69" s="159"/>
      <c r="CR69" s="39">
        <v>681770</v>
      </c>
      <c r="CS69" s="40">
        <v>374600</v>
      </c>
      <c r="CT69" s="40">
        <v>12050</v>
      </c>
      <c r="CU69" s="40">
        <v>120440</v>
      </c>
      <c r="CV69" s="40">
        <v>146780</v>
      </c>
      <c r="CW69" s="40">
        <v>1305</v>
      </c>
      <c r="CX69" s="40">
        <v>26595</v>
      </c>
      <c r="CY69" s="39">
        <v>524545</v>
      </c>
      <c r="CZ69" s="40">
        <v>308555</v>
      </c>
      <c r="DA69" s="40">
        <v>9450</v>
      </c>
      <c r="DB69" s="40">
        <v>80715</v>
      </c>
      <c r="DC69" s="40">
        <v>110880</v>
      </c>
      <c r="DD69" s="40">
        <v>1050</v>
      </c>
      <c r="DE69" s="40">
        <v>13895</v>
      </c>
      <c r="DF69" s="39">
        <v>702906</v>
      </c>
      <c r="DG69" s="40">
        <v>390115</v>
      </c>
      <c r="DH69" s="40">
        <v>10124</v>
      </c>
      <c r="DI69" s="40">
        <v>129327</v>
      </c>
      <c r="DJ69" s="40">
        <v>146584</v>
      </c>
      <c r="DK69" s="40">
        <v>1220</v>
      </c>
      <c r="DL69" s="159">
        <v>25536</v>
      </c>
      <c r="DM69" s="39">
        <v>539594</v>
      </c>
      <c r="DN69" s="40">
        <v>314198</v>
      </c>
      <c r="DO69" s="40">
        <v>8020</v>
      </c>
      <c r="DP69" s="40">
        <v>87339</v>
      </c>
      <c r="DQ69" s="40">
        <v>114637</v>
      </c>
      <c r="DR69" s="40">
        <v>977</v>
      </c>
      <c r="DS69" s="159">
        <v>14423</v>
      </c>
      <c r="DT69" s="53">
        <v>537271</v>
      </c>
      <c r="DU69" s="54">
        <v>32059</v>
      </c>
      <c r="DV69" s="54">
        <v>64244</v>
      </c>
      <c r="DW69" s="54">
        <v>141462</v>
      </c>
      <c r="DX69" s="54">
        <v>299506</v>
      </c>
      <c r="DY69" s="53">
        <v>294360</v>
      </c>
      <c r="DZ69" s="54">
        <v>8175</v>
      </c>
      <c r="EA69" s="54">
        <v>35107</v>
      </c>
      <c r="EB69" s="54">
        <v>86477</v>
      </c>
      <c r="EC69" s="167">
        <v>164601</v>
      </c>
    </row>
    <row r="70" spans="1:133">
      <c r="A70" s="155" t="s">
        <v>517</v>
      </c>
      <c r="B70" s="155" t="s">
        <v>518</v>
      </c>
      <c r="C70" s="140" t="s">
        <v>126</v>
      </c>
      <c r="D70" s="29" t="s">
        <v>519</v>
      </c>
      <c r="E70" s="156" t="s">
        <v>520</v>
      </c>
      <c r="F70" s="29" t="s">
        <v>521</v>
      </c>
      <c r="G70" s="156" t="s">
        <v>522</v>
      </c>
      <c r="H70" s="166">
        <v>2016</v>
      </c>
      <c r="I70" s="150">
        <v>1958</v>
      </c>
      <c r="J70" s="100" t="s">
        <v>85</v>
      </c>
      <c r="K70" s="100" t="s">
        <v>162</v>
      </c>
      <c r="L70" s="100" t="s">
        <v>148</v>
      </c>
      <c r="M70" s="100" t="s">
        <v>87</v>
      </c>
      <c r="N70" s="100" t="s">
        <v>102</v>
      </c>
      <c r="O70" s="43">
        <f t="shared" si="0"/>
        <v>64.317557930000007</v>
      </c>
      <c r="P70" s="162">
        <f t="shared" si="1"/>
        <v>33.50948794</v>
      </c>
      <c r="Q70" s="43">
        <f t="shared" si="2"/>
        <v>66.258367910000004</v>
      </c>
      <c r="R70" s="162">
        <f t="shared" si="3"/>
        <v>27.885477179999999</v>
      </c>
      <c r="S70" s="43">
        <f t="shared" si="4"/>
        <v>61.404050339999998</v>
      </c>
      <c r="T70" s="162">
        <f t="shared" si="5"/>
        <v>36.176548140000001</v>
      </c>
      <c r="U70" s="43">
        <f t="shared" si="6"/>
        <v>57.81</v>
      </c>
      <c r="V70" s="162">
        <f t="shared" si="7"/>
        <v>38.57</v>
      </c>
      <c r="W70" s="43">
        <f t="shared" si="23"/>
        <v>68.753785089999994</v>
      </c>
      <c r="X70" s="162">
        <f t="shared" si="24"/>
        <v>31.246214909999999</v>
      </c>
      <c r="Y70" s="43">
        <f t="shared" si="8"/>
        <v>69.146001780000006</v>
      </c>
      <c r="Z70" s="162">
        <f t="shared" si="9"/>
        <v>30.853998220000001</v>
      </c>
      <c r="AA70" s="43">
        <f t="shared" si="10"/>
        <v>100</v>
      </c>
      <c r="AB70" s="162">
        <f t="shared" si="11"/>
        <v>0</v>
      </c>
      <c r="AC70" s="43">
        <f t="shared" si="12"/>
        <v>59.69873372</v>
      </c>
      <c r="AD70" s="162">
        <f t="shared" si="13"/>
        <v>40.30126628</v>
      </c>
      <c r="AE70" s="43">
        <f t="shared" si="14"/>
        <v>63.874778890000002</v>
      </c>
      <c r="AF70" s="162">
        <f t="shared" si="15"/>
        <v>36.125221109999998</v>
      </c>
      <c r="AG70" s="43">
        <f t="shared" ref="AG70:AL70" si="164">CZ70/$CY70*100</f>
        <v>27.7641721</v>
      </c>
      <c r="AH70" s="44">
        <f t="shared" si="164"/>
        <v>2.447732722</v>
      </c>
      <c r="AI70" s="44">
        <f t="shared" si="164"/>
        <v>50.973163880000001</v>
      </c>
      <c r="AJ70" s="44">
        <f t="shared" si="164"/>
        <v>17.26946972</v>
      </c>
      <c r="AK70" s="44">
        <f t="shared" si="164"/>
        <v>0.23201258020000001</v>
      </c>
      <c r="AL70" s="44">
        <f t="shared" si="164"/>
        <v>1.313448996</v>
      </c>
      <c r="AM70" s="43">
        <f t="shared" ref="AM70:AR70" si="165">DN70/$DM70*100</f>
        <v>22.474509550000001</v>
      </c>
      <c r="AN70" s="44">
        <f t="shared" si="165"/>
        <v>1.9348386740000001</v>
      </c>
      <c r="AO70" s="44">
        <f t="shared" si="165"/>
        <v>60.877454229999998</v>
      </c>
      <c r="AP70" s="44">
        <f t="shared" si="165"/>
        <v>13.292160040000001</v>
      </c>
      <c r="AQ70" s="44">
        <f t="shared" si="165"/>
        <v>0.21398401510000001</v>
      </c>
      <c r="AR70" s="163">
        <f t="shared" si="165"/>
        <v>1.2070534879999999</v>
      </c>
      <c r="AS70" s="45">
        <f t="shared" si="18"/>
        <v>68.559071299999999</v>
      </c>
      <c r="AT70" s="46">
        <f t="shared" si="27"/>
        <v>427</v>
      </c>
      <c r="AU70" s="47">
        <f t="shared" si="19"/>
        <v>19.61311285</v>
      </c>
      <c r="AV70" s="46">
        <f t="shared" si="28"/>
        <v>399</v>
      </c>
      <c r="AW70" s="47">
        <f t="shared" si="20"/>
        <v>32.101763339999998</v>
      </c>
      <c r="AX70" s="164">
        <f t="shared" si="29"/>
        <v>250</v>
      </c>
      <c r="AY70" s="48">
        <v>67333</v>
      </c>
      <c r="AZ70" s="49">
        <f t="shared" si="30"/>
        <v>158</v>
      </c>
      <c r="BA70" s="50">
        <v>76110</v>
      </c>
      <c r="BB70" s="49">
        <f t="shared" si="31"/>
        <v>161</v>
      </c>
      <c r="BC70" s="165">
        <f t="shared" si="21"/>
        <v>18.85138328</v>
      </c>
      <c r="BD70" s="51"/>
      <c r="BE70" s="44"/>
      <c r="BF70" s="162"/>
      <c r="BG70" s="100">
        <v>67</v>
      </c>
      <c r="BH70" s="39">
        <v>233507</v>
      </c>
      <c r="BI70" s="40">
        <v>150186</v>
      </c>
      <c r="BJ70" s="40">
        <v>78247</v>
      </c>
      <c r="BK70" s="39">
        <v>180750</v>
      </c>
      <c r="BL70" s="40">
        <v>119762</v>
      </c>
      <c r="BM70" s="40">
        <v>50403</v>
      </c>
      <c r="BN70" s="39">
        <v>155493</v>
      </c>
      <c r="BO70" s="40">
        <v>95479</v>
      </c>
      <c r="BP70" s="40">
        <v>56252</v>
      </c>
      <c r="BQ70" s="39">
        <v>100</v>
      </c>
      <c r="BR70" s="52">
        <v>57.81</v>
      </c>
      <c r="BS70" s="52">
        <v>38.57</v>
      </c>
      <c r="BT70" s="39">
        <v>229519</v>
      </c>
      <c r="BU70" s="40">
        <v>157803</v>
      </c>
      <c r="BV70" s="40">
        <v>71716</v>
      </c>
      <c r="BW70" s="40">
        <v>0</v>
      </c>
      <c r="BX70" s="40">
        <v>0</v>
      </c>
      <c r="BY70" s="159">
        <v>0</v>
      </c>
      <c r="BZ70" s="39">
        <v>147916</v>
      </c>
      <c r="CA70" s="40">
        <v>102278</v>
      </c>
      <c r="CB70" s="40">
        <v>45638</v>
      </c>
      <c r="CC70" s="159">
        <v>0</v>
      </c>
      <c r="CD70" s="39">
        <f t="shared" si="32"/>
        <v>164593</v>
      </c>
      <c r="CE70" s="40">
        <v>164593</v>
      </c>
      <c r="CF70" s="40">
        <v>0</v>
      </c>
      <c r="CG70" s="159">
        <v>0</v>
      </c>
      <c r="CH70" s="39">
        <f t="shared" si="33"/>
        <v>83315</v>
      </c>
      <c r="CI70" s="40">
        <v>49738</v>
      </c>
      <c r="CJ70" s="40">
        <v>33577</v>
      </c>
      <c r="CK70" s="159">
        <v>0</v>
      </c>
      <c r="CL70" s="39">
        <v>95694</v>
      </c>
      <c r="CM70" s="159">
        <v>54121</v>
      </c>
      <c r="CN70" s="39"/>
      <c r="CO70" s="40"/>
      <c r="CP70" s="40"/>
      <c r="CQ70" s="159"/>
      <c r="CR70" s="39">
        <v>562535</v>
      </c>
      <c r="CS70" s="40">
        <v>121000</v>
      </c>
      <c r="CT70" s="40">
        <v>11760</v>
      </c>
      <c r="CU70" s="40">
        <v>339770</v>
      </c>
      <c r="CV70" s="40">
        <v>80770</v>
      </c>
      <c r="CW70" s="40">
        <v>1310</v>
      </c>
      <c r="CX70" s="40">
        <v>7925</v>
      </c>
      <c r="CY70" s="39">
        <v>387910</v>
      </c>
      <c r="CZ70" s="40">
        <v>107700</v>
      </c>
      <c r="DA70" s="40">
        <v>9495</v>
      </c>
      <c r="DB70" s="40">
        <v>197730</v>
      </c>
      <c r="DC70" s="40">
        <v>66990</v>
      </c>
      <c r="DD70" s="40">
        <v>900</v>
      </c>
      <c r="DE70" s="40">
        <v>5095</v>
      </c>
      <c r="DF70" s="39">
        <v>702906</v>
      </c>
      <c r="DG70" s="40">
        <v>129534</v>
      </c>
      <c r="DH70" s="40">
        <v>12160</v>
      </c>
      <c r="DI70" s="40">
        <v>467888</v>
      </c>
      <c r="DJ70" s="40">
        <v>82544</v>
      </c>
      <c r="DK70" s="40">
        <v>1371</v>
      </c>
      <c r="DL70" s="159">
        <v>9409</v>
      </c>
      <c r="DM70" s="39">
        <v>500972</v>
      </c>
      <c r="DN70" s="40">
        <v>112591</v>
      </c>
      <c r="DO70" s="40">
        <v>9693</v>
      </c>
      <c r="DP70" s="40">
        <v>304979</v>
      </c>
      <c r="DQ70" s="40">
        <v>66590</v>
      </c>
      <c r="DR70" s="40">
        <v>1072</v>
      </c>
      <c r="DS70" s="159">
        <v>6047</v>
      </c>
      <c r="DT70" s="53">
        <v>464735</v>
      </c>
      <c r="DU70" s="54">
        <v>146117</v>
      </c>
      <c r="DV70" s="54">
        <v>110993</v>
      </c>
      <c r="DW70" s="54">
        <v>116476</v>
      </c>
      <c r="DX70" s="54">
        <v>91149</v>
      </c>
      <c r="DY70" s="53">
        <v>97599</v>
      </c>
      <c r="DZ70" s="54">
        <v>6894</v>
      </c>
      <c r="EA70" s="54">
        <v>23910</v>
      </c>
      <c r="EB70" s="54">
        <v>35464</v>
      </c>
      <c r="EC70" s="167">
        <v>31331</v>
      </c>
    </row>
    <row r="71" spans="1:133">
      <c r="A71" s="154" t="s">
        <v>523</v>
      </c>
      <c r="B71" s="154" t="s">
        <v>524</v>
      </c>
      <c r="C71" s="140" t="s">
        <v>126</v>
      </c>
      <c r="D71" s="29" t="s">
        <v>525</v>
      </c>
      <c r="E71" s="156" t="s">
        <v>526</v>
      </c>
      <c r="F71" s="29" t="s">
        <v>527</v>
      </c>
      <c r="G71" s="156" t="s">
        <v>528</v>
      </c>
      <c r="H71" s="166">
        <v>2012</v>
      </c>
      <c r="I71" s="150">
        <v>1941</v>
      </c>
      <c r="J71" s="100" t="s">
        <v>85</v>
      </c>
      <c r="K71" s="100" t="s">
        <v>49</v>
      </c>
      <c r="L71" s="100" t="s">
        <v>410</v>
      </c>
      <c r="M71" s="100" t="s">
        <v>87</v>
      </c>
      <c r="N71" s="100" t="s">
        <v>102</v>
      </c>
      <c r="O71" s="43">
        <f t="shared" si="0"/>
        <v>62.448556519999997</v>
      </c>
      <c r="P71" s="162">
        <f t="shared" si="1"/>
        <v>35.316143590000003</v>
      </c>
      <c r="Q71" s="43">
        <f t="shared" si="2"/>
        <v>62.613425210000003</v>
      </c>
      <c r="R71" s="162">
        <f t="shared" si="3"/>
        <v>31.032053269999999</v>
      </c>
      <c r="S71" s="43">
        <f t="shared" si="4"/>
        <v>60.033221509999997</v>
      </c>
      <c r="T71" s="162">
        <f t="shared" si="5"/>
        <v>37.459694489999997</v>
      </c>
      <c r="U71" s="43">
        <f t="shared" si="6"/>
        <v>57.92</v>
      </c>
      <c r="V71" s="162">
        <f t="shared" si="7"/>
        <v>38.6</v>
      </c>
      <c r="W71" s="43">
        <f t="shared" si="23"/>
        <v>63.271879490000003</v>
      </c>
      <c r="X71" s="162">
        <f t="shared" si="24"/>
        <v>36.728120509999997</v>
      </c>
      <c r="Y71" s="43">
        <f t="shared" si="8"/>
        <v>64.855498650000001</v>
      </c>
      <c r="Z71" s="162">
        <f t="shared" si="9"/>
        <v>35.144501349999999</v>
      </c>
      <c r="AA71" s="43">
        <f t="shared" si="10"/>
        <v>63.72144539</v>
      </c>
      <c r="AB71" s="162">
        <f t="shared" si="11"/>
        <v>36.27855461</v>
      </c>
      <c r="AC71" s="43">
        <f t="shared" si="12"/>
        <v>55.989465150000001</v>
      </c>
      <c r="AD71" s="162">
        <f t="shared" si="13"/>
        <v>44.010534849999999</v>
      </c>
      <c r="AE71" s="43">
        <f t="shared" si="14"/>
        <v>56.559223000000003</v>
      </c>
      <c r="AF71" s="162">
        <f t="shared" si="15"/>
        <v>43.440776999999997</v>
      </c>
      <c r="AG71" s="43">
        <f t="shared" ref="AG71:AL71" si="166">CZ71/$CY71*100</f>
        <v>39.725065749999999</v>
      </c>
      <c r="AH71" s="44">
        <f t="shared" si="166"/>
        <v>8.2071646359999999</v>
      </c>
      <c r="AI71" s="44">
        <f t="shared" si="166"/>
        <v>26.067413380000001</v>
      </c>
      <c r="AJ71" s="44">
        <f t="shared" si="166"/>
        <v>23.289781120000001</v>
      </c>
      <c r="AK71" s="44">
        <f t="shared" si="166"/>
        <v>0.35204995760000002</v>
      </c>
      <c r="AL71" s="44">
        <f t="shared" si="166"/>
        <v>2.3585251619999998</v>
      </c>
      <c r="AM71" s="43">
        <f t="shared" ref="AM71:AR71" si="167">DN71/$DM71*100</f>
        <v>38.517196980000001</v>
      </c>
      <c r="AN71" s="44">
        <f t="shared" si="167"/>
        <v>7.2365449740000001</v>
      </c>
      <c r="AO71" s="44">
        <f t="shared" si="167"/>
        <v>29.61801762</v>
      </c>
      <c r="AP71" s="44">
        <f t="shared" si="167"/>
        <v>22.099057179999999</v>
      </c>
      <c r="AQ71" s="44">
        <f t="shared" si="167"/>
        <v>0.30078090590000001</v>
      </c>
      <c r="AR71" s="163">
        <f t="shared" si="167"/>
        <v>2.228402338</v>
      </c>
      <c r="AS71" s="45">
        <f t="shared" si="18"/>
        <v>82.006406510000005</v>
      </c>
      <c r="AT71" s="46">
        <f t="shared" si="27"/>
        <v>382</v>
      </c>
      <c r="AU71" s="47">
        <f t="shared" si="19"/>
        <v>32.93959984</v>
      </c>
      <c r="AV71" s="46">
        <f t="shared" si="28"/>
        <v>165</v>
      </c>
      <c r="AW71" s="47">
        <f t="shared" si="20"/>
        <v>42.800107359999998</v>
      </c>
      <c r="AX71" s="164">
        <f t="shared" si="29"/>
        <v>122</v>
      </c>
      <c r="AY71" s="48">
        <v>70173</v>
      </c>
      <c r="AZ71" s="49">
        <f t="shared" si="30"/>
        <v>139</v>
      </c>
      <c r="BA71" s="50">
        <v>86222</v>
      </c>
      <c r="BB71" s="49">
        <f t="shared" si="31"/>
        <v>90</v>
      </c>
      <c r="BC71" s="165">
        <f t="shared" si="21"/>
        <v>22.722694959999998</v>
      </c>
      <c r="BD71" s="51"/>
      <c r="BE71" s="44"/>
      <c r="BF71" s="162"/>
      <c r="BG71" s="100">
        <v>68</v>
      </c>
      <c r="BH71" s="39">
        <v>326086</v>
      </c>
      <c r="BI71" s="40">
        <v>203636</v>
      </c>
      <c r="BJ71" s="40">
        <v>115161</v>
      </c>
      <c r="BK71" s="39">
        <v>258320</v>
      </c>
      <c r="BL71" s="40">
        <v>161743</v>
      </c>
      <c r="BM71" s="40">
        <v>80162</v>
      </c>
      <c r="BN71" s="39">
        <v>245624</v>
      </c>
      <c r="BO71" s="40">
        <v>147456</v>
      </c>
      <c r="BP71" s="40">
        <v>92010</v>
      </c>
      <c r="BQ71" s="39">
        <v>100</v>
      </c>
      <c r="BR71" s="52">
        <v>57.92</v>
      </c>
      <c r="BS71" s="52">
        <v>38.6</v>
      </c>
      <c r="BT71" s="39">
        <v>311399</v>
      </c>
      <c r="BU71" s="40">
        <v>197028</v>
      </c>
      <c r="BV71" s="40">
        <v>114371</v>
      </c>
      <c r="BW71" s="40">
        <v>0</v>
      </c>
      <c r="BX71" s="40">
        <v>0</v>
      </c>
      <c r="BY71" s="159">
        <v>0</v>
      </c>
      <c r="BZ71" s="39">
        <v>221036</v>
      </c>
      <c r="CA71" s="40">
        <v>143354</v>
      </c>
      <c r="CB71" s="40">
        <v>77682</v>
      </c>
      <c r="CC71" s="159">
        <v>0</v>
      </c>
      <c r="CD71" s="39">
        <f t="shared" si="32"/>
        <v>242868</v>
      </c>
      <c r="CE71" s="40">
        <v>154759</v>
      </c>
      <c r="CF71" s="40">
        <v>88109</v>
      </c>
      <c r="CG71" s="159">
        <v>0</v>
      </c>
      <c r="CH71" s="39">
        <f t="shared" si="33"/>
        <v>123400</v>
      </c>
      <c r="CI71" s="40">
        <v>69091</v>
      </c>
      <c r="CJ71" s="40">
        <v>54309</v>
      </c>
      <c r="CK71" s="159">
        <v>0</v>
      </c>
      <c r="CL71" s="39">
        <v>130093</v>
      </c>
      <c r="CM71" s="159">
        <v>99919</v>
      </c>
      <c r="CN71" s="39"/>
      <c r="CO71" s="40"/>
      <c r="CP71" s="40"/>
      <c r="CQ71" s="159"/>
      <c r="CR71" s="39">
        <v>626430</v>
      </c>
      <c r="CS71" s="40">
        <v>218690</v>
      </c>
      <c r="CT71" s="40">
        <v>50085</v>
      </c>
      <c r="CU71" s="40">
        <v>197150</v>
      </c>
      <c r="CV71" s="40">
        <v>139480</v>
      </c>
      <c r="CW71" s="40">
        <v>2150</v>
      </c>
      <c r="CX71" s="40">
        <v>18875</v>
      </c>
      <c r="CY71" s="39">
        <v>477205</v>
      </c>
      <c r="CZ71" s="40">
        <v>189570</v>
      </c>
      <c r="DA71" s="40">
        <v>39165</v>
      </c>
      <c r="DB71" s="40">
        <v>124395</v>
      </c>
      <c r="DC71" s="40">
        <v>111140</v>
      </c>
      <c r="DD71" s="40">
        <v>1680</v>
      </c>
      <c r="DE71" s="40">
        <v>11255</v>
      </c>
      <c r="DF71" s="39">
        <v>702905</v>
      </c>
      <c r="DG71" s="40">
        <v>239422</v>
      </c>
      <c r="DH71" s="40">
        <v>51066</v>
      </c>
      <c r="DI71" s="40">
        <v>239935</v>
      </c>
      <c r="DJ71" s="40">
        <v>150349</v>
      </c>
      <c r="DK71" s="40">
        <v>1934</v>
      </c>
      <c r="DL71" s="159">
        <v>20199</v>
      </c>
      <c r="DM71" s="39">
        <v>533611</v>
      </c>
      <c r="DN71" s="40">
        <v>205532</v>
      </c>
      <c r="DO71" s="40">
        <v>38615</v>
      </c>
      <c r="DP71" s="40">
        <v>158045</v>
      </c>
      <c r="DQ71" s="40">
        <v>117923</v>
      </c>
      <c r="DR71" s="40">
        <v>1605</v>
      </c>
      <c r="DS71" s="159">
        <v>11891</v>
      </c>
      <c r="DT71" s="53">
        <v>489502</v>
      </c>
      <c r="DU71" s="54">
        <v>88079</v>
      </c>
      <c r="DV71" s="54">
        <v>92755</v>
      </c>
      <c r="DW71" s="54">
        <v>147428</v>
      </c>
      <c r="DX71" s="54">
        <v>161240</v>
      </c>
      <c r="DY71" s="53">
        <v>178836</v>
      </c>
      <c r="DZ71" s="54">
        <v>8611</v>
      </c>
      <c r="EA71" s="54">
        <v>31842</v>
      </c>
      <c r="EB71" s="54">
        <v>61841</v>
      </c>
      <c r="EC71" s="167">
        <v>76542</v>
      </c>
    </row>
    <row r="72" spans="1:133">
      <c r="A72" s="155" t="s">
        <v>529</v>
      </c>
      <c r="B72" s="155" t="s">
        <v>530</v>
      </c>
      <c r="C72" s="140" t="s">
        <v>80</v>
      </c>
      <c r="D72" s="29" t="s">
        <v>531</v>
      </c>
      <c r="E72" s="156" t="s">
        <v>532</v>
      </c>
      <c r="F72" s="29" t="s">
        <v>533</v>
      </c>
      <c r="G72" s="156" t="s">
        <v>534</v>
      </c>
      <c r="H72" s="166">
        <v>2020</v>
      </c>
      <c r="I72" s="150">
        <v>1955</v>
      </c>
      <c r="J72" s="100" t="s">
        <v>131</v>
      </c>
      <c r="K72" s="100" t="s">
        <v>480</v>
      </c>
      <c r="L72" s="100" t="s">
        <v>196</v>
      </c>
      <c r="M72" s="100" t="s">
        <v>87</v>
      </c>
      <c r="N72" s="100" t="s">
        <v>365</v>
      </c>
      <c r="O72" s="43">
        <f t="shared" si="0"/>
        <v>49.729066430000003</v>
      </c>
      <c r="P72" s="162">
        <f t="shared" si="1"/>
        <v>48.245838919999997</v>
      </c>
      <c r="Q72" s="43">
        <f t="shared" si="2"/>
        <v>47.910994299999999</v>
      </c>
      <c r="R72" s="162">
        <f t="shared" si="3"/>
        <v>46.196679779999997</v>
      </c>
      <c r="S72" s="43">
        <f t="shared" si="4"/>
        <v>43.006371649999998</v>
      </c>
      <c r="T72" s="162">
        <f t="shared" si="5"/>
        <v>54.685359419999997</v>
      </c>
      <c r="U72" s="43">
        <f t="shared" si="6"/>
        <v>45.85</v>
      </c>
      <c r="V72" s="162">
        <f t="shared" si="7"/>
        <v>50.84</v>
      </c>
      <c r="W72" s="43">
        <f t="shared" si="23"/>
        <v>48.940015189999997</v>
      </c>
      <c r="X72" s="162">
        <f t="shared" si="24"/>
        <v>51.059984810000003</v>
      </c>
      <c r="Y72" s="43">
        <f t="shared" si="8"/>
        <v>53.551992290000001</v>
      </c>
      <c r="Z72" s="162">
        <f t="shared" si="9"/>
        <v>46.448007709999999</v>
      </c>
      <c r="AA72" s="43">
        <f t="shared" si="10"/>
        <v>41.680264739999998</v>
      </c>
      <c r="AB72" s="162">
        <f t="shared" si="11"/>
        <v>58.319735260000002</v>
      </c>
      <c r="AC72" s="43">
        <f t="shared" si="12"/>
        <v>35.878028550000003</v>
      </c>
      <c r="AD72" s="162">
        <f t="shared" si="13"/>
        <v>64.121971450000004</v>
      </c>
      <c r="AE72" s="43">
        <f t="shared" si="14"/>
        <v>39.021418099999998</v>
      </c>
      <c r="AF72" s="162">
        <f t="shared" si="15"/>
        <v>60.978581900000002</v>
      </c>
      <c r="AG72" s="43">
        <f t="shared" ref="AG72:AL72" si="168">CZ72/$CY72*100</f>
        <v>62.175671549999997</v>
      </c>
      <c r="AH72" s="44">
        <f t="shared" si="168"/>
        <v>1.442307692</v>
      </c>
      <c r="AI72" s="44">
        <f t="shared" si="168"/>
        <v>15.26060745</v>
      </c>
      <c r="AJ72" s="44">
        <f t="shared" si="168"/>
        <v>18.489583329999999</v>
      </c>
      <c r="AK72" s="44">
        <f t="shared" si="168"/>
        <v>0.25564713059999999</v>
      </c>
      <c r="AL72" s="44">
        <f t="shared" si="168"/>
        <v>2.3761828450000002</v>
      </c>
      <c r="AM72" s="43">
        <f t="shared" ref="AM72:AR72" si="169">DN72/$DM72*100</f>
        <v>61.776256089999997</v>
      </c>
      <c r="AN72" s="44">
        <f t="shared" si="169"/>
        <v>0.97915242339999997</v>
      </c>
      <c r="AO72" s="44">
        <f t="shared" si="169"/>
        <v>17.145629979999999</v>
      </c>
      <c r="AP72" s="44">
        <f t="shared" si="169"/>
        <v>17.734059460000001</v>
      </c>
      <c r="AQ72" s="44">
        <f t="shared" si="169"/>
        <v>0.2276511346</v>
      </c>
      <c r="AR72" s="163">
        <f t="shared" si="169"/>
        <v>2.1372509050000001</v>
      </c>
      <c r="AS72" s="45">
        <f t="shared" si="18"/>
        <v>89.783805169999994</v>
      </c>
      <c r="AT72" s="46">
        <f t="shared" si="27"/>
        <v>195</v>
      </c>
      <c r="AU72" s="47">
        <f t="shared" si="19"/>
        <v>45.467857940000002</v>
      </c>
      <c r="AV72" s="46">
        <f t="shared" si="28"/>
        <v>50</v>
      </c>
      <c r="AW72" s="47">
        <f t="shared" si="20"/>
        <v>52.605707799999998</v>
      </c>
      <c r="AX72" s="164">
        <f t="shared" si="29"/>
        <v>54</v>
      </c>
      <c r="AY72" s="48">
        <v>95238</v>
      </c>
      <c r="AZ72" s="49">
        <f t="shared" si="30"/>
        <v>35</v>
      </c>
      <c r="BA72" s="50">
        <v>104255</v>
      </c>
      <c r="BB72" s="49">
        <f t="shared" si="31"/>
        <v>33</v>
      </c>
      <c r="BC72" s="165">
        <f t="shared" si="21"/>
        <v>29.467719450000001</v>
      </c>
      <c r="BD72" s="51"/>
      <c r="BE72" s="44"/>
      <c r="BF72" s="162"/>
      <c r="BG72" s="100">
        <v>69</v>
      </c>
      <c r="BH72" s="39">
        <v>401759</v>
      </c>
      <c r="BI72" s="40">
        <v>199791</v>
      </c>
      <c r="BJ72" s="40">
        <v>193832</v>
      </c>
      <c r="BK72" s="39">
        <v>317328</v>
      </c>
      <c r="BL72" s="40">
        <v>152035</v>
      </c>
      <c r="BM72" s="40">
        <v>146595</v>
      </c>
      <c r="BN72" s="39">
        <v>309496</v>
      </c>
      <c r="BO72" s="40">
        <v>133103</v>
      </c>
      <c r="BP72" s="40">
        <v>169249</v>
      </c>
      <c r="BQ72" s="39">
        <v>100</v>
      </c>
      <c r="BR72" s="52">
        <v>45.85</v>
      </c>
      <c r="BS72" s="52">
        <v>50.84</v>
      </c>
      <c r="BT72" s="39">
        <v>395100</v>
      </c>
      <c r="BU72" s="40">
        <v>193362</v>
      </c>
      <c r="BV72" s="40">
        <v>201738</v>
      </c>
      <c r="BW72" s="40">
        <v>0</v>
      </c>
      <c r="BX72" s="40">
        <v>0</v>
      </c>
      <c r="BY72" s="159">
        <v>0</v>
      </c>
      <c r="BZ72" s="39">
        <v>294736</v>
      </c>
      <c r="CA72" s="40">
        <v>157837</v>
      </c>
      <c r="CB72" s="40">
        <v>136899</v>
      </c>
      <c r="CC72" s="159">
        <v>0</v>
      </c>
      <c r="CD72" s="39">
        <f t="shared" si="32"/>
        <v>306416</v>
      </c>
      <c r="CE72" s="40">
        <v>127715</v>
      </c>
      <c r="CF72" s="40">
        <v>178701</v>
      </c>
      <c r="CG72" s="159">
        <v>0</v>
      </c>
      <c r="CH72" s="39">
        <f t="shared" si="33"/>
        <v>174795</v>
      </c>
      <c r="CI72" s="40">
        <v>62713</v>
      </c>
      <c r="CJ72" s="40">
        <v>112082</v>
      </c>
      <c r="CK72" s="159">
        <v>0</v>
      </c>
      <c r="CL72" s="39">
        <v>113358</v>
      </c>
      <c r="CM72" s="159">
        <v>177144</v>
      </c>
      <c r="CN72" s="39"/>
      <c r="CO72" s="40"/>
      <c r="CP72" s="40"/>
      <c r="CQ72" s="159"/>
      <c r="CR72" s="39">
        <v>661620</v>
      </c>
      <c r="CS72" s="40">
        <v>386595</v>
      </c>
      <c r="CT72" s="40">
        <v>8770</v>
      </c>
      <c r="CU72" s="40">
        <v>123450</v>
      </c>
      <c r="CV72" s="40">
        <v>119175</v>
      </c>
      <c r="CW72" s="40">
        <v>1535</v>
      </c>
      <c r="CX72" s="40">
        <v>22095</v>
      </c>
      <c r="CY72" s="39">
        <v>524160</v>
      </c>
      <c r="CZ72" s="40">
        <v>325900</v>
      </c>
      <c r="DA72" s="40">
        <v>7560</v>
      </c>
      <c r="DB72" s="40">
        <v>79990</v>
      </c>
      <c r="DC72" s="40">
        <v>96915</v>
      </c>
      <c r="DD72" s="40">
        <v>1340</v>
      </c>
      <c r="DE72" s="40">
        <v>12455</v>
      </c>
      <c r="DF72" s="39">
        <v>702906</v>
      </c>
      <c r="DG72" s="40">
        <v>411598</v>
      </c>
      <c r="DH72" s="40">
        <v>6611</v>
      </c>
      <c r="DI72" s="40">
        <v>139894</v>
      </c>
      <c r="DJ72" s="40">
        <v>122743</v>
      </c>
      <c r="DK72" s="40">
        <v>1502</v>
      </c>
      <c r="DL72" s="159">
        <v>20558</v>
      </c>
      <c r="DM72" s="39">
        <v>554357</v>
      </c>
      <c r="DN72" s="40">
        <v>342461</v>
      </c>
      <c r="DO72" s="40">
        <v>5428</v>
      </c>
      <c r="DP72" s="40">
        <v>95048</v>
      </c>
      <c r="DQ72" s="40">
        <v>98310</v>
      </c>
      <c r="DR72" s="40">
        <v>1262</v>
      </c>
      <c r="DS72" s="159">
        <v>11848</v>
      </c>
      <c r="DT72" s="53">
        <v>525822</v>
      </c>
      <c r="DU72" s="54">
        <v>53719</v>
      </c>
      <c r="DV72" s="54">
        <v>80366</v>
      </c>
      <c r="DW72" s="54">
        <v>152657</v>
      </c>
      <c r="DX72" s="54">
        <v>239080</v>
      </c>
      <c r="DY72" s="53">
        <v>310242</v>
      </c>
      <c r="DZ72" s="54">
        <v>9149</v>
      </c>
      <c r="EA72" s="54">
        <v>40929</v>
      </c>
      <c r="EB72" s="54">
        <v>96959</v>
      </c>
      <c r="EC72" s="167">
        <v>163205</v>
      </c>
    </row>
    <row r="73" spans="1:133">
      <c r="A73" s="154" t="s">
        <v>535</v>
      </c>
      <c r="B73" s="154" t="s">
        <v>536</v>
      </c>
      <c r="C73" s="140" t="s">
        <v>126</v>
      </c>
      <c r="D73" s="29" t="s">
        <v>98</v>
      </c>
      <c r="E73" s="156" t="s">
        <v>537</v>
      </c>
      <c r="F73" s="29" t="s">
        <v>538</v>
      </c>
      <c r="G73" s="156" t="s">
        <v>539</v>
      </c>
      <c r="H73" s="166">
        <v>2018</v>
      </c>
      <c r="I73" s="150">
        <v>1978</v>
      </c>
      <c r="J73" s="100" t="s">
        <v>85</v>
      </c>
      <c r="K73" s="100" t="s">
        <v>540</v>
      </c>
      <c r="L73" s="100" t="s">
        <v>148</v>
      </c>
      <c r="M73" s="100" t="s">
        <v>87</v>
      </c>
      <c r="N73" s="100" t="s">
        <v>102</v>
      </c>
      <c r="O73" s="43">
        <f t="shared" si="0"/>
        <v>55.229979669999999</v>
      </c>
      <c r="P73" s="162">
        <f t="shared" si="1"/>
        <v>42.50470086</v>
      </c>
      <c r="Q73" s="43">
        <f t="shared" si="2"/>
        <v>50.660964110000002</v>
      </c>
      <c r="R73" s="162">
        <f t="shared" si="3"/>
        <v>43.17555754</v>
      </c>
      <c r="S73" s="43">
        <f t="shared" si="4"/>
        <v>45.65759268</v>
      </c>
      <c r="T73" s="162">
        <f t="shared" si="5"/>
        <v>52.248801229999998</v>
      </c>
      <c r="U73" s="43">
        <f t="shared" si="6"/>
        <v>48.98</v>
      </c>
      <c r="V73" s="162">
        <f t="shared" si="7"/>
        <v>47.91</v>
      </c>
      <c r="W73" s="43">
        <f t="shared" si="23"/>
        <v>53.12957625</v>
      </c>
      <c r="X73" s="162">
        <f t="shared" si="24"/>
        <v>46.87042375</v>
      </c>
      <c r="Y73" s="43">
        <f t="shared" si="8"/>
        <v>56.419008239999997</v>
      </c>
      <c r="Z73" s="162">
        <f t="shared" si="9"/>
        <v>43.580991760000003</v>
      </c>
      <c r="AA73" s="43">
        <f t="shared" si="10"/>
        <v>49.738679050000002</v>
      </c>
      <c r="AB73" s="162">
        <f t="shared" si="11"/>
        <v>50.261320949999998</v>
      </c>
      <c r="AC73" s="43">
        <f t="shared" si="12"/>
        <v>39.830944819999999</v>
      </c>
      <c r="AD73" s="162">
        <f t="shared" si="13"/>
        <v>60.169055180000001</v>
      </c>
      <c r="AE73" s="43">
        <f t="shared" si="14"/>
        <v>41.837388660000002</v>
      </c>
      <c r="AF73" s="162">
        <f t="shared" si="15"/>
        <v>58.162611339999998</v>
      </c>
      <c r="AG73" s="43">
        <f t="shared" ref="AG73:AL73" si="170">CZ73/$CY73*100</f>
        <v>67.828069970000001</v>
      </c>
      <c r="AH73" s="44">
        <f t="shared" si="170"/>
        <v>2.692300291</v>
      </c>
      <c r="AI73" s="44">
        <f t="shared" si="170"/>
        <v>20.111425440000001</v>
      </c>
      <c r="AJ73" s="44">
        <f t="shared" si="170"/>
        <v>6.5796816969999998</v>
      </c>
      <c r="AK73" s="44">
        <f t="shared" si="170"/>
        <v>0.33870253830000002</v>
      </c>
      <c r="AL73" s="44">
        <f t="shared" si="170"/>
        <v>2.4498200639999999</v>
      </c>
      <c r="AM73" s="43">
        <f t="shared" ref="AM73:AR73" si="171">DN73/$DM73*100</f>
        <v>65.552097059999994</v>
      </c>
      <c r="AN73" s="44">
        <f t="shared" si="171"/>
        <v>2.3598792419999999</v>
      </c>
      <c r="AO73" s="44">
        <f t="shared" si="171"/>
        <v>22.24373113</v>
      </c>
      <c r="AP73" s="44">
        <f t="shared" si="171"/>
        <v>7.2994533659999998</v>
      </c>
      <c r="AQ73" s="44">
        <f t="shared" si="171"/>
        <v>0.36898294510000001</v>
      </c>
      <c r="AR73" s="163">
        <f t="shared" si="171"/>
        <v>2.1758562600000002</v>
      </c>
      <c r="AS73" s="45">
        <f t="shared" si="18"/>
        <v>90.602640969999996</v>
      </c>
      <c r="AT73" s="46">
        <f t="shared" si="27"/>
        <v>154</v>
      </c>
      <c r="AU73" s="47">
        <f t="shared" si="19"/>
        <v>45.671744529999998</v>
      </c>
      <c r="AV73" s="46">
        <f t="shared" si="28"/>
        <v>49</v>
      </c>
      <c r="AW73" s="47">
        <f t="shared" si="20"/>
        <v>53.408326180000003</v>
      </c>
      <c r="AX73" s="164">
        <f t="shared" si="29"/>
        <v>51</v>
      </c>
      <c r="AY73" s="48">
        <v>93626</v>
      </c>
      <c r="AZ73" s="49">
        <f t="shared" si="30"/>
        <v>37</v>
      </c>
      <c r="BA73" s="50">
        <v>101476</v>
      </c>
      <c r="BB73" s="49">
        <f t="shared" si="31"/>
        <v>38</v>
      </c>
      <c r="BC73" s="165">
        <f t="shared" si="21"/>
        <v>31.602233120000001</v>
      </c>
      <c r="BD73" s="51"/>
      <c r="BE73" s="44"/>
      <c r="BF73" s="162"/>
      <c r="BG73" s="100">
        <v>70</v>
      </c>
      <c r="BH73" s="39">
        <v>393013</v>
      </c>
      <c r="BI73" s="40">
        <v>217061</v>
      </c>
      <c r="BJ73" s="40">
        <v>167049</v>
      </c>
      <c r="BK73" s="39">
        <v>314011</v>
      </c>
      <c r="BL73" s="40">
        <v>159081</v>
      </c>
      <c r="BM73" s="40">
        <v>135576</v>
      </c>
      <c r="BN73" s="39">
        <v>294468</v>
      </c>
      <c r="BO73" s="40">
        <v>134447</v>
      </c>
      <c r="BP73" s="40">
        <v>153856</v>
      </c>
      <c r="BQ73" s="39">
        <v>100</v>
      </c>
      <c r="BR73" s="52">
        <v>48.98</v>
      </c>
      <c r="BS73" s="52">
        <v>47.91</v>
      </c>
      <c r="BT73" s="39">
        <v>386506</v>
      </c>
      <c r="BU73" s="40">
        <v>205349</v>
      </c>
      <c r="BV73" s="40">
        <v>181157</v>
      </c>
      <c r="BW73" s="40">
        <v>0</v>
      </c>
      <c r="BX73" s="40">
        <v>0</v>
      </c>
      <c r="BY73" s="159">
        <v>0</v>
      </c>
      <c r="BZ73" s="39">
        <v>295030</v>
      </c>
      <c r="CA73" s="40">
        <v>166453</v>
      </c>
      <c r="CB73" s="40">
        <v>128577</v>
      </c>
      <c r="CC73" s="159">
        <v>0</v>
      </c>
      <c r="CD73" s="39">
        <f t="shared" si="32"/>
        <v>310155</v>
      </c>
      <c r="CE73" s="40">
        <v>154267</v>
      </c>
      <c r="CF73" s="40">
        <v>155888</v>
      </c>
      <c r="CG73" s="159">
        <v>0</v>
      </c>
      <c r="CH73" s="39">
        <f t="shared" si="33"/>
        <v>163142</v>
      </c>
      <c r="CI73" s="40">
        <v>64981</v>
      </c>
      <c r="CJ73" s="40">
        <v>98161</v>
      </c>
      <c r="CK73" s="159">
        <v>0</v>
      </c>
      <c r="CL73" s="39">
        <v>114893</v>
      </c>
      <c r="CM73" s="159">
        <v>159725</v>
      </c>
      <c r="CN73" s="39"/>
      <c r="CO73" s="40"/>
      <c r="CP73" s="40"/>
      <c r="CQ73" s="159"/>
      <c r="CR73" s="39">
        <v>686540</v>
      </c>
      <c r="CS73" s="40">
        <v>435070</v>
      </c>
      <c r="CT73" s="40">
        <v>17000</v>
      </c>
      <c r="CU73" s="40">
        <v>163350</v>
      </c>
      <c r="CV73" s="40">
        <v>44955</v>
      </c>
      <c r="CW73" s="40">
        <v>2340</v>
      </c>
      <c r="CX73" s="40">
        <v>23825</v>
      </c>
      <c r="CY73" s="39">
        <v>519630</v>
      </c>
      <c r="CZ73" s="40">
        <v>352455</v>
      </c>
      <c r="DA73" s="40">
        <v>13990</v>
      </c>
      <c r="DB73" s="40">
        <v>104505</v>
      </c>
      <c r="DC73" s="40">
        <v>34190</v>
      </c>
      <c r="DD73" s="40">
        <v>1760</v>
      </c>
      <c r="DE73" s="40">
        <v>12730</v>
      </c>
      <c r="DF73" s="39">
        <v>702906</v>
      </c>
      <c r="DG73" s="40">
        <v>432469</v>
      </c>
      <c r="DH73" s="40">
        <v>16268</v>
      </c>
      <c r="DI73" s="40">
        <v>181238</v>
      </c>
      <c r="DJ73" s="40">
        <v>48377</v>
      </c>
      <c r="DK73" s="40">
        <v>2447</v>
      </c>
      <c r="DL73" s="159">
        <v>22107</v>
      </c>
      <c r="DM73" s="39">
        <v>533629</v>
      </c>
      <c r="DN73" s="40">
        <v>349805</v>
      </c>
      <c r="DO73" s="40">
        <v>12593</v>
      </c>
      <c r="DP73" s="40">
        <v>118699</v>
      </c>
      <c r="DQ73" s="40">
        <v>38952</v>
      </c>
      <c r="DR73" s="40">
        <v>1969</v>
      </c>
      <c r="DS73" s="159">
        <v>11611</v>
      </c>
      <c r="DT73" s="53">
        <v>496863</v>
      </c>
      <c r="DU73" s="54">
        <v>46692</v>
      </c>
      <c r="DV73" s="54">
        <v>76926</v>
      </c>
      <c r="DW73" s="54">
        <v>146319</v>
      </c>
      <c r="DX73" s="54">
        <v>226926</v>
      </c>
      <c r="DY73" s="53">
        <v>323942</v>
      </c>
      <c r="DZ73" s="54">
        <v>8186</v>
      </c>
      <c r="EA73" s="54">
        <v>43090</v>
      </c>
      <c r="EB73" s="54">
        <v>99654</v>
      </c>
      <c r="EC73" s="167">
        <v>173012</v>
      </c>
    </row>
    <row r="74" spans="1:133">
      <c r="A74" s="155" t="s">
        <v>541</v>
      </c>
      <c r="B74" s="155" t="s">
        <v>542</v>
      </c>
      <c r="C74" s="140" t="s">
        <v>80</v>
      </c>
      <c r="D74" s="29" t="s">
        <v>543</v>
      </c>
      <c r="E74" s="156" t="s">
        <v>544</v>
      </c>
      <c r="F74" s="29" t="s">
        <v>545</v>
      </c>
      <c r="G74" s="156" t="s">
        <v>546</v>
      </c>
      <c r="H74" s="166" t="s">
        <v>547</v>
      </c>
      <c r="I74" s="150">
        <v>1953</v>
      </c>
      <c r="J74" s="100" t="s">
        <v>85</v>
      </c>
      <c r="K74" s="100" t="s">
        <v>548</v>
      </c>
      <c r="L74" s="100" t="s">
        <v>141</v>
      </c>
      <c r="M74" s="100" t="s">
        <v>87</v>
      </c>
      <c r="N74" s="100" t="s">
        <v>549</v>
      </c>
      <c r="O74" s="43">
        <f t="shared" si="0"/>
        <v>44.996210779999998</v>
      </c>
      <c r="P74" s="162">
        <f t="shared" si="1"/>
        <v>52.706525810000002</v>
      </c>
      <c r="Q74" s="43">
        <f t="shared" si="2"/>
        <v>39.560499589999999</v>
      </c>
      <c r="R74" s="162">
        <f t="shared" si="3"/>
        <v>54.569479440000002</v>
      </c>
      <c r="S74" s="43">
        <f t="shared" si="4"/>
        <v>37.560604339999998</v>
      </c>
      <c r="T74" s="162">
        <f t="shared" si="5"/>
        <v>60.413701250000003</v>
      </c>
      <c r="U74" s="43">
        <f t="shared" si="6"/>
        <v>39.049999999999997</v>
      </c>
      <c r="V74" s="162">
        <f t="shared" si="7"/>
        <v>57.95</v>
      </c>
      <c r="W74" s="43">
        <f t="shared" si="23"/>
        <v>46.046800410000003</v>
      </c>
      <c r="X74" s="162">
        <f t="shared" si="24"/>
        <v>53.953199589999997</v>
      </c>
      <c r="Y74" s="43">
        <f t="shared" si="8"/>
        <v>48.28451561</v>
      </c>
      <c r="Z74" s="162">
        <f t="shared" si="9"/>
        <v>51.71548439</v>
      </c>
      <c r="AA74" s="43">
        <f t="shared" si="10"/>
        <v>36.548735290000003</v>
      </c>
      <c r="AB74" s="162">
        <f t="shared" si="11"/>
        <v>63.451264709999997</v>
      </c>
      <c r="AC74" s="43">
        <f t="shared" si="12"/>
        <v>28.7999288</v>
      </c>
      <c r="AD74" s="162">
        <f t="shared" si="13"/>
        <v>71.200071199999996</v>
      </c>
      <c r="AE74" s="43">
        <f t="shared" si="14"/>
        <v>32.310205850000003</v>
      </c>
      <c r="AF74" s="162">
        <f t="shared" si="15"/>
        <v>67.689794149999997</v>
      </c>
      <c r="AG74" s="43">
        <f t="shared" ref="AG74:AL74" si="172">CZ74/$CY74*100</f>
        <v>64.190858710000001</v>
      </c>
      <c r="AH74" s="44">
        <f t="shared" si="172"/>
        <v>2.8134628830000001</v>
      </c>
      <c r="AI74" s="44">
        <f t="shared" si="172"/>
        <v>23.167262239999999</v>
      </c>
      <c r="AJ74" s="44">
        <f t="shared" si="172"/>
        <v>5.9635962710000001</v>
      </c>
      <c r="AK74" s="44">
        <f t="shared" si="172"/>
        <v>0.99721410079999995</v>
      </c>
      <c r="AL74" s="44">
        <f t="shared" si="172"/>
        <v>2.8676058000000002</v>
      </c>
      <c r="AM74" s="43">
        <f t="shared" ref="AM74:AR74" si="173">DN74/$DM74*100</f>
        <v>63.403537460000003</v>
      </c>
      <c r="AN74" s="44">
        <f t="shared" si="173"/>
        <v>2.320202053</v>
      </c>
      <c r="AO74" s="44">
        <f t="shared" si="173"/>
        <v>25.675026190000001</v>
      </c>
      <c r="AP74" s="44">
        <f t="shared" si="173"/>
        <v>5.4743134849999997</v>
      </c>
      <c r="AQ74" s="44">
        <f t="shared" si="173"/>
        <v>0.93807624479999996</v>
      </c>
      <c r="AR74" s="163">
        <f t="shared" si="173"/>
        <v>2.1888445710000002</v>
      </c>
      <c r="AS74" s="45">
        <f t="shared" si="18"/>
        <v>87.515768710000003</v>
      </c>
      <c r="AT74" s="46">
        <f t="shared" si="27"/>
        <v>288</v>
      </c>
      <c r="AU74" s="47">
        <f t="shared" si="19"/>
        <v>29.318931410000001</v>
      </c>
      <c r="AV74" s="46">
        <f t="shared" si="28"/>
        <v>231</v>
      </c>
      <c r="AW74" s="47">
        <f t="shared" si="20"/>
        <v>34.489654969999997</v>
      </c>
      <c r="AX74" s="164">
        <f t="shared" si="29"/>
        <v>214</v>
      </c>
      <c r="AY74" s="48">
        <v>78174</v>
      </c>
      <c r="AZ74" s="49">
        <f t="shared" si="30"/>
        <v>80</v>
      </c>
      <c r="BA74" s="50">
        <v>84532</v>
      </c>
      <c r="BB74" s="49">
        <f t="shared" si="31"/>
        <v>101</v>
      </c>
      <c r="BC74" s="165">
        <f t="shared" si="21"/>
        <v>42.051653020000003</v>
      </c>
      <c r="BD74" s="51"/>
      <c r="BE74" s="44"/>
      <c r="BF74" s="162"/>
      <c r="BG74" s="100">
        <v>71</v>
      </c>
      <c r="BH74" s="39">
        <v>370789</v>
      </c>
      <c r="BI74" s="40">
        <v>166841</v>
      </c>
      <c r="BJ74" s="40">
        <v>195430</v>
      </c>
      <c r="BK74" s="39">
        <v>292878</v>
      </c>
      <c r="BL74" s="40">
        <v>115864</v>
      </c>
      <c r="BM74" s="40">
        <v>159822</v>
      </c>
      <c r="BN74" s="39">
        <v>273289</v>
      </c>
      <c r="BO74" s="40">
        <v>102649</v>
      </c>
      <c r="BP74" s="40">
        <v>165104</v>
      </c>
      <c r="BQ74" s="39">
        <v>100</v>
      </c>
      <c r="BR74" s="52">
        <v>39.049999999999997</v>
      </c>
      <c r="BS74" s="52">
        <v>57.95</v>
      </c>
      <c r="BT74" s="39">
        <v>362390</v>
      </c>
      <c r="BU74" s="40">
        <v>166869</v>
      </c>
      <c r="BV74" s="40">
        <v>195521</v>
      </c>
      <c r="BW74" s="40">
        <v>0</v>
      </c>
      <c r="BX74" s="40">
        <v>0</v>
      </c>
      <c r="BY74" s="159">
        <v>0</v>
      </c>
      <c r="BZ74" s="39">
        <v>259810</v>
      </c>
      <c r="CA74" s="40">
        <v>125448</v>
      </c>
      <c r="CB74" s="40">
        <v>134362</v>
      </c>
      <c r="CC74" s="159">
        <v>0</v>
      </c>
      <c r="CD74" s="39">
        <f t="shared" si="32"/>
        <v>283583</v>
      </c>
      <c r="CE74" s="40">
        <v>103646</v>
      </c>
      <c r="CF74" s="40">
        <v>179937</v>
      </c>
      <c r="CG74" s="159">
        <v>0</v>
      </c>
      <c r="CH74" s="39">
        <f t="shared" si="33"/>
        <v>157299</v>
      </c>
      <c r="CI74" s="40">
        <v>45302</v>
      </c>
      <c r="CJ74" s="40">
        <v>111997</v>
      </c>
      <c r="CK74" s="159">
        <v>0</v>
      </c>
      <c r="CL74" s="39">
        <v>83455</v>
      </c>
      <c r="CM74" s="159">
        <v>174838</v>
      </c>
      <c r="CN74" s="39"/>
      <c r="CO74" s="40"/>
      <c r="CP74" s="40"/>
      <c r="CQ74" s="159"/>
      <c r="CR74" s="39">
        <v>682800</v>
      </c>
      <c r="CS74" s="40">
        <v>400860</v>
      </c>
      <c r="CT74" s="40">
        <v>17915</v>
      </c>
      <c r="CU74" s="40">
        <v>194755</v>
      </c>
      <c r="CV74" s="40">
        <v>37265</v>
      </c>
      <c r="CW74" s="40">
        <v>6765</v>
      </c>
      <c r="CX74" s="40">
        <v>25240</v>
      </c>
      <c r="CY74" s="39">
        <v>507915</v>
      </c>
      <c r="CZ74" s="40">
        <v>326035</v>
      </c>
      <c r="DA74" s="40">
        <v>14290</v>
      </c>
      <c r="DB74" s="40">
        <v>117670</v>
      </c>
      <c r="DC74" s="40">
        <v>30290</v>
      </c>
      <c r="DD74" s="40">
        <v>5065</v>
      </c>
      <c r="DE74" s="40">
        <v>14565</v>
      </c>
      <c r="DF74" s="39">
        <v>702905</v>
      </c>
      <c r="DG74" s="40">
        <v>412173</v>
      </c>
      <c r="DH74" s="40">
        <v>16373</v>
      </c>
      <c r="DI74" s="40">
        <v>210438</v>
      </c>
      <c r="DJ74" s="40">
        <v>36116</v>
      </c>
      <c r="DK74" s="40">
        <v>6849</v>
      </c>
      <c r="DL74" s="159">
        <v>20956</v>
      </c>
      <c r="DM74" s="39">
        <v>522239</v>
      </c>
      <c r="DN74" s="40">
        <v>331118</v>
      </c>
      <c r="DO74" s="40">
        <v>12117</v>
      </c>
      <c r="DP74" s="40">
        <v>134085</v>
      </c>
      <c r="DQ74" s="40">
        <v>28589</v>
      </c>
      <c r="DR74" s="40">
        <v>4899</v>
      </c>
      <c r="DS74" s="159">
        <v>11431</v>
      </c>
      <c r="DT74" s="53">
        <v>501785</v>
      </c>
      <c r="DU74" s="54">
        <v>62644</v>
      </c>
      <c r="DV74" s="54">
        <v>115559</v>
      </c>
      <c r="DW74" s="54">
        <v>176464</v>
      </c>
      <c r="DX74" s="54">
        <v>147118</v>
      </c>
      <c r="DY74" s="53">
        <v>305509</v>
      </c>
      <c r="DZ74" s="54">
        <v>16027</v>
      </c>
      <c r="EA74" s="54">
        <v>68112</v>
      </c>
      <c r="EB74" s="54">
        <v>116001</v>
      </c>
      <c r="EC74" s="167">
        <v>105369</v>
      </c>
    </row>
    <row r="75" spans="1:133">
      <c r="A75" s="154" t="s">
        <v>550</v>
      </c>
      <c r="B75" s="154" t="s">
        <v>551</v>
      </c>
      <c r="C75" s="140" t="s">
        <v>126</v>
      </c>
      <c r="D75" s="29" t="s">
        <v>552</v>
      </c>
      <c r="E75" s="156" t="s">
        <v>553</v>
      </c>
      <c r="F75" s="29" t="s">
        <v>554</v>
      </c>
      <c r="G75" s="156" t="s">
        <v>555</v>
      </c>
      <c r="H75" s="166">
        <v>2012</v>
      </c>
      <c r="I75" s="150">
        <v>1961</v>
      </c>
      <c r="J75" s="100" t="s">
        <v>85</v>
      </c>
      <c r="K75" s="100" t="s">
        <v>162</v>
      </c>
      <c r="L75" s="100" t="s">
        <v>148</v>
      </c>
      <c r="M75" s="100" t="s">
        <v>87</v>
      </c>
      <c r="N75" s="100" t="s">
        <v>102</v>
      </c>
      <c r="O75" s="43">
        <f t="shared" si="0"/>
        <v>66.858647160000004</v>
      </c>
      <c r="P75" s="162">
        <f t="shared" si="1"/>
        <v>30.884208829999999</v>
      </c>
      <c r="Q75" s="43">
        <f t="shared" si="2"/>
        <v>71.848303860000001</v>
      </c>
      <c r="R75" s="162">
        <f t="shared" si="3"/>
        <v>22.792875670000001</v>
      </c>
      <c r="S75" s="43">
        <f t="shared" si="4"/>
        <v>69.358786690000002</v>
      </c>
      <c r="T75" s="162">
        <f t="shared" si="5"/>
        <v>28.861798369999999</v>
      </c>
      <c r="U75" s="43">
        <f t="shared" si="6"/>
        <v>65</v>
      </c>
      <c r="V75" s="162">
        <f t="shared" si="7"/>
        <v>31.68</v>
      </c>
      <c r="W75" s="43">
        <f t="shared" si="23"/>
        <v>68.304755459999996</v>
      </c>
      <c r="X75" s="162">
        <f t="shared" si="24"/>
        <v>31.695244540000001</v>
      </c>
      <c r="Y75" s="43">
        <f t="shared" si="8"/>
        <v>71.200951709999998</v>
      </c>
      <c r="Z75" s="162">
        <f t="shared" si="9"/>
        <v>28.799048290000002</v>
      </c>
      <c r="AA75" s="43">
        <f t="shared" si="10"/>
        <v>72.754154889999995</v>
      </c>
      <c r="AB75" s="162">
        <f t="shared" si="11"/>
        <v>27.245845110000001</v>
      </c>
      <c r="AC75" s="43">
        <f t="shared" si="12"/>
        <v>68.789505800000001</v>
      </c>
      <c r="AD75" s="162">
        <f t="shared" si="13"/>
        <v>31.210494199999999</v>
      </c>
      <c r="AE75" s="43">
        <f t="shared" si="14"/>
        <v>71.477684789999998</v>
      </c>
      <c r="AF75" s="162">
        <f t="shared" si="15"/>
        <v>28.522315209999999</v>
      </c>
      <c r="AG75" s="43">
        <f t="shared" ref="AG75:AL75" si="174">CZ75/$CY75*100</f>
        <v>19.217530709999998</v>
      </c>
      <c r="AH75" s="44">
        <f t="shared" si="174"/>
        <v>8.2407996790000002</v>
      </c>
      <c r="AI75" s="44">
        <f t="shared" si="174"/>
        <v>61.125256380000003</v>
      </c>
      <c r="AJ75" s="44">
        <f t="shared" si="174"/>
        <v>9.3653487989999995</v>
      </c>
      <c r="AK75" s="44">
        <f t="shared" si="174"/>
        <v>0.44086097559999998</v>
      </c>
      <c r="AL75" s="44">
        <f t="shared" si="174"/>
        <v>1.610203456</v>
      </c>
      <c r="AM75" s="43">
        <f t="shared" ref="AM75:AR75" si="175">DN75/$DM75*100</f>
        <v>17.600230400000001</v>
      </c>
      <c r="AN75" s="44">
        <f t="shared" si="175"/>
        <v>7.4426226250000003</v>
      </c>
      <c r="AO75" s="44">
        <f t="shared" si="175"/>
        <v>63.899774559999997</v>
      </c>
      <c r="AP75" s="44">
        <f t="shared" si="175"/>
        <v>9.0244604890000009</v>
      </c>
      <c r="AQ75" s="44">
        <f t="shared" si="175"/>
        <v>0.4840455642</v>
      </c>
      <c r="AR75" s="163">
        <f t="shared" si="175"/>
        <v>1.548866356</v>
      </c>
      <c r="AS75" s="45">
        <f t="shared" si="18"/>
        <v>70.641746999999995</v>
      </c>
      <c r="AT75" s="46">
        <f t="shared" si="27"/>
        <v>423</v>
      </c>
      <c r="AU75" s="47">
        <f t="shared" si="19"/>
        <v>15.11373403</v>
      </c>
      <c r="AV75" s="46">
        <f t="shared" si="28"/>
        <v>426</v>
      </c>
      <c r="AW75" s="47">
        <f t="shared" si="20"/>
        <v>26.97711</v>
      </c>
      <c r="AX75" s="164">
        <f t="shared" si="29"/>
        <v>328</v>
      </c>
      <c r="AY75" s="48">
        <v>49965</v>
      </c>
      <c r="AZ75" s="49">
        <f t="shared" si="30"/>
        <v>355</v>
      </c>
      <c r="BA75" s="50">
        <v>64914</v>
      </c>
      <c r="BB75" s="49">
        <f t="shared" si="31"/>
        <v>246</v>
      </c>
      <c r="BC75" s="165">
        <f t="shared" si="21"/>
        <v>14.033196309999999</v>
      </c>
      <c r="BD75" s="51"/>
      <c r="BE75" s="44"/>
      <c r="BF75" s="162"/>
      <c r="BG75" s="100">
        <v>72</v>
      </c>
      <c r="BH75" s="39">
        <v>248810</v>
      </c>
      <c r="BI75" s="40">
        <v>166351</v>
      </c>
      <c r="BJ75" s="40">
        <v>76843</v>
      </c>
      <c r="BK75" s="39">
        <v>205437</v>
      </c>
      <c r="BL75" s="40">
        <v>147603</v>
      </c>
      <c r="BM75" s="40">
        <v>46825</v>
      </c>
      <c r="BN75" s="39">
        <v>166684</v>
      </c>
      <c r="BO75" s="40">
        <v>115610</v>
      </c>
      <c r="BP75" s="40">
        <v>48108</v>
      </c>
      <c r="BQ75" s="39">
        <v>100</v>
      </c>
      <c r="BR75" s="52">
        <v>65</v>
      </c>
      <c r="BS75" s="52">
        <v>31.68</v>
      </c>
      <c r="BT75" s="39">
        <v>242437</v>
      </c>
      <c r="BU75" s="40">
        <v>165596</v>
      </c>
      <c r="BV75" s="40">
        <v>76841</v>
      </c>
      <c r="BW75" s="40">
        <v>0</v>
      </c>
      <c r="BX75" s="40">
        <v>0</v>
      </c>
      <c r="BY75" s="159">
        <v>0</v>
      </c>
      <c r="BZ75" s="39">
        <v>153828</v>
      </c>
      <c r="CA75" s="40">
        <v>109527</v>
      </c>
      <c r="CB75" s="40">
        <v>44301</v>
      </c>
      <c r="CC75" s="159">
        <v>0</v>
      </c>
      <c r="CD75" s="39">
        <f t="shared" si="32"/>
        <v>199524</v>
      </c>
      <c r="CE75" s="40">
        <v>145162</v>
      </c>
      <c r="CF75" s="40">
        <v>54362</v>
      </c>
      <c r="CG75" s="159">
        <v>0</v>
      </c>
      <c r="CH75" s="39">
        <f t="shared" si="33"/>
        <v>81950</v>
      </c>
      <c r="CI75" s="40">
        <v>56373</v>
      </c>
      <c r="CJ75" s="40">
        <v>25577</v>
      </c>
      <c r="CK75" s="159">
        <v>0</v>
      </c>
      <c r="CL75" s="39">
        <v>113934</v>
      </c>
      <c r="CM75" s="159">
        <v>45464</v>
      </c>
      <c r="CN75" s="39"/>
      <c r="CO75" s="40"/>
      <c r="CP75" s="40"/>
      <c r="CQ75" s="159"/>
      <c r="CR75" s="39">
        <v>602700</v>
      </c>
      <c r="CS75" s="40">
        <v>92985</v>
      </c>
      <c r="CT75" s="40">
        <v>43040</v>
      </c>
      <c r="CU75" s="40">
        <v>406445</v>
      </c>
      <c r="CV75" s="40">
        <v>47310</v>
      </c>
      <c r="CW75" s="40">
        <v>2320</v>
      </c>
      <c r="CX75" s="40">
        <v>10600</v>
      </c>
      <c r="CY75" s="39">
        <v>424170</v>
      </c>
      <c r="CZ75" s="40">
        <v>81515</v>
      </c>
      <c r="DA75" s="40">
        <v>34955</v>
      </c>
      <c r="DB75" s="40">
        <v>259275</v>
      </c>
      <c r="DC75" s="40">
        <v>39725</v>
      </c>
      <c r="DD75" s="40">
        <v>1870</v>
      </c>
      <c r="DE75" s="40">
        <v>6830</v>
      </c>
      <c r="DF75" s="39">
        <v>702906</v>
      </c>
      <c r="DG75" s="40">
        <v>101181</v>
      </c>
      <c r="DH75" s="40">
        <v>48058</v>
      </c>
      <c r="DI75" s="40">
        <v>481150</v>
      </c>
      <c r="DJ75" s="40">
        <v>56822</v>
      </c>
      <c r="DK75" s="40">
        <v>3226</v>
      </c>
      <c r="DL75" s="159">
        <v>12469</v>
      </c>
      <c r="DM75" s="39">
        <v>503465</v>
      </c>
      <c r="DN75" s="40">
        <v>88611</v>
      </c>
      <c r="DO75" s="40">
        <v>37471</v>
      </c>
      <c r="DP75" s="40">
        <v>321713</v>
      </c>
      <c r="DQ75" s="40">
        <v>45435</v>
      </c>
      <c r="DR75" s="40">
        <v>2437</v>
      </c>
      <c r="DS75" s="159">
        <v>7798</v>
      </c>
      <c r="DT75" s="53">
        <v>461911</v>
      </c>
      <c r="DU75" s="54">
        <v>135609</v>
      </c>
      <c r="DV75" s="54">
        <v>118046</v>
      </c>
      <c r="DW75" s="54">
        <v>138444</v>
      </c>
      <c r="DX75" s="54">
        <v>69812</v>
      </c>
      <c r="DY75" s="53">
        <v>73744</v>
      </c>
      <c r="DZ75" s="54">
        <v>5403</v>
      </c>
      <c r="EA75" s="54">
        <v>19261</v>
      </c>
      <c r="EB75" s="54">
        <v>29186</v>
      </c>
      <c r="EC75" s="167">
        <v>19894</v>
      </c>
    </row>
    <row r="76" spans="1:133">
      <c r="A76" s="155" t="s">
        <v>556</v>
      </c>
      <c r="B76" s="155" t="s">
        <v>557</v>
      </c>
      <c r="C76" s="140" t="s">
        <v>126</v>
      </c>
      <c r="D76" s="29" t="s">
        <v>558</v>
      </c>
      <c r="E76" s="156" t="s">
        <v>559</v>
      </c>
      <c r="F76" s="29" t="s">
        <v>560</v>
      </c>
      <c r="G76" s="156" t="s">
        <v>561</v>
      </c>
      <c r="H76" s="166">
        <v>2012</v>
      </c>
      <c r="I76" s="150">
        <v>1958</v>
      </c>
      <c r="J76" s="100" t="s">
        <v>85</v>
      </c>
      <c r="K76" s="100" t="s">
        <v>49</v>
      </c>
      <c r="L76" s="100" t="s">
        <v>352</v>
      </c>
      <c r="M76" s="100" t="s">
        <v>87</v>
      </c>
      <c r="N76" s="100" t="s">
        <v>102</v>
      </c>
      <c r="O76" s="43">
        <f t="shared" si="0"/>
        <v>63.386695629999998</v>
      </c>
      <c r="P76" s="162">
        <f t="shared" si="1"/>
        <v>34.202662050000001</v>
      </c>
      <c r="Q76" s="43">
        <f t="shared" si="2"/>
        <v>58.107927519999997</v>
      </c>
      <c r="R76" s="162">
        <f t="shared" si="3"/>
        <v>35.55175577</v>
      </c>
      <c r="S76" s="43">
        <f t="shared" si="4"/>
        <v>52.076899609999998</v>
      </c>
      <c r="T76" s="162">
        <f t="shared" si="5"/>
        <v>45.663832650000003</v>
      </c>
      <c r="U76" s="43">
        <f t="shared" si="6"/>
        <v>54.64</v>
      </c>
      <c r="V76" s="162">
        <f t="shared" si="7"/>
        <v>42.54</v>
      </c>
      <c r="W76" s="43">
        <f t="shared" si="23"/>
        <v>61.575808019999997</v>
      </c>
      <c r="X76" s="162">
        <f t="shared" si="24"/>
        <v>38.424191980000003</v>
      </c>
      <c r="Y76" s="43">
        <f t="shared" si="8"/>
        <v>63.847138749999999</v>
      </c>
      <c r="Z76" s="162">
        <f t="shared" si="9"/>
        <v>36.152861250000001</v>
      </c>
      <c r="AA76" s="43">
        <f t="shared" si="10"/>
        <v>56.525684849999998</v>
      </c>
      <c r="AB76" s="162">
        <f t="shared" si="11"/>
        <v>43.474315150000002</v>
      </c>
      <c r="AC76" s="43">
        <f t="shared" si="12"/>
        <v>51.586870730000001</v>
      </c>
      <c r="AD76" s="162">
        <f t="shared" si="13"/>
        <v>48.413129269999999</v>
      </c>
      <c r="AE76" s="43">
        <f t="shared" si="14"/>
        <v>51.181440299999998</v>
      </c>
      <c r="AF76" s="162">
        <f t="shared" si="15"/>
        <v>48.818559700000002</v>
      </c>
      <c r="AG76" s="43">
        <f t="shared" ref="AG76:AL76" si="176">CZ76/$CY76*100</f>
        <v>64.339511490000007</v>
      </c>
      <c r="AH76" s="44">
        <f t="shared" si="176"/>
        <v>3.179408166</v>
      </c>
      <c r="AI76" s="44">
        <f t="shared" si="176"/>
        <v>12.361444690000001</v>
      </c>
      <c r="AJ76" s="44">
        <f t="shared" si="176"/>
        <v>16.628449719999999</v>
      </c>
      <c r="AK76" s="44">
        <f t="shared" si="176"/>
        <v>0.29637014550000002</v>
      </c>
      <c r="AL76" s="44">
        <f t="shared" si="176"/>
        <v>3.1948157880000001</v>
      </c>
      <c r="AM76" s="43">
        <f t="shared" ref="AM76:AR76" si="177">DN76/$DM76*100</f>
        <v>64.634463670000002</v>
      </c>
      <c r="AN76" s="44">
        <f t="shared" si="177"/>
        <v>2.8888176909999999</v>
      </c>
      <c r="AO76" s="44">
        <f t="shared" si="177"/>
        <v>11.48659054</v>
      </c>
      <c r="AP76" s="44">
        <f t="shared" si="177"/>
        <v>17.893322619999999</v>
      </c>
      <c r="AQ76" s="44">
        <f t="shared" si="177"/>
        <v>0.28286339890000001</v>
      </c>
      <c r="AR76" s="163">
        <f t="shared" si="177"/>
        <v>2.813942086</v>
      </c>
      <c r="AS76" s="45">
        <f t="shared" si="18"/>
        <v>95.036635770000004</v>
      </c>
      <c r="AT76" s="46">
        <f t="shared" si="27"/>
        <v>8</v>
      </c>
      <c r="AU76" s="47">
        <f t="shared" si="19"/>
        <v>59.13099484</v>
      </c>
      <c r="AV76" s="46">
        <f t="shared" si="28"/>
        <v>9</v>
      </c>
      <c r="AW76" s="47">
        <f t="shared" si="20"/>
        <v>62.255853180000003</v>
      </c>
      <c r="AX76" s="164">
        <f t="shared" si="29"/>
        <v>22</v>
      </c>
      <c r="AY76" s="48">
        <v>99092</v>
      </c>
      <c r="AZ76" s="49">
        <f t="shared" si="30"/>
        <v>26</v>
      </c>
      <c r="BA76" s="50">
        <v>101672</v>
      </c>
      <c r="BB76" s="49">
        <f t="shared" si="31"/>
        <v>37</v>
      </c>
      <c r="BC76" s="165">
        <f t="shared" si="21"/>
        <v>24.28439968</v>
      </c>
      <c r="BD76" s="51"/>
      <c r="BE76" s="44"/>
      <c r="BF76" s="162"/>
      <c r="BG76" s="100">
        <v>73</v>
      </c>
      <c r="BH76" s="39">
        <v>406904</v>
      </c>
      <c r="BI76" s="40">
        <v>257923</v>
      </c>
      <c r="BJ76" s="40">
        <v>139172</v>
      </c>
      <c r="BK76" s="39">
        <v>329258</v>
      </c>
      <c r="BL76" s="40">
        <v>191325</v>
      </c>
      <c r="BM76" s="40">
        <v>117057</v>
      </c>
      <c r="BN76" s="39">
        <v>314748</v>
      </c>
      <c r="BO76" s="40">
        <v>163911</v>
      </c>
      <c r="BP76" s="40">
        <v>143726</v>
      </c>
      <c r="BQ76" s="39">
        <v>100</v>
      </c>
      <c r="BR76" s="52">
        <v>54.64</v>
      </c>
      <c r="BS76" s="52">
        <v>42.54</v>
      </c>
      <c r="BT76" s="39">
        <v>396495</v>
      </c>
      <c r="BU76" s="40">
        <v>244145</v>
      </c>
      <c r="BV76" s="40">
        <v>152350</v>
      </c>
      <c r="BW76" s="40">
        <v>0</v>
      </c>
      <c r="BX76" s="40">
        <v>0</v>
      </c>
      <c r="BY76" s="159">
        <v>0</v>
      </c>
      <c r="BZ76" s="39">
        <v>296007</v>
      </c>
      <c r="CA76" s="40">
        <v>188992</v>
      </c>
      <c r="CB76" s="40">
        <v>107015</v>
      </c>
      <c r="CC76" s="159">
        <v>0</v>
      </c>
      <c r="CD76" s="39">
        <f t="shared" si="32"/>
        <v>320656</v>
      </c>
      <c r="CE76" s="40">
        <v>181253</v>
      </c>
      <c r="CF76" s="40">
        <v>139403</v>
      </c>
      <c r="CG76" s="159">
        <v>0</v>
      </c>
      <c r="CH76" s="39">
        <f t="shared" si="33"/>
        <v>191572</v>
      </c>
      <c r="CI76" s="40">
        <v>98826</v>
      </c>
      <c r="CJ76" s="40">
        <v>92746</v>
      </c>
      <c r="CK76" s="159">
        <v>0</v>
      </c>
      <c r="CL76" s="39">
        <v>151451</v>
      </c>
      <c r="CM76" s="159">
        <v>144459</v>
      </c>
      <c r="CN76" s="39"/>
      <c r="CO76" s="40"/>
      <c r="CP76" s="40"/>
      <c r="CQ76" s="159"/>
      <c r="CR76" s="39">
        <v>694530</v>
      </c>
      <c r="CS76" s="40">
        <v>424180</v>
      </c>
      <c r="CT76" s="40">
        <v>21530</v>
      </c>
      <c r="CU76" s="40">
        <v>99090</v>
      </c>
      <c r="CV76" s="40">
        <v>116560</v>
      </c>
      <c r="CW76" s="40">
        <v>1740</v>
      </c>
      <c r="CX76" s="40">
        <v>31430</v>
      </c>
      <c r="CY76" s="39">
        <v>551675</v>
      </c>
      <c r="CZ76" s="40">
        <v>354945</v>
      </c>
      <c r="DA76" s="40">
        <v>17540</v>
      </c>
      <c r="DB76" s="40">
        <v>68195</v>
      </c>
      <c r="DC76" s="40">
        <v>91735</v>
      </c>
      <c r="DD76" s="40">
        <v>1635</v>
      </c>
      <c r="DE76" s="40">
        <v>17625</v>
      </c>
      <c r="DF76" s="39">
        <v>702904</v>
      </c>
      <c r="DG76" s="40">
        <v>436159</v>
      </c>
      <c r="DH76" s="40">
        <v>20449</v>
      </c>
      <c r="DI76" s="40">
        <v>90424</v>
      </c>
      <c r="DJ76" s="40">
        <v>126010</v>
      </c>
      <c r="DK76" s="40">
        <v>1962</v>
      </c>
      <c r="DL76" s="159">
        <v>27900</v>
      </c>
      <c r="DM76" s="39">
        <v>564937</v>
      </c>
      <c r="DN76" s="40">
        <v>365144</v>
      </c>
      <c r="DO76" s="40">
        <v>16320</v>
      </c>
      <c r="DP76" s="40">
        <v>64892</v>
      </c>
      <c r="DQ76" s="40">
        <v>101086</v>
      </c>
      <c r="DR76" s="40">
        <v>1598</v>
      </c>
      <c r="DS76" s="159">
        <v>15897</v>
      </c>
      <c r="DT76" s="53">
        <v>540319</v>
      </c>
      <c r="DU76" s="54">
        <v>26818</v>
      </c>
      <c r="DV76" s="54">
        <v>59493</v>
      </c>
      <c r="DW76" s="54">
        <v>134512</v>
      </c>
      <c r="DX76" s="54">
        <v>319496</v>
      </c>
      <c r="DY76" s="53">
        <v>330846</v>
      </c>
      <c r="DZ76" s="54">
        <v>7866</v>
      </c>
      <c r="EA76" s="54">
        <v>33029</v>
      </c>
      <c r="EB76" s="54">
        <v>83980</v>
      </c>
      <c r="EC76" s="167">
        <v>205971</v>
      </c>
    </row>
    <row r="77" spans="1:133">
      <c r="A77" s="154" t="s">
        <v>562</v>
      </c>
      <c r="B77" s="154" t="s">
        <v>563</v>
      </c>
      <c r="C77" s="140" t="s">
        <v>126</v>
      </c>
      <c r="D77" s="29" t="s">
        <v>564</v>
      </c>
      <c r="E77" s="156" t="s">
        <v>565</v>
      </c>
      <c r="F77" s="29" t="s">
        <v>566</v>
      </c>
      <c r="G77" s="156" t="s">
        <v>567</v>
      </c>
      <c r="H77" s="166">
        <v>2020</v>
      </c>
      <c r="I77" s="150">
        <v>1989</v>
      </c>
      <c r="J77" s="100" t="s">
        <v>131</v>
      </c>
      <c r="K77" s="100" t="s">
        <v>49</v>
      </c>
      <c r="L77" s="100" t="s">
        <v>410</v>
      </c>
      <c r="M77" s="100" t="s">
        <v>87</v>
      </c>
      <c r="N77" s="100" t="s">
        <v>95</v>
      </c>
      <c r="O77" s="43">
        <f t="shared" si="0"/>
        <v>66.952374550000002</v>
      </c>
      <c r="P77" s="162">
        <f t="shared" si="1"/>
        <v>30.880763080000001</v>
      </c>
      <c r="Q77" s="43">
        <f t="shared" si="2"/>
        <v>64.514954590000002</v>
      </c>
      <c r="R77" s="162">
        <f t="shared" si="3"/>
        <v>29.58440328</v>
      </c>
      <c r="S77" s="43">
        <f t="shared" si="4"/>
        <v>61.412498730000003</v>
      </c>
      <c r="T77" s="162">
        <f t="shared" si="5"/>
        <v>36.405552640000003</v>
      </c>
      <c r="U77" s="43">
        <f t="shared" si="6"/>
        <v>60.73</v>
      </c>
      <c r="V77" s="162">
        <f t="shared" si="7"/>
        <v>36.35</v>
      </c>
      <c r="W77" s="43">
        <f t="shared" si="23"/>
        <v>40.498957769999997</v>
      </c>
      <c r="X77" s="162">
        <f t="shared" si="24"/>
        <v>0</v>
      </c>
      <c r="Y77" s="43">
        <f t="shared" si="8"/>
        <v>69.074086480000005</v>
      </c>
      <c r="Z77" s="162">
        <f t="shared" si="9"/>
        <v>30.925913520000002</v>
      </c>
      <c r="AA77" s="43">
        <f t="shared" si="10"/>
        <v>67.009253900000004</v>
      </c>
      <c r="AB77" s="162">
        <f t="shared" si="11"/>
        <v>32.990746100000003</v>
      </c>
      <c r="AC77" s="43">
        <f t="shared" si="12"/>
        <v>58.836562100000002</v>
      </c>
      <c r="AD77" s="162">
        <f t="shared" si="13"/>
        <v>41.163437899999998</v>
      </c>
      <c r="AE77" s="43">
        <f t="shared" si="14"/>
        <v>61.431494520000001</v>
      </c>
      <c r="AF77" s="162">
        <f t="shared" si="15"/>
        <v>38.568505479999999</v>
      </c>
      <c r="AG77" s="43">
        <f t="shared" ref="AG77:AL77" si="178">CZ77/$CY77*100</f>
        <v>47.083644040000003</v>
      </c>
      <c r="AH77" s="44">
        <f t="shared" si="178"/>
        <v>8.4062346540000004</v>
      </c>
      <c r="AI77" s="44">
        <f t="shared" si="178"/>
        <v>27.787679829999998</v>
      </c>
      <c r="AJ77" s="44">
        <f t="shared" si="178"/>
        <v>13.32866522</v>
      </c>
      <c r="AK77" s="44">
        <f t="shared" si="178"/>
        <v>0.22552425300000001</v>
      </c>
      <c r="AL77" s="44">
        <f t="shared" si="178"/>
        <v>3.1682520049999998</v>
      </c>
      <c r="AM77" s="43">
        <f t="shared" ref="AM77:AR77" si="179">DN77/$DM77*100</f>
        <v>47.954228090000001</v>
      </c>
      <c r="AN77" s="44">
        <f t="shared" si="179"/>
        <v>7.4537048849999996</v>
      </c>
      <c r="AO77" s="44">
        <f t="shared" si="179"/>
        <v>27.700867379999998</v>
      </c>
      <c r="AP77" s="44">
        <f t="shared" si="179"/>
        <v>13.61708954</v>
      </c>
      <c r="AQ77" s="44">
        <f t="shared" si="179"/>
        <v>0.35676132900000002</v>
      </c>
      <c r="AR77" s="163">
        <f t="shared" si="179"/>
        <v>2.9173487730000001</v>
      </c>
      <c r="AS77" s="45">
        <f t="shared" si="18"/>
        <v>89.465647149999995</v>
      </c>
      <c r="AT77" s="46">
        <f t="shared" si="27"/>
        <v>210</v>
      </c>
      <c r="AU77" s="47">
        <f t="shared" si="19"/>
        <v>38.577296480000001</v>
      </c>
      <c r="AV77" s="46">
        <f t="shared" si="28"/>
        <v>107</v>
      </c>
      <c r="AW77" s="47">
        <f t="shared" si="20"/>
        <v>47.938950890000001</v>
      </c>
      <c r="AX77" s="164">
        <f t="shared" si="29"/>
        <v>84</v>
      </c>
      <c r="AY77" s="48">
        <v>77128</v>
      </c>
      <c r="AZ77" s="49">
        <f t="shared" si="30"/>
        <v>90</v>
      </c>
      <c r="BA77" s="50">
        <v>82267</v>
      </c>
      <c r="BB77" s="49">
        <f t="shared" si="31"/>
        <v>112</v>
      </c>
      <c r="BC77" s="165">
        <f t="shared" si="21"/>
        <v>24.512239040000001</v>
      </c>
      <c r="BD77" s="51"/>
      <c r="BE77" s="44"/>
      <c r="BF77" s="162"/>
      <c r="BG77" s="100">
        <v>74</v>
      </c>
      <c r="BH77" s="39">
        <v>386642</v>
      </c>
      <c r="BI77" s="40">
        <v>258866</v>
      </c>
      <c r="BJ77" s="40">
        <v>119398</v>
      </c>
      <c r="BK77" s="39">
        <v>310373</v>
      </c>
      <c r="BL77" s="40">
        <v>200237</v>
      </c>
      <c r="BM77" s="40">
        <v>91822</v>
      </c>
      <c r="BN77" s="39">
        <v>284333</v>
      </c>
      <c r="BO77" s="40">
        <v>174616</v>
      </c>
      <c r="BP77" s="40">
        <v>103513</v>
      </c>
      <c r="BQ77" s="39">
        <v>100</v>
      </c>
      <c r="BR77" s="52">
        <v>60.73</v>
      </c>
      <c r="BS77" s="52">
        <v>36.35</v>
      </c>
      <c r="BT77" s="39">
        <v>334858</v>
      </c>
      <c r="BU77" s="40">
        <v>135614</v>
      </c>
      <c r="BV77" s="40">
        <v>0</v>
      </c>
      <c r="BW77" s="40">
        <v>199244</v>
      </c>
      <c r="BX77" s="40">
        <v>0</v>
      </c>
      <c r="BY77" s="159">
        <v>0</v>
      </c>
      <c r="BZ77" s="39">
        <v>268794</v>
      </c>
      <c r="CA77" s="40">
        <v>185667</v>
      </c>
      <c r="CB77" s="40">
        <v>83127</v>
      </c>
      <c r="CC77" s="159">
        <v>0</v>
      </c>
      <c r="CD77" s="39">
        <f t="shared" si="32"/>
        <v>296956</v>
      </c>
      <c r="CE77" s="40">
        <v>198988</v>
      </c>
      <c r="CF77" s="40">
        <v>97968</v>
      </c>
      <c r="CG77" s="159">
        <v>0</v>
      </c>
      <c r="CH77" s="39">
        <f t="shared" si="33"/>
        <v>148044</v>
      </c>
      <c r="CI77" s="40">
        <v>87104</v>
      </c>
      <c r="CJ77" s="40">
        <v>60940</v>
      </c>
      <c r="CK77" s="159">
        <v>0</v>
      </c>
      <c r="CL77" s="39">
        <v>164825</v>
      </c>
      <c r="CM77" s="159">
        <v>103482</v>
      </c>
      <c r="CN77" s="39"/>
      <c r="CO77" s="40"/>
      <c r="CP77" s="40"/>
      <c r="CQ77" s="159"/>
      <c r="CR77" s="39">
        <v>701190</v>
      </c>
      <c r="CS77" s="40">
        <v>295350</v>
      </c>
      <c r="CT77" s="40">
        <v>59730</v>
      </c>
      <c r="CU77" s="40">
        <v>225725</v>
      </c>
      <c r="CV77" s="40">
        <v>89640</v>
      </c>
      <c r="CW77" s="40">
        <v>1385</v>
      </c>
      <c r="CX77" s="40">
        <v>29360</v>
      </c>
      <c r="CY77" s="39">
        <v>549830</v>
      </c>
      <c r="CZ77" s="40">
        <v>258880</v>
      </c>
      <c r="DA77" s="40">
        <v>46220</v>
      </c>
      <c r="DB77" s="40">
        <v>152785</v>
      </c>
      <c r="DC77" s="40">
        <v>73285</v>
      </c>
      <c r="DD77" s="40">
        <v>1240</v>
      </c>
      <c r="DE77" s="40">
        <v>17420</v>
      </c>
      <c r="DF77" s="39">
        <v>702904</v>
      </c>
      <c r="DG77" s="40">
        <v>302718</v>
      </c>
      <c r="DH77" s="40">
        <v>54780</v>
      </c>
      <c r="DI77" s="40">
        <v>223244</v>
      </c>
      <c r="DJ77" s="40">
        <v>92691</v>
      </c>
      <c r="DK77" s="40">
        <v>2357</v>
      </c>
      <c r="DL77" s="159">
        <v>27114</v>
      </c>
      <c r="DM77" s="39">
        <v>548546</v>
      </c>
      <c r="DN77" s="40">
        <v>263051</v>
      </c>
      <c r="DO77" s="40">
        <v>40887</v>
      </c>
      <c r="DP77" s="40">
        <v>151952</v>
      </c>
      <c r="DQ77" s="40">
        <v>74696</v>
      </c>
      <c r="DR77" s="40">
        <v>1957</v>
      </c>
      <c r="DS77" s="159">
        <v>16003</v>
      </c>
      <c r="DT77" s="53">
        <v>536331</v>
      </c>
      <c r="DU77" s="54">
        <v>56499</v>
      </c>
      <c r="DV77" s="54">
        <v>93982</v>
      </c>
      <c r="DW77" s="54">
        <v>178948</v>
      </c>
      <c r="DX77" s="54">
        <v>206902</v>
      </c>
      <c r="DY77" s="53">
        <v>241576</v>
      </c>
      <c r="DZ77" s="54">
        <v>10539</v>
      </c>
      <c r="EA77" s="54">
        <v>37214</v>
      </c>
      <c r="EB77" s="54">
        <v>78014</v>
      </c>
      <c r="EC77" s="167">
        <v>115809</v>
      </c>
    </row>
    <row r="78" spans="1:133">
      <c r="A78" s="155" t="s">
        <v>568</v>
      </c>
      <c r="B78" s="155" t="s">
        <v>569</v>
      </c>
      <c r="C78" s="140" t="s">
        <v>126</v>
      </c>
      <c r="D78" s="29" t="s">
        <v>570</v>
      </c>
      <c r="E78" s="156" t="s">
        <v>571</v>
      </c>
      <c r="F78" s="29" t="s">
        <v>572</v>
      </c>
      <c r="G78" s="156" t="s">
        <v>573</v>
      </c>
      <c r="H78" s="166">
        <v>1996</v>
      </c>
      <c r="I78" s="150">
        <v>1957</v>
      </c>
      <c r="J78" s="100" t="s">
        <v>131</v>
      </c>
      <c r="K78" s="100" t="s">
        <v>49</v>
      </c>
      <c r="L78" s="100" t="s">
        <v>123</v>
      </c>
      <c r="M78" s="100" t="s">
        <v>87</v>
      </c>
      <c r="N78" s="100" t="s">
        <v>102</v>
      </c>
      <c r="O78" s="43">
        <f t="shared" si="0"/>
        <v>75.574811560000001</v>
      </c>
      <c r="P78" s="162">
        <f t="shared" si="1"/>
        <v>22.07779043</v>
      </c>
      <c r="Q78" s="43">
        <f t="shared" si="2"/>
        <v>69.022493990000001</v>
      </c>
      <c r="R78" s="162">
        <f t="shared" si="3"/>
        <v>23.228470690000002</v>
      </c>
      <c r="S78" s="43">
        <f t="shared" si="4"/>
        <v>68.980851310000006</v>
      </c>
      <c r="T78" s="162">
        <f t="shared" si="5"/>
        <v>28.832585859999998</v>
      </c>
      <c r="U78" s="43">
        <f t="shared" si="6"/>
        <v>70.851013850000001</v>
      </c>
      <c r="V78" s="162">
        <f t="shared" si="7"/>
        <v>27.600336609999999</v>
      </c>
      <c r="W78" s="43">
        <f t="shared" si="23"/>
        <v>73.646094739999995</v>
      </c>
      <c r="X78" s="162">
        <f t="shared" si="24"/>
        <v>23.530391529999999</v>
      </c>
      <c r="Y78" s="43">
        <f t="shared" si="8"/>
        <v>73.809826490000006</v>
      </c>
      <c r="Z78" s="162">
        <f t="shared" si="9"/>
        <v>23.046671079999999</v>
      </c>
      <c r="AA78" s="43">
        <f t="shared" si="10"/>
        <v>67.870598040000004</v>
      </c>
      <c r="AB78" s="162">
        <f t="shared" si="11"/>
        <v>27.709768990000001</v>
      </c>
      <c r="AC78" s="43">
        <f t="shared" si="12"/>
        <v>65.812180639999994</v>
      </c>
      <c r="AD78" s="162">
        <f t="shared" si="13"/>
        <v>28.971133720000001</v>
      </c>
      <c r="AE78" s="43">
        <f t="shared" si="14"/>
        <v>71.820396860000002</v>
      </c>
      <c r="AF78" s="162">
        <f t="shared" si="15"/>
        <v>28.179603140000001</v>
      </c>
      <c r="AG78" s="43">
        <f t="shared" ref="AG78:AL78" si="180">CZ78/$CY78*100</f>
        <v>68.209981499999998</v>
      </c>
      <c r="AH78" s="44">
        <f t="shared" si="180"/>
        <v>7.7320570990000004</v>
      </c>
      <c r="AI78" s="44">
        <f t="shared" si="180"/>
        <v>18.766951720000002</v>
      </c>
      <c r="AJ78" s="44">
        <f t="shared" si="180"/>
        <v>2.7197398869999998</v>
      </c>
      <c r="AK78" s="44">
        <f t="shared" si="180"/>
        <v>0.48439405120000001</v>
      </c>
      <c r="AL78" s="44">
        <f t="shared" si="180"/>
        <v>2.0868757410000001</v>
      </c>
      <c r="AM78" s="43">
        <f t="shared" ref="AM78:AR78" si="181">DN78/$DM78*100</f>
        <v>62.23518155</v>
      </c>
      <c r="AN78" s="44">
        <f t="shared" si="181"/>
        <v>8.0005762340000004</v>
      </c>
      <c r="AO78" s="44">
        <f t="shared" si="181"/>
        <v>24.132626200000001</v>
      </c>
      <c r="AP78" s="44">
        <f t="shared" si="181"/>
        <v>3.3056954639999998</v>
      </c>
      <c r="AQ78" s="44">
        <f t="shared" si="181"/>
        <v>0.57676711629999999</v>
      </c>
      <c r="AR78" s="163">
        <f t="shared" si="181"/>
        <v>1.749153435</v>
      </c>
      <c r="AS78" s="45">
        <f t="shared" si="18"/>
        <v>89.152113459999995</v>
      </c>
      <c r="AT78" s="46">
        <f t="shared" si="27"/>
        <v>223</v>
      </c>
      <c r="AU78" s="47">
        <f t="shared" si="19"/>
        <v>49.030953480000001</v>
      </c>
      <c r="AV78" s="46">
        <f t="shared" si="28"/>
        <v>31</v>
      </c>
      <c r="AW78" s="47">
        <f t="shared" si="20"/>
        <v>62.55488785</v>
      </c>
      <c r="AX78" s="164">
        <f t="shared" si="29"/>
        <v>21</v>
      </c>
      <c r="AY78" s="48">
        <v>70736</v>
      </c>
      <c r="AZ78" s="49">
        <f t="shared" si="30"/>
        <v>135</v>
      </c>
      <c r="BA78" s="50">
        <v>82610</v>
      </c>
      <c r="BB78" s="49">
        <f t="shared" si="31"/>
        <v>109</v>
      </c>
      <c r="BC78" s="165">
        <f t="shared" si="21"/>
        <v>25.541304069999999</v>
      </c>
      <c r="BD78" s="51"/>
      <c r="BE78" s="44"/>
      <c r="BF78" s="162"/>
      <c r="BG78" s="100">
        <v>75</v>
      </c>
      <c r="BH78" s="39">
        <v>473503</v>
      </c>
      <c r="BI78" s="40">
        <v>357849</v>
      </c>
      <c r="BJ78" s="40">
        <v>104539</v>
      </c>
      <c r="BK78" s="39">
        <v>402463</v>
      </c>
      <c r="BL78" s="40">
        <v>277790</v>
      </c>
      <c r="BM78" s="40">
        <v>93486</v>
      </c>
      <c r="BN78" s="39">
        <v>368798</v>
      </c>
      <c r="BO78" s="40">
        <v>254400</v>
      </c>
      <c r="BP78" s="40">
        <v>106334</v>
      </c>
      <c r="BQ78" s="39">
        <v>336293</v>
      </c>
      <c r="BR78" s="40">
        <v>238267</v>
      </c>
      <c r="BS78" s="40">
        <v>92818</v>
      </c>
      <c r="BT78" s="39">
        <v>450290</v>
      </c>
      <c r="BU78" s="40">
        <v>331621</v>
      </c>
      <c r="BV78" s="40">
        <v>105955</v>
      </c>
      <c r="BW78" s="40">
        <v>0</v>
      </c>
      <c r="BX78" s="40">
        <v>0</v>
      </c>
      <c r="BY78" s="159">
        <v>12714</v>
      </c>
      <c r="BZ78" s="39">
        <v>369715</v>
      </c>
      <c r="CA78" s="40">
        <v>272886</v>
      </c>
      <c r="CB78" s="40">
        <v>85207</v>
      </c>
      <c r="CC78" s="159">
        <v>11622</v>
      </c>
      <c r="CD78" s="39">
        <f t="shared" si="32"/>
        <v>379036</v>
      </c>
      <c r="CE78" s="40">
        <v>257254</v>
      </c>
      <c r="CF78" s="40">
        <v>105030</v>
      </c>
      <c r="CG78" s="159">
        <v>16752</v>
      </c>
      <c r="CH78" s="39">
        <f t="shared" si="33"/>
        <v>278491</v>
      </c>
      <c r="CI78" s="40">
        <v>183281</v>
      </c>
      <c r="CJ78" s="40">
        <v>80682</v>
      </c>
      <c r="CK78" s="159">
        <v>14528</v>
      </c>
      <c r="CL78" s="39">
        <v>237579</v>
      </c>
      <c r="CM78" s="159">
        <v>93217</v>
      </c>
      <c r="CN78" s="39"/>
      <c r="CO78" s="40"/>
      <c r="CP78" s="40"/>
      <c r="CQ78" s="159"/>
      <c r="CR78" s="39">
        <v>763555</v>
      </c>
      <c r="CS78" s="40">
        <v>477070</v>
      </c>
      <c r="CT78" s="40">
        <v>60900</v>
      </c>
      <c r="CU78" s="40">
        <v>181380</v>
      </c>
      <c r="CV78" s="40">
        <v>20755</v>
      </c>
      <c r="CW78" s="40">
        <v>3600</v>
      </c>
      <c r="CX78" s="40">
        <v>19850</v>
      </c>
      <c r="CY78" s="39">
        <v>602815</v>
      </c>
      <c r="CZ78" s="40">
        <v>411180</v>
      </c>
      <c r="DA78" s="40">
        <v>46610</v>
      </c>
      <c r="DB78" s="40">
        <v>113130</v>
      </c>
      <c r="DC78" s="40">
        <v>16395</v>
      </c>
      <c r="DD78" s="40">
        <v>2920</v>
      </c>
      <c r="DE78" s="40">
        <v>12580</v>
      </c>
      <c r="DF78" s="39">
        <v>718457</v>
      </c>
      <c r="DG78" s="40">
        <v>407589</v>
      </c>
      <c r="DH78" s="40">
        <v>60046</v>
      </c>
      <c r="DI78" s="40">
        <v>207154</v>
      </c>
      <c r="DJ78" s="40">
        <v>23437</v>
      </c>
      <c r="DK78" s="40">
        <v>4078</v>
      </c>
      <c r="DL78" s="159">
        <v>16153</v>
      </c>
      <c r="DM78" s="39">
        <v>562272</v>
      </c>
      <c r="DN78" s="40">
        <v>349931</v>
      </c>
      <c r="DO78" s="40">
        <v>44985</v>
      </c>
      <c r="DP78" s="40">
        <v>135691</v>
      </c>
      <c r="DQ78" s="40">
        <v>18587</v>
      </c>
      <c r="DR78" s="40">
        <v>3243</v>
      </c>
      <c r="DS78" s="159">
        <v>9835</v>
      </c>
      <c r="DT78" s="41">
        <v>599868</v>
      </c>
      <c r="DU78" s="42">
        <v>65073</v>
      </c>
      <c r="DV78" s="42">
        <v>103168</v>
      </c>
      <c r="DW78" s="42">
        <v>137506</v>
      </c>
      <c r="DX78" s="42">
        <v>294121</v>
      </c>
      <c r="DY78" s="41">
        <v>388064</v>
      </c>
      <c r="DZ78" s="42">
        <v>10607</v>
      </c>
      <c r="EA78" s="42">
        <v>48830</v>
      </c>
      <c r="EB78" s="42">
        <v>85874</v>
      </c>
      <c r="EC78" s="160">
        <v>242753</v>
      </c>
    </row>
    <row r="79" spans="1:133">
      <c r="A79" s="154" t="s">
        <v>574</v>
      </c>
      <c r="B79" s="154" t="s">
        <v>575</v>
      </c>
      <c r="C79" s="140" t="s">
        <v>126</v>
      </c>
      <c r="D79" s="29" t="s">
        <v>576</v>
      </c>
      <c r="E79" s="156" t="s">
        <v>577</v>
      </c>
      <c r="F79" s="29" t="s">
        <v>578</v>
      </c>
      <c r="G79" s="156" t="s">
        <v>579</v>
      </c>
      <c r="H79" s="166">
        <v>2018</v>
      </c>
      <c r="I79" s="150">
        <v>1984</v>
      </c>
      <c r="J79" s="100" t="s">
        <v>85</v>
      </c>
      <c r="K79" s="100" t="s">
        <v>580</v>
      </c>
      <c r="L79" s="100" t="s">
        <v>196</v>
      </c>
      <c r="M79" s="100" t="s">
        <v>87</v>
      </c>
      <c r="N79" s="100" t="s">
        <v>102</v>
      </c>
      <c r="O79" s="43">
        <f t="shared" si="0"/>
        <v>63.718596179999999</v>
      </c>
      <c r="P79" s="162">
        <f t="shared" si="1"/>
        <v>33.635731739999997</v>
      </c>
      <c r="Q79" s="43">
        <f t="shared" si="2"/>
        <v>56.21058841</v>
      </c>
      <c r="R79" s="162">
        <f t="shared" si="3"/>
        <v>34.947422920000001</v>
      </c>
      <c r="S79" s="43">
        <f t="shared" si="4"/>
        <v>57.916224139999997</v>
      </c>
      <c r="T79" s="162">
        <f t="shared" si="5"/>
        <v>39.508501039999999</v>
      </c>
      <c r="U79" s="43">
        <f t="shared" si="6"/>
        <v>61.192307509999999</v>
      </c>
      <c r="V79" s="162">
        <f t="shared" si="7"/>
        <v>37.158307379999997</v>
      </c>
      <c r="W79" s="43">
        <f t="shared" si="23"/>
        <v>61.459713030000003</v>
      </c>
      <c r="X79" s="162">
        <f t="shared" si="24"/>
        <v>35.400445640000001</v>
      </c>
      <c r="Y79" s="43">
        <f t="shared" si="8"/>
        <v>60.266734759999999</v>
      </c>
      <c r="Z79" s="162">
        <f t="shared" si="9"/>
        <v>33.638062519999998</v>
      </c>
      <c r="AA79" s="43">
        <f t="shared" si="10"/>
        <v>56.892231119999998</v>
      </c>
      <c r="AB79" s="162">
        <f t="shared" si="11"/>
        <v>37.173964380000001</v>
      </c>
      <c r="AC79" s="43">
        <f t="shared" si="12"/>
        <v>56.743123910000001</v>
      </c>
      <c r="AD79" s="162">
        <f t="shared" si="13"/>
        <v>43.256876089999999</v>
      </c>
      <c r="AE79" s="43">
        <f t="shared" si="14"/>
        <v>59.073923559999997</v>
      </c>
      <c r="AF79" s="162">
        <f t="shared" si="15"/>
        <v>40.926076440000003</v>
      </c>
      <c r="AG79" s="43">
        <f t="shared" ref="AG79:AL79" si="182">CZ79/$CY79*100</f>
        <v>87.048926100000003</v>
      </c>
      <c r="AH79" s="44">
        <f t="shared" si="182"/>
        <v>0.95377371379999998</v>
      </c>
      <c r="AI79" s="44">
        <f t="shared" si="182"/>
        <v>7.6912569399999997</v>
      </c>
      <c r="AJ79" s="44">
        <f t="shared" si="182"/>
        <v>2.283593003</v>
      </c>
      <c r="AK79" s="44">
        <f t="shared" si="182"/>
        <v>0.40175809340000002</v>
      </c>
      <c r="AL79" s="44">
        <f t="shared" si="182"/>
        <v>1.6206921489999999</v>
      </c>
      <c r="AM79" s="43">
        <f t="shared" ref="AM79:AR79" si="183">DN79/$DM79*100</f>
        <v>86.617989429999994</v>
      </c>
      <c r="AN79" s="44">
        <f t="shared" si="183"/>
        <v>0.71993669490000001</v>
      </c>
      <c r="AO79" s="44">
        <f t="shared" si="183"/>
        <v>8.1568739410000006</v>
      </c>
      <c r="AP79" s="44">
        <f t="shared" si="183"/>
        <v>2.7914509939999999</v>
      </c>
      <c r="AQ79" s="44">
        <f t="shared" si="183"/>
        <v>0.36481492250000003</v>
      </c>
      <c r="AR79" s="163">
        <f t="shared" si="183"/>
        <v>1.348934018</v>
      </c>
      <c r="AS79" s="45">
        <f t="shared" si="18"/>
        <v>96.427867269999993</v>
      </c>
      <c r="AT79" s="46">
        <f t="shared" si="27"/>
        <v>1</v>
      </c>
      <c r="AU79" s="47">
        <f t="shared" si="19"/>
        <v>55.403017339999998</v>
      </c>
      <c r="AV79" s="46">
        <f t="shared" si="28"/>
        <v>16</v>
      </c>
      <c r="AW79" s="47">
        <f t="shared" si="20"/>
        <v>57.811057849999997</v>
      </c>
      <c r="AX79" s="164">
        <f t="shared" si="29"/>
        <v>33</v>
      </c>
      <c r="AY79" s="48">
        <v>82178</v>
      </c>
      <c r="AZ79" s="49">
        <f t="shared" si="30"/>
        <v>69</v>
      </c>
      <c r="BA79" s="50">
        <v>85022</v>
      </c>
      <c r="BB79" s="49">
        <f t="shared" si="31"/>
        <v>96</v>
      </c>
      <c r="BC79" s="165">
        <f t="shared" si="21"/>
        <v>36.725021069999997</v>
      </c>
      <c r="BD79" s="51"/>
      <c r="BE79" s="44"/>
      <c r="BF79" s="162"/>
      <c r="BG79" s="100">
        <v>76</v>
      </c>
      <c r="BH79" s="39">
        <v>530867</v>
      </c>
      <c r="BI79" s="40">
        <v>338261</v>
      </c>
      <c r="BJ79" s="40">
        <v>178561</v>
      </c>
      <c r="BK79" s="39">
        <v>471308</v>
      </c>
      <c r="BL79" s="40">
        <v>264925</v>
      </c>
      <c r="BM79" s="40">
        <v>164710</v>
      </c>
      <c r="BN79" s="39">
        <v>440652</v>
      </c>
      <c r="BO79" s="40">
        <v>255209</v>
      </c>
      <c r="BP79" s="40">
        <v>174095</v>
      </c>
      <c r="BQ79" s="39">
        <v>416822</v>
      </c>
      <c r="BR79" s="40">
        <v>255063</v>
      </c>
      <c r="BS79" s="40">
        <v>154884</v>
      </c>
      <c r="BT79" s="39">
        <v>515663</v>
      </c>
      <c r="BU79" s="40">
        <v>316925</v>
      </c>
      <c r="BV79" s="40">
        <v>182547</v>
      </c>
      <c r="BW79" s="40">
        <v>0</v>
      </c>
      <c r="BX79" s="40">
        <v>0</v>
      </c>
      <c r="BY79" s="159">
        <v>16191</v>
      </c>
      <c r="BZ79" s="39">
        <v>430765</v>
      </c>
      <c r="CA79" s="40">
        <v>259608</v>
      </c>
      <c r="CB79" s="40">
        <v>144901</v>
      </c>
      <c r="CC79" s="159">
        <v>26256</v>
      </c>
      <c r="CD79" s="39">
        <f t="shared" si="32"/>
        <v>457312</v>
      </c>
      <c r="CE79" s="40">
        <v>260175</v>
      </c>
      <c r="CF79" s="40">
        <v>170001</v>
      </c>
      <c r="CG79" s="159">
        <v>27136</v>
      </c>
      <c r="CH79" s="39">
        <f t="shared" si="33"/>
        <v>345945</v>
      </c>
      <c r="CI79" s="40">
        <v>196300</v>
      </c>
      <c r="CJ79" s="40">
        <v>149645</v>
      </c>
      <c r="CK79" s="159">
        <v>0</v>
      </c>
      <c r="CL79" s="39">
        <v>234758</v>
      </c>
      <c r="CM79" s="159">
        <v>162639</v>
      </c>
      <c r="CN79" s="39"/>
      <c r="CO79" s="40"/>
      <c r="CP79" s="40"/>
      <c r="CQ79" s="159"/>
      <c r="CR79" s="39">
        <v>774410</v>
      </c>
      <c r="CS79" s="40">
        <v>654700</v>
      </c>
      <c r="CT79" s="40">
        <v>7050</v>
      </c>
      <c r="CU79" s="40">
        <v>73995</v>
      </c>
      <c r="CV79" s="40">
        <v>18430</v>
      </c>
      <c r="CW79" s="40">
        <v>2975</v>
      </c>
      <c r="CX79" s="40">
        <v>17260</v>
      </c>
      <c r="CY79" s="39">
        <v>622265</v>
      </c>
      <c r="CZ79" s="40">
        <v>541675</v>
      </c>
      <c r="DA79" s="40">
        <v>5935</v>
      </c>
      <c r="DB79" s="40">
        <v>47860</v>
      </c>
      <c r="DC79" s="40">
        <v>14210</v>
      </c>
      <c r="DD79" s="40">
        <v>2500</v>
      </c>
      <c r="DE79" s="40">
        <v>10085</v>
      </c>
      <c r="DF79" s="39">
        <v>718482</v>
      </c>
      <c r="DG79" s="40">
        <v>606138</v>
      </c>
      <c r="DH79" s="40">
        <v>5213</v>
      </c>
      <c r="DI79" s="40">
        <v>70621</v>
      </c>
      <c r="DJ79" s="40">
        <v>20508</v>
      </c>
      <c r="DK79" s="40">
        <v>2684</v>
      </c>
      <c r="DL79" s="159">
        <v>13318</v>
      </c>
      <c r="DM79" s="39">
        <v>567411</v>
      </c>
      <c r="DN79" s="40">
        <v>491480</v>
      </c>
      <c r="DO79" s="40">
        <v>4085</v>
      </c>
      <c r="DP79" s="40">
        <v>46283</v>
      </c>
      <c r="DQ79" s="40">
        <v>15839</v>
      </c>
      <c r="DR79" s="40">
        <v>2070</v>
      </c>
      <c r="DS79" s="159">
        <v>7654</v>
      </c>
      <c r="DT79" s="41">
        <v>547768</v>
      </c>
      <c r="DU79" s="42">
        <v>19567</v>
      </c>
      <c r="DV79" s="42">
        <v>83714</v>
      </c>
      <c r="DW79" s="42">
        <v>141007</v>
      </c>
      <c r="DX79" s="42">
        <v>303480</v>
      </c>
      <c r="DY79" s="41">
        <v>470218</v>
      </c>
      <c r="DZ79" s="42">
        <v>9615</v>
      </c>
      <c r="EA79" s="42">
        <v>67381</v>
      </c>
      <c r="EB79" s="42">
        <v>121384</v>
      </c>
      <c r="EC79" s="160">
        <v>271838</v>
      </c>
    </row>
    <row r="80" spans="1:133">
      <c r="A80" s="155" t="s">
        <v>581</v>
      </c>
      <c r="B80" s="155" t="s">
        <v>582</v>
      </c>
      <c r="C80" s="140" t="s">
        <v>80</v>
      </c>
      <c r="D80" s="29" t="s">
        <v>583</v>
      </c>
      <c r="E80" s="156" t="s">
        <v>584</v>
      </c>
      <c r="F80" s="29" t="s">
        <v>585</v>
      </c>
      <c r="G80" s="156" t="s">
        <v>586</v>
      </c>
      <c r="H80" s="166">
        <v>2020</v>
      </c>
      <c r="I80" s="150">
        <v>1986</v>
      </c>
      <c r="J80" s="100" t="s">
        <v>131</v>
      </c>
      <c r="K80" s="100" t="s">
        <v>49</v>
      </c>
      <c r="L80" s="100" t="s">
        <v>116</v>
      </c>
      <c r="M80" s="100" t="s">
        <v>87</v>
      </c>
      <c r="N80" s="100" t="s">
        <v>587</v>
      </c>
      <c r="O80" s="43">
        <f t="shared" si="0"/>
        <v>46.051428059999999</v>
      </c>
      <c r="P80" s="162">
        <f t="shared" si="1"/>
        <v>51.578443040000003</v>
      </c>
      <c r="Q80" s="43">
        <f t="shared" si="2"/>
        <v>40.04947293</v>
      </c>
      <c r="R80" s="162">
        <f t="shared" si="3"/>
        <v>51.95611598</v>
      </c>
      <c r="S80" s="43">
        <f t="shared" si="4"/>
        <v>45.77245877</v>
      </c>
      <c r="T80" s="162">
        <f t="shared" si="5"/>
        <v>51.79767906</v>
      </c>
      <c r="U80" s="43">
        <f t="shared" si="6"/>
        <v>48.448423069999997</v>
      </c>
      <c r="V80" s="162">
        <f t="shared" si="7"/>
        <v>49.889703849999997</v>
      </c>
      <c r="W80" s="43">
        <f t="shared" si="23"/>
        <v>45.216261099999997</v>
      </c>
      <c r="X80" s="162">
        <f t="shared" si="24"/>
        <v>51.391622550000001</v>
      </c>
      <c r="Y80" s="43">
        <f t="shared" si="8"/>
        <v>43.553112570000003</v>
      </c>
      <c r="Z80" s="162">
        <f t="shared" si="9"/>
        <v>51.518288169999998</v>
      </c>
      <c r="AA80" s="43">
        <f t="shared" si="10"/>
        <v>40.347345320000002</v>
      </c>
      <c r="AB80" s="162">
        <f t="shared" si="11"/>
        <v>54.598876580000002</v>
      </c>
      <c r="AC80" s="43">
        <f t="shared" si="12"/>
        <v>35.698813049999998</v>
      </c>
      <c r="AD80" s="162">
        <f t="shared" si="13"/>
        <v>57.981937889999998</v>
      </c>
      <c r="AE80" s="43">
        <f t="shared" si="14"/>
        <v>43.545158450000002</v>
      </c>
      <c r="AF80" s="162">
        <f t="shared" si="15"/>
        <v>56.454841549999998</v>
      </c>
      <c r="AG80" s="43">
        <f t="shared" ref="AG80:AL80" si="184">CZ80/$CY80*100</f>
        <v>76.600032240000004</v>
      </c>
      <c r="AH80" s="44">
        <f t="shared" si="184"/>
        <v>0.77650599170000001</v>
      </c>
      <c r="AI80" s="44">
        <f t="shared" si="184"/>
        <v>19.108137639999999</v>
      </c>
      <c r="AJ80" s="44">
        <f t="shared" si="184"/>
        <v>0.72008168090000002</v>
      </c>
      <c r="AK80" s="44">
        <f t="shared" si="184"/>
        <v>1.43299837</v>
      </c>
      <c r="AL80" s="44">
        <f t="shared" si="184"/>
        <v>1.362244075</v>
      </c>
      <c r="AM80" s="43">
        <f t="shared" ref="AM80:AR80" si="185">DN80/$DM80*100</f>
        <v>75.55448312</v>
      </c>
      <c r="AN80" s="44">
        <f t="shared" si="185"/>
        <v>0.69530062010000004</v>
      </c>
      <c r="AO80" s="44">
        <f t="shared" si="185"/>
        <v>20.597142680000001</v>
      </c>
      <c r="AP80" s="44">
        <f t="shared" si="185"/>
        <v>0.73536508749999996</v>
      </c>
      <c r="AQ80" s="44">
        <f t="shared" si="185"/>
        <v>1.242909045</v>
      </c>
      <c r="AR80" s="163">
        <f t="shared" si="185"/>
        <v>1.1747994500000001</v>
      </c>
      <c r="AS80" s="45">
        <f t="shared" si="18"/>
        <v>90.555704320000004</v>
      </c>
      <c r="AT80" s="46">
        <f t="shared" si="27"/>
        <v>158</v>
      </c>
      <c r="AU80" s="47">
        <f t="shared" si="19"/>
        <v>31.07201405</v>
      </c>
      <c r="AV80" s="46">
        <f t="shared" si="28"/>
        <v>201</v>
      </c>
      <c r="AW80" s="47">
        <f t="shared" si="20"/>
        <v>36.274502300000002</v>
      </c>
      <c r="AX80" s="164">
        <f t="shared" si="29"/>
        <v>192</v>
      </c>
      <c r="AY80" s="48">
        <v>55616</v>
      </c>
      <c r="AZ80" s="49">
        <f t="shared" si="30"/>
        <v>280</v>
      </c>
      <c r="BA80" s="50">
        <v>60712</v>
      </c>
      <c r="BB80" s="49">
        <f t="shared" si="31"/>
        <v>297</v>
      </c>
      <c r="BC80" s="165">
        <f t="shared" si="21"/>
        <v>48.813751789999998</v>
      </c>
      <c r="BD80" s="51"/>
      <c r="BE80" s="44"/>
      <c r="BF80" s="162"/>
      <c r="BG80" s="100">
        <v>77</v>
      </c>
      <c r="BH80" s="39">
        <v>436221</v>
      </c>
      <c r="BI80" s="40">
        <v>200886</v>
      </c>
      <c r="BJ80" s="40">
        <v>224996</v>
      </c>
      <c r="BK80" s="39">
        <v>377176</v>
      </c>
      <c r="BL80" s="40">
        <v>151057</v>
      </c>
      <c r="BM80" s="40">
        <v>195966</v>
      </c>
      <c r="BN80" s="39">
        <v>358045</v>
      </c>
      <c r="BO80" s="40">
        <v>163886</v>
      </c>
      <c r="BP80" s="40">
        <v>185459</v>
      </c>
      <c r="BQ80" s="39">
        <v>343167</v>
      </c>
      <c r="BR80" s="40">
        <v>166259</v>
      </c>
      <c r="BS80" s="40">
        <v>171205</v>
      </c>
      <c r="BT80" s="39">
        <v>429319</v>
      </c>
      <c r="BU80" s="40">
        <v>194122</v>
      </c>
      <c r="BV80" s="40">
        <v>220634</v>
      </c>
      <c r="BW80" s="40">
        <v>0</v>
      </c>
      <c r="BX80" s="40">
        <v>0</v>
      </c>
      <c r="BY80" s="159">
        <v>14563</v>
      </c>
      <c r="BZ80" s="39">
        <v>336201</v>
      </c>
      <c r="CA80" s="40">
        <v>146426</v>
      </c>
      <c r="CB80" s="40">
        <v>173205</v>
      </c>
      <c r="CC80" s="159">
        <v>16570</v>
      </c>
      <c r="CD80" s="39">
        <f t="shared" si="32"/>
        <v>374037</v>
      </c>
      <c r="CE80" s="40">
        <v>150914</v>
      </c>
      <c r="CF80" s="40">
        <v>204220</v>
      </c>
      <c r="CG80" s="159">
        <v>18903</v>
      </c>
      <c r="CH80" s="39">
        <f t="shared" si="33"/>
        <v>281141</v>
      </c>
      <c r="CI80" s="40">
        <v>100364</v>
      </c>
      <c r="CJ80" s="40">
        <v>163011</v>
      </c>
      <c r="CK80" s="159">
        <v>17766</v>
      </c>
      <c r="CL80" s="39">
        <v>142920</v>
      </c>
      <c r="CM80" s="159">
        <v>185291</v>
      </c>
      <c r="CN80" s="39"/>
      <c r="CO80" s="40"/>
      <c r="CP80" s="40"/>
      <c r="CQ80" s="159"/>
      <c r="CR80" s="39">
        <v>717255</v>
      </c>
      <c r="CS80" s="40">
        <v>522095</v>
      </c>
      <c r="CT80" s="40">
        <v>5615</v>
      </c>
      <c r="CU80" s="40">
        <v>162175</v>
      </c>
      <c r="CV80" s="40">
        <v>5065</v>
      </c>
      <c r="CW80" s="40">
        <v>10710</v>
      </c>
      <c r="CX80" s="40">
        <v>11595</v>
      </c>
      <c r="CY80" s="39">
        <v>558270</v>
      </c>
      <c r="CZ80" s="40">
        <v>427635</v>
      </c>
      <c r="DA80" s="40">
        <v>4335</v>
      </c>
      <c r="DB80" s="40">
        <v>106675</v>
      </c>
      <c r="DC80" s="40">
        <v>4020</v>
      </c>
      <c r="DD80" s="40">
        <v>8000</v>
      </c>
      <c r="DE80" s="40">
        <v>7605</v>
      </c>
      <c r="DF80" s="39">
        <v>718457</v>
      </c>
      <c r="DG80" s="40">
        <v>517276</v>
      </c>
      <c r="DH80" s="40">
        <v>4875</v>
      </c>
      <c r="DI80" s="40">
        <v>171399</v>
      </c>
      <c r="DJ80" s="40">
        <v>5135</v>
      </c>
      <c r="DK80" s="40">
        <v>9241</v>
      </c>
      <c r="DL80" s="159">
        <v>10531</v>
      </c>
      <c r="DM80" s="39">
        <v>549115</v>
      </c>
      <c r="DN80" s="40">
        <v>414881</v>
      </c>
      <c r="DO80" s="40">
        <v>3818</v>
      </c>
      <c r="DP80" s="40">
        <v>113102</v>
      </c>
      <c r="DQ80" s="40">
        <v>4038</v>
      </c>
      <c r="DR80" s="40">
        <v>6825</v>
      </c>
      <c r="DS80" s="159">
        <v>6451</v>
      </c>
      <c r="DT80" s="41">
        <v>519107</v>
      </c>
      <c r="DU80" s="42">
        <v>49026</v>
      </c>
      <c r="DV80" s="42">
        <v>138177</v>
      </c>
      <c r="DW80" s="42">
        <v>170607</v>
      </c>
      <c r="DX80" s="42">
        <v>161297</v>
      </c>
      <c r="DY80" s="41">
        <v>391851</v>
      </c>
      <c r="DZ80" s="42">
        <v>20122</v>
      </c>
      <c r="EA80" s="42">
        <v>98532</v>
      </c>
      <c r="EB80" s="42">
        <v>131055</v>
      </c>
      <c r="EC80" s="160">
        <v>142142</v>
      </c>
    </row>
    <row r="81" spans="1:133">
      <c r="A81" s="154" t="s">
        <v>588</v>
      </c>
      <c r="B81" s="154" t="s">
        <v>589</v>
      </c>
      <c r="C81" s="140" t="s">
        <v>80</v>
      </c>
      <c r="D81" s="29" t="s">
        <v>495</v>
      </c>
      <c r="E81" s="156" t="s">
        <v>590</v>
      </c>
      <c r="F81" s="29" t="s">
        <v>591</v>
      </c>
      <c r="G81" s="156" t="s">
        <v>592</v>
      </c>
      <c r="H81" s="161">
        <v>2014</v>
      </c>
      <c r="I81" s="150">
        <v>1959</v>
      </c>
      <c r="J81" s="100" t="s">
        <v>85</v>
      </c>
      <c r="K81" s="100" t="s">
        <v>49</v>
      </c>
      <c r="L81" s="100" t="s">
        <v>196</v>
      </c>
      <c r="M81" s="100" t="s">
        <v>87</v>
      </c>
      <c r="N81" s="100" t="s">
        <v>102</v>
      </c>
      <c r="O81" s="43">
        <f t="shared" si="0"/>
        <v>40.778762440000001</v>
      </c>
      <c r="P81" s="162">
        <f t="shared" si="1"/>
        <v>56.629051830000002</v>
      </c>
      <c r="Q81" s="43">
        <f t="shared" si="2"/>
        <v>34.256595650000001</v>
      </c>
      <c r="R81" s="162">
        <f t="shared" si="3"/>
        <v>57.420865890000002</v>
      </c>
      <c r="S81" s="43">
        <f t="shared" si="4"/>
        <v>39.222171629999998</v>
      </c>
      <c r="T81" s="162">
        <f t="shared" si="5"/>
        <v>58.500548930000001</v>
      </c>
      <c r="U81" s="43">
        <f t="shared" si="6"/>
        <v>41.943624890000002</v>
      </c>
      <c r="V81" s="162">
        <f t="shared" si="7"/>
        <v>56.366332290000003</v>
      </c>
      <c r="W81" s="43">
        <f t="shared" si="23"/>
        <v>36.611752719999998</v>
      </c>
      <c r="X81" s="162">
        <f t="shared" si="24"/>
        <v>60.11403747</v>
      </c>
      <c r="Y81" s="43">
        <f t="shared" si="8"/>
        <v>39.376550569999999</v>
      </c>
      <c r="Z81" s="162">
        <f t="shared" si="9"/>
        <v>60.612898080000001</v>
      </c>
      <c r="AA81" s="43">
        <f t="shared" si="10"/>
        <v>31.658511480000001</v>
      </c>
      <c r="AB81" s="162">
        <f t="shared" si="11"/>
        <v>63.54004235</v>
      </c>
      <c r="AC81" s="43">
        <f t="shared" si="12"/>
        <v>29.223369760000001</v>
      </c>
      <c r="AD81" s="162">
        <f t="shared" si="13"/>
        <v>64.672765409999997</v>
      </c>
      <c r="AE81" s="43">
        <f t="shared" si="14"/>
        <v>38.61193471</v>
      </c>
      <c r="AF81" s="162">
        <f t="shared" si="15"/>
        <v>61.38806529</v>
      </c>
      <c r="AG81" s="43">
        <f t="shared" ref="AG81:AL81" si="186">CZ81/$CY81*100</f>
        <v>78.943251930000002</v>
      </c>
      <c r="AH81" s="44">
        <f t="shared" si="186"/>
        <v>1.2149126619999999</v>
      </c>
      <c r="AI81" s="44">
        <f t="shared" si="186"/>
        <v>16.373511780000001</v>
      </c>
      <c r="AJ81" s="44">
        <f t="shared" si="186"/>
        <v>1.567741375</v>
      </c>
      <c r="AK81" s="44">
        <f t="shared" si="186"/>
        <v>0.45972017030000001</v>
      </c>
      <c r="AL81" s="44">
        <f t="shared" si="186"/>
        <v>1.4408620839999999</v>
      </c>
      <c r="AM81" s="43">
        <f t="shared" ref="AM81:AR81" si="187">DN81/$DM81*100</f>
        <v>77.161407080000004</v>
      </c>
      <c r="AN81" s="44">
        <f t="shared" si="187"/>
        <v>1.3353390460000001</v>
      </c>
      <c r="AO81" s="44">
        <f t="shared" si="187"/>
        <v>18.128921779999999</v>
      </c>
      <c r="AP81" s="44">
        <f t="shared" si="187"/>
        <v>1.712746522</v>
      </c>
      <c r="AQ81" s="44">
        <f t="shared" si="187"/>
        <v>0.55208013180000004</v>
      </c>
      <c r="AR81" s="163">
        <f t="shared" si="187"/>
        <v>1.109505438</v>
      </c>
      <c r="AS81" s="45">
        <f t="shared" si="18"/>
        <v>91.121165619999999</v>
      </c>
      <c r="AT81" s="46">
        <f t="shared" si="27"/>
        <v>125</v>
      </c>
      <c r="AU81" s="47">
        <f t="shared" si="19"/>
        <v>35.493046489999998</v>
      </c>
      <c r="AV81" s="46">
        <f t="shared" si="28"/>
        <v>136</v>
      </c>
      <c r="AW81" s="47">
        <f t="shared" si="20"/>
        <v>40.065389799999998</v>
      </c>
      <c r="AX81" s="164">
        <f t="shared" si="29"/>
        <v>152</v>
      </c>
      <c r="AY81" s="48">
        <v>77919</v>
      </c>
      <c r="AZ81" s="49">
        <f t="shared" si="30"/>
        <v>84</v>
      </c>
      <c r="BA81" s="50">
        <v>84301</v>
      </c>
      <c r="BB81" s="49">
        <f t="shared" si="31"/>
        <v>103</v>
      </c>
      <c r="BC81" s="165">
        <f t="shared" si="21"/>
        <v>47.314330320000003</v>
      </c>
      <c r="BD81" s="51"/>
      <c r="BE81" s="44"/>
      <c r="BF81" s="162"/>
      <c r="BG81" s="100">
        <v>78</v>
      </c>
      <c r="BH81" s="39">
        <v>487928</v>
      </c>
      <c r="BI81" s="40">
        <v>198971</v>
      </c>
      <c r="BJ81" s="40">
        <v>276309</v>
      </c>
      <c r="BK81" s="39">
        <v>402197</v>
      </c>
      <c r="BL81" s="40">
        <v>137779</v>
      </c>
      <c r="BM81" s="40">
        <v>230945</v>
      </c>
      <c r="BN81" s="39">
        <v>357971</v>
      </c>
      <c r="BO81" s="40">
        <v>140404</v>
      </c>
      <c r="BP81" s="40">
        <v>209415</v>
      </c>
      <c r="BQ81" s="39">
        <v>330465</v>
      </c>
      <c r="BR81" s="40">
        <v>138609</v>
      </c>
      <c r="BS81" s="40">
        <v>186271</v>
      </c>
      <c r="BT81" s="39">
        <v>475107</v>
      </c>
      <c r="BU81" s="40">
        <v>173945</v>
      </c>
      <c r="BV81" s="40">
        <v>285606</v>
      </c>
      <c r="BW81" s="40">
        <v>0</v>
      </c>
      <c r="BX81" s="40">
        <v>0</v>
      </c>
      <c r="BY81" s="159">
        <v>15556</v>
      </c>
      <c r="BZ81" s="39">
        <v>369621</v>
      </c>
      <c r="CA81" s="40">
        <v>145544</v>
      </c>
      <c r="CB81" s="40">
        <v>224038</v>
      </c>
      <c r="CC81" s="159">
        <v>39</v>
      </c>
      <c r="CD81" s="39">
        <f t="shared" si="32"/>
        <v>390549</v>
      </c>
      <c r="CE81" s="40">
        <v>123642</v>
      </c>
      <c r="CF81" s="40">
        <v>248155</v>
      </c>
      <c r="CG81" s="159">
        <v>18752</v>
      </c>
      <c r="CH81" s="39">
        <f t="shared" si="33"/>
        <v>286507</v>
      </c>
      <c r="CI81" s="40">
        <v>83727</v>
      </c>
      <c r="CJ81" s="40">
        <v>185292</v>
      </c>
      <c r="CK81" s="159">
        <v>17488</v>
      </c>
      <c r="CL81" s="39">
        <v>125800</v>
      </c>
      <c r="CM81" s="159">
        <v>200006</v>
      </c>
      <c r="CN81" s="39"/>
      <c r="CO81" s="40"/>
      <c r="CP81" s="40"/>
      <c r="CQ81" s="159"/>
      <c r="CR81" s="39">
        <v>778645</v>
      </c>
      <c r="CS81" s="40">
        <v>584015</v>
      </c>
      <c r="CT81" s="40">
        <v>9325</v>
      </c>
      <c r="CU81" s="40">
        <v>154025</v>
      </c>
      <c r="CV81" s="40">
        <v>12785</v>
      </c>
      <c r="CW81" s="40">
        <v>3145</v>
      </c>
      <c r="CX81" s="40">
        <v>15350</v>
      </c>
      <c r="CY81" s="39">
        <v>575350</v>
      </c>
      <c r="CZ81" s="40">
        <v>454200</v>
      </c>
      <c r="DA81" s="40">
        <v>6990</v>
      </c>
      <c r="DB81" s="40">
        <v>94205</v>
      </c>
      <c r="DC81" s="40">
        <v>9020</v>
      </c>
      <c r="DD81" s="40">
        <v>2645</v>
      </c>
      <c r="DE81" s="40">
        <v>8290</v>
      </c>
      <c r="DF81" s="39">
        <v>718450</v>
      </c>
      <c r="DG81" s="40">
        <v>530571</v>
      </c>
      <c r="DH81" s="40">
        <v>8829</v>
      </c>
      <c r="DI81" s="40">
        <v>151786</v>
      </c>
      <c r="DJ81" s="40">
        <v>12295</v>
      </c>
      <c r="DK81" s="40">
        <v>3615</v>
      </c>
      <c r="DL81" s="159">
        <v>11354</v>
      </c>
      <c r="DM81" s="39">
        <v>523837</v>
      </c>
      <c r="DN81" s="40">
        <v>404200</v>
      </c>
      <c r="DO81" s="40">
        <v>6995</v>
      </c>
      <c r="DP81" s="40">
        <v>94966</v>
      </c>
      <c r="DQ81" s="40">
        <v>8972</v>
      </c>
      <c r="DR81" s="40">
        <v>2892</v>
      </c>
      <c r="DS81" s="159">
        <v>5812</v>
      </c>
      <c r="DT81" s="41">
        <v>542819</v>
      </c>
      <c r="DU81" s="42">
        <v>48196</v>
      </c>
      <c r="DV81" s="42">
        <v>128393</v>
      </c>
      <c r="DW81" s="42">
        <v>173567</v>
      </c>
      <c r="DX81" s="42">
        <v>192663</v>
      </c>
      <c r="DY81" s="41">
        <v>413826</v>
      </c>
      <c r="DZ81" s="42">
        <v>15867</v>
      </c>
      <c r="EA81" s="42">
        <v>91328</v>
      </c>
      <c r="EB81" s="42">
        <v>140830</v>
      </c>
      <c r="EC81" s="160">
        <v>165801</v>
      </c>
    </row>
    <row r="82" spans="1:133">
      <c r="A82" s="155" t="s">
        <v>593</v>
      </c>
      <c r="B82" s="155" t="s">
        <v>594</v>
      </c>
      <c r="C82" s="140" t="s">
        <v>80</v>
      </c>
      <c r="D82" s="29" t="s">
        <v>229</v>
      </c>
      <c r="E82" s="156" t="s">
        <v>595</v>
      </c>
      <c r="F82" s="29" t="s">
        <v>596</v>
      </c>
      <c r="G82" s="156" t="s">
        <v>597</v>
      </c>
      <c r="H82" s="166">
        <v>2006</v>
      </c>
      <c r="I82" s="150">
        <v>1954</v>
      </c>
      <c r="J82" s="100" t="s">
        <v>85</v>
      </c>
      <c r="K82" s="100" t="s">
        <v>49</v>
      </c>
      <c r="L82" s="100" t="s">
        <v>196</v>
      </c>
      <c r="M82" s="100" t="s">
        <v>87</v>
      </c>
      <c r="N82" s="100" t="s">
        <v>102</v>
      </c>
      <c r="O82" s="43">
        <f t="shared" si="0"/>
        <v>41.756576119999998</v>
      </c>
      <c r="P82" s="162">
        <f t="shared" si="1"/>
        <v>54.686317600000002</v>
      </c>
      <c r="Q82" s="43">
        <f t="shared" si="2"/>
        <v>33.223313449999999</v>
      </c>
      <c r="R82" s="162">
        <f t="shared" si="3"/>
        <v>57.166490469999999</v>
      </c>
      <c r="S82" s="43">
        <f t="shared" si="4"/>
        <v>38.303311579999999</v>
      </c>
      <c r="T82" s="162">
        <f t="shared" si="5"/>
        <v>59.116950670000001</v>
      </c>
      <c r="U82" s="43">
        <f t="shared" si="6"/>
        <v>39.69715214</v>
      </c>
      <c r="V82" s="162">
        <f t="shared" si="7"/>
        <v>58.769267239999998</v>
      </c>
      <c r="W82" s="43">
        <f t="shared" si="23"/>
        <v>37.37219795</v>
      </c>
      <c r="X82" s="162">
        <f t="shared" si="24"/>
        <v>57.587643120000003</v>
      </c>
      <c r="Y82" s="43">
        <f t="shared" si="8"/>
        <v>39.306387039999997</v>
      </c>
      <c r="Z82" s="162">
        <f t="shared" si="9"/>
        <v>57.01669579</v>
      </c>
      <c r="AA82" s="43">
        <f t="shared" si="10"/>
        <v>30.850320310000001</v>
      </c>
      <c r="AB82" s="162">
        <f t="shared" si="11"/>
        <v>62.278828599999997</v>
      </c>
      <c r="AC82" s="43">
        <f t="shared" si="12"/>
        <v>40.202012519999997</v>
      </c>
      <c r="AD82" s="162">
        <f t="shared" si="13"/>
        <v>59.797987480000003</v>
      </c>
      <c r="AE82" s="43">
        <f t="shared" si="14"/>
        <v>0</v>
      </c>
      <c r="AF82" s="162">
        <f t="shared" si="15"/>
        <v>100</v>
      </c>
      <c r="AG82" s="43">
        <f t="shared" ref="AG82:AL82" si="188">CZ82/$CY82*100</f>
        <v>75.995801799999995</v>
      </c>
      <c r="AH82" s="44">
        <f t="shared" si="188"/>
        <v>5.7039595079999996</v>
      </c>
      <c r="AI82" s="44">
        <f t="shared" si="188"/>
        <v>12.72324074</v>
      </c>
      <c r="AJ82" s="44">
        <f t="shared" si="188"/>
        <v>2.3894164849999999</v>
      </c>
      <c r="AK82" s="44">
        <f t="shared" si="188"/>
        <v>0.44775108759999999</v>
      </c>
      <c r="AL82" s="44">
        <f t="shared" si="188"/>
        <v>2.7398303789999998</v>
      </c>
      <c r="AM82" s="43">
        <f t="shared" ref="AM82:AR82" si="189">DN82/$DM82*100</f>
        <v>77.054606239999998</v>
      </c>
      <c r="AN82" s="44">
        <f t="shared" si="189"/>
        <v>5.2085809809999999</v>
      </c>
      <c r="AO82" s="44">
        <f t="shared" si="189"/>
        <v>12.04420505</v>
      </c>
      <c r="AP82" s="44">
        <f t="shared" si="189"/>
        <v>2.7602154529999998</v>
      </c>
      <c r="AQ82" s="44">
        <f t="shared" si="189"/>
        <v>0.67997771169999999</v>
      </c>
      <c r="AR82" s="163">
        <f t="shared" si="189"/>
        <v>2.2524145619999998</v>
      </c>
      <c r="AS82" s="45">
        <f t="shared" si="18"/>
        <v>94.086811089999998</v>
      </c>
      <c r="AT82" s="46">
        <f t="shared" si="27"/>
        <v>22</v>
      </c>
      <c r="AU82" s="47">
        <f t="shared" si="19"/>
        <v>36.82920936</v>
      </c>
      <c r="AV82" s="46">
        <f t="shared" si="28"/>
        <v>118</v>
      </c>
      <c r="AW82" s="47">
        <f t="shared" si="20"/>
        <v>40.570039420000001</v>
      </c>
      <c r="AX82" s="164">
        <f t="shared" si="29"/>
        <v>148</v>
      </c>
      <c r="AY82" s="48">
        <v>67043</v>
      </c>
      <c r="AZ82" s="49">
        <f t="shared" si="30"/>
        <v>163</v>
      </c>
      <c r="BA82" s="50">
        <v>70212</v>
      </c>
      <c r="BB82" s="49">
        <f t="shared" si="31"/>
        <v>197</v>
      </c>
      <c r="BC82" s="165">
        <f t="shared" si="21"/>
        <v>45.164275060000001</v>
      </c>
      <c r="BD82" s="51"/>
      <c r="BE82" s="44"/>
      <c r="BF82" s="162"/>
      <c r="BG82" s="100">
        <v>79</v>
      </c>
      <c r="BH82" s="39">
        <v>441370</v>
      </c>
      <c r="BI82" s="40">
        <v>184301</v>
      </c>
      <c r="BJ82" s="40">
        <v>241369</v>
      </c>
      <c r="BK82" s="39">
        <v>371751</v>
      </c>
      <c r="BL82" s="40">
        <v>123508</v>
      </c>
      <c r="BM82" s="40">
        <v>212517</v>
      </c>
      <c r="BN82" s="39">
        <v>339143</v>
      </c>
      <c r="BO82" s="40">
        <v>129903</v>
      </c>
      <c r="BP82" s="40">
        <v>200491</v>
      </c>
      <c r="BQ82" s="39">
        <v>320557</v>
      </c>
      <c r="BR82" s="40">
        <v>127252</v>
      </c>
      <c r="BS82" s="40">
        <v>188389</v>
      </c>
      <c r="BT82" s="39">
        <v>432407</v>
      </c>
      <c r="BU82" s="40">
        <v>161600</v>
      </c>
      <c r="BV82" s="40">
        <v>249013</v>
      </c>
      <c r="BW82" s="40">
        <v>0</v>
      </c>
      <c r="BX82" s="40">
        <v>0</v>
      </c>
      <c r="BY82" s="159">
        <v>21794</v>
      </c>
      <c r="BZ82" s="39">
        <v>322716</v>
      </c>
      <c r="CA82" s="40">
        <v>126848</v>
      </c>
      <c r="CB82" s="40">
        <v>184002</v>
      </c>
      <c r="CC82" s="159">
        <v>11866</v>
      </c>
      <c r="CD82" s="39">
        <f t="shared" si="32"/>
        <v>361993</v>
      </c>
      <c r="CE82" s="40">
        <v>111676</v>
      </c>
      <c r="CF82" s="40">
        <v>225445</v>
      </c>
      <c r="CG82" s="159">
        <v>24872</v>
      </c>
      <c r="CH82" s="39">
        <f t="shared" si="33"/>
        <v>262855</v>
      </c>
      <c r="CI82" s="40">
        <v>105673</v>
      </c>
      <c r="CJ82" s="40">
        <v>157182</v>
      </c>
      <c r="CK82" s="159">
        <v>0</v>
      </c>
      <c r="CL82" s="39">
        <v>0</v>
      </c>
      <c r="CM82" s="159">
        <v>199639</v>
      </c>
      <c r="CN82" s="39"/>
      <c r="CO82" s="40"/>
      <c r="CP82" s="40"/>
      <c r="CQ82" s="159"/>
      <c r="CR82" s="39">
        <v>774820</v>
      </c>
      <c r="CS82" s="40">
        <v>562740</v>
      </c>
      <c r="CT82" s="40">
        <v>43715</v>
      </c>
      <c r="CU82" s="40">
        <v>117665</v>
      </c>
      <c r="CV82" s="40">
        <v>18135</v>
      </c>
      <c r="CW82" s="40">
        <v>3140</v>
      </c>
      <c r="CX82" s="40">
        <v>29425</v>
      </c>
      <c r="CY82" s="39">
        <v>590730</v>
      </c>
      <c r="CZ82" s="40">
        <v>448930</v>
      </c>
      <c r="DA82" s="40">
        <v>33695</v>
      </c>
      <c r="DB82" s="40">
        <v>75160</v>
      </c>
      <c r="DC82" s="40">
        <v>14115</v>
      </c>
      <c r="DD82" s="40">
        <v>2645</v>
      </c>
      <c r="DE82" s="40">
        <v>16185</v>
      </c>
      <c r="DF82" s="39">
        <v>718457</v>
      </c>
      <c r="DG82" s="40">
        <v>529691</v>
      </c>
      <c r="DH82" s="40">
        <v>37994</v>
      </c>
      <c r="DI82" s="40">
        <v>102825</v>
      </c>
      <c r="DJ82" s="40">
        <v>19019</v>
      </c>
      <c r="DK82" s="40">
        <v>4744</v>
      </c>
      <c r="DL82" s="159">
        <v>24184</v>
      </c>
      <c r="DM82" s="39">
        <v>538400</v>
      </c>
      <c r="DN82" s="40">
        <v>414862</v>
      </c>
      <c r="DO82" s="40">
        <v>28043</v>
      </c>
      <c r="DP82" s="40">
        <v>64846</v>
      </c>
      <c r="DQ82" s="40">
        <v>14861</v>
      </c>
      <c r="DR82" s="40">
        <v>3661</v>
      </c>
      <c r="DS82" s="159">
        <v>12127</v>
      </c>
      <c r="DT82" s="41">
        <v>529748</v>
      </c>
      <c r="DU82" s="42">
        <v>31325</v>
      </c>
      <c r="DV82" s="42">
        <v>117492</v>
      </c>
      <c r="DW82" s="42">
        <v>185829</v>
      </c>
      <c r="DX82" s="42">
        <v>195102</v>
      </c>
      <c r="DY82" s="41">
        <v>399832</v>
      </c>
      <c r="DZ82" s="42">
        <v>14251</v>
      </c>
      <c r="EA82" s="42">
        <v>82295</v>
      </c>
      <c r="EB82" s="42">
        <v>141074</v>
      </c>
      <c r="EC82" s="160">
        <v>162212</v>
      </c>
    </row>
    <row r="83" spans="1:133">
      <c r="A83" s="154" t="s">
        <v>598</v>
      </c>
      <c r="B83" s="154" t="s">
        <v>599</v>
      </c>
      <c r="C83" s="140" t="s">
        <v>126</v>
      </c>
      <c r="D83" s="29" t="s">
        <v>600</v>
      </c>
      <c r="E83" s="156" t="s">
        <v>601</v>
      </c>
      <c r="F83" s="29" t="s">
        <v>602</v>
      </c>
      <c r="G83" s="156" t="s">
        <v>603</v>
      </c>
      <c r="H83" s="166">
        <v>2018</v>
      </c>
      <c r="I83" s="150">
        <v>1979</v>
      </c>
      <c r="J83" s="100" t="s">
        <v>85</v>
      </c>
      <c r="K83" s="100" t="s">
        <v>49</v>
      </c>
      <c r="L83" s="100" t="s">
        <v>116</v>
      </c>
      <c r="M83" s="100" t="s">
        <v>87</v>
      </c>
      <c r="N83" s="100" t="s">
        <v>102</v>
      </c>
      <c r="O83" s="43">
        <f t="shared" si="0"/>
        <v>58.210721909999997</v>
      </c>
      <c r="P83" s="162">
        <f t="shared" si="1"/>
        <v>39.246598589999998</v>
      </c>
      <c r="Q83" s="43">
        <f t="shared" si="2"/>
        <v>50.2195593</v>
      </c>
      <c r="R83" s="162">
        <f t="shared" si="3"/>
        <v>41.287923579999998</v>
      </c>
      <c r="S83" s="43">
        <f t="shared" si="4"/>
        <v>51.557653899999998</v>
      </c>
      <c r="T83" s="162">
        <f t="shared" si="5"/>
        <v>46.500032400000002</v>
      </c>
      <c r="U83" s="43">
        <f t="shared" si="6"/>
        <v>53.644952060000001</v>
      </c>
      <c r="V83" s="162">
        <f t="shared" si="7"/>
        <v>44.933973369999997</v>
      </c>
      <c r="W83" s="43">
        <f t="shared" si="23"/>
        <v>57.087665600000001</v>
      </c>
      <c r="X83" s="162">
        <f t="shared" si="24"/>
        <v>39.955025740000004</v>
      </c>
      <c r="Y83" s="43">
        <f t="shared" si="8"/>
        <v>54.10239258</v>
      </c>
      <c r="Z83" s="162">
        <f t="shared" si="9"/>
        <v>42.870694479999997</v>
      </c>
      <c r="AA83" s="43">
        <f t="shared" si="10"/>
        <v>42.604877039999998</v>
      </c>
      <c r="AB83" s="162">
        <f t="shared" si="11"/>
        <v>50.907902669999999</v>
      </c>
      <c r="AC83" s="43">
        <f t="shared" si="12"/>
        <v>42.991969320000003</v>
      </c>
      <c r="AD83" s="162">
        <f t="shared" si="13"/>
        <v>51.898061060000003</v>
      </c>
      <c r="AE83" s="43">
        <f t="shared" si="14"/>
        <v>48.909076740000003</v>
      </c>
      <c r="AF83" s="162">
        <f t="shared" si="15"/>
        <v>51.090923259999997</v>
      </c>
      <c r="AG83" s="43">
        <f t="shared" ref="AG83:AL83" si="190">CZ83/$CY83*100</f>
        <v>70.056917729999995</v>
      </c>
      <c r="AH83" s="44">
        <f t="shared" si="190"/>
        <v>8.8889695799999995</v>
      </c>
      <c r="AI83" s="44">
        <f t="shared" si="190"/>
        <v>13.481422309999999</v>
      </c>
      <c r="AJ83" s="44">
        <f t="shared" si="190"/>
        <v>4.8765874780000003</v>
      </c>
      <c r="AK83" s="44">
        <f t="shared" si="190"/>
        <v>0.48203051949999998</v>
      </c>
      <c r="AL83" s="44">
        <f t="shared" si="190"/>
        <v>2.2140723859999998</v>
      </c>
      <c r="AM83" s="43">
        <f t="shared" ref="AM83:AR83" si="191">DN83/$DM83*100</f>
        <v>67.337232150000006</v>
      </c>
      <c r="AN83" s="44">
        <f t="shared" si="191"/>
        <v>8.4266703580000009</v>
      </c>
      <c r="AO83" s="44">
        <f t="shared" si="191"/>
        <v>16.713767740000002</v>
      </c>
      <c r="AP83" s="44">
        <f t="shared" si="191"/>
        <v>5.3070413219999999</v>
      </c>
      <c r="AQ83" s="44">
        <f t="shared" si="191"/>
        <v>0.4110289566</v>
      </c>
      <c r="AR83" s="163">
        <f t="shared" si="191"/>
        <v>1.8042594750000001</v>
      </c>
      <c r="AS83" s="45">
        <f t="shared" si="18"/>
        <v>92.23114176</v>
      </c>
      <c r="AT83" s="46">
        <f t="shared" si="27"/>
        <v>79</v>
      </c>
      <c r="AU83" s="47">
        <f t="shared" si="19"/>
        <v>42.735683280000003</v>
      </c>
      <c r="AV83" s="46">
        <f t="shared" si="28"/>
        <v>67</v>
      </c>
      <c r="AW83" s="47">
        <f t="shared" si="20"/>
        <v>50.738038709999998</v>
      </c>
      <c r="AX83" s="164">
        <f t="shared" si="29"/>
        <v>67</v>
      </c>
      <c r="AY83" s="48">
        <v>83877</v>
      </c>
      <c r="AZ83" s="49">
        <f t="shared" si="30"/>
        <v>62</v>
      </c>
      <c r="BA83" s="50">
        <v>94369</v>
      </c>
      <c r="BB83" s="49">
        <f t="shared" si="31"/>
        <v>59</v>
      </c>
      <c r="BC83" s="165">
        <f t="shared" si="21"/>
        <v>34.511411690000003</v>
      </c>
      <c r="BD83" s="51"/>
      <c r="BE83" s="44"/>
      <c r="BF83" s="162"/>
      <c r="BG83" s="100">
        <v>80</v>
      </c>
      <c r="BH83" s="39">
        <v>447756</v>
      </c>
      <c r="BI83" s="40">
        <v>260642</v>
      </c>
      <c r="BJ83" s="40">
        <v>175729</v>
      </c>
      <c r="BK83" s="39">
        <v>380535</v>
      </c>
      <c r="BL83" s="40">
        <v>191103</v>
      </c>
      <c r="BM83" s="40">
        <v>157115</v>
      </c>
      <c r="BN83" s="39">
        <v>354989</v>
      </c>
      <c r="BO83" s="40">
        <v>183024</v>
      </c>
      <c r="BP83" s="40">
        <v>165070</v>
      </c>
      <c r="BQ83" s="39">
        <v>326232</v>
      </c>
      <c r="BR83" s="40">
        <v>175007</v>
      </c>
      <c r="BS83" s="40">
        <v>146589</v>
      </c>
      <c r="BT83" s="39">
        <v>438473</v>
      </c>
      <c r="BU83" s="40">
        <v>250314</v>
      </c>
      <c r="BV83" s="40">
        <v>175192</v>
      </c>
      <c r="BW83" s="40">
        <v>0</v>
      </c>
      <c r="BX83" s="40">
        <v>0</v>
      </c>
      <c r="BY83" s="159">
        <v>12967</v>
      </c>
      <c r="BZ83" s="39">
        <v>346822</v>
      </c>
      <c r="CA83" s="40">
        <v>187639</v>
      </c>
      <c r="CB83" s="40">
        <v>148685</v>
      </c>
      <c r="CC83" s="159">
        <v>10498</v>
      </c>
      <c r="CD83" s="39">
        <f t="shared" si="32"/>
        <v>376417</v>
      </c>
      <c r="CE83" s="40">
        <v>160372</v>
      </c>
      <c r="CF83" s="40">
        <v>191626</v>
      </c>
      <c r="CG83" s="159">
        <v>24419</v>
      </c>
      <c r="CH83" s="39">
        <f t="shared" si="33"/>
        <v>276440</v>
      </c>
      <c r="CI83" s="40">
        <v>118847</v>
      </c>
      <c r="CJ83" s="40">
        <v>143467</v>
      </c>
      <c r="CK83" s="159">
        <v>14126</v>
      </c>
      <c r="CL83" s="39">
        <v>156937</v>
      </c>
      <c r="CM83" s="159">
        <v>163938</v>
      </c>
      <c r="CN83" s="39"/>
      <c r="CO83" s="40"/>
      <c r="CP83" s="40"/>
      <c r="CQ83" s="159"/>
      <c r="CR83" s="39">
        <v>749235</v>
      </c>
      <c r="CS83" s="40">
        <v>487615</v>
      </c>
      <c r="CT83" s="40">
        <v>68360</v>
      </c>
      <c r="CU83" s="40">
        <v>129735</v>
      </c>
      <c r="CV83" s="40">
        <v>37010</v>
      </c>
      <c r="CW83" s="40">
        <v>3250</v>
      </c>
      <c r="CX83" s="40">
        <v>23265</v>
      </c>
      <c r="CY83" s="39">
        <v>550795</v>
      </c>
      <c r="CZ83" s="40">
        <v>385870</v>
      </c>
      <c r="DA83" s="40">
        <v>48960</v>
      </c>
      <c r="DB83" s="40">
        <v>74255</v>
      </c>
      <c r="DC83" s="40">
        <v>26860</v>
      </c>
      <c r="DD83" s="40">
        <v>2655</v>
      </c>
      <c r="DE83" s="40">
        <v>12195</v>
      </c>
      <c r="DF83" s="39">
        <v>718456</v>
      </c>
      <c r="DG83" s="40">
        <v>454262</v>
      </c>
      <c r="DH83" s="40">
        <v>62144</v>
      </c>
      <c r="DI83" s="40">
        <v>141650</v>
      </c>
      <c r="DJ83" s="40">
        <v>37515</v>
      </c>
      <c r="DK83" s="40">
        <v>2803</v>
      </c>
      <c r="DL83" s="159">
        <v>20082</v>
      </c>
      <c r="DM83" s="39">
        <v>520158</v>
      </c>
      <c r="DN83" s="40">
        <v>350260</v>
      </c>
      <c r="DO83" s="40">
        <v>43832</v>
      </c>
      <c r="DP83" s="40">
        <v>86938</v>
      </c>
      <c r="DQ83" s="40">
        <v>27605</v>
      </c>
      <c r="DR83" s="40">
        <v>2138</v>
      </c>
      <c r="DS83" s="159">
        <v>9385</v>
      </c>
      <c r="DT83" s="41">
        <v>545743</v>
      </c>
      <c r="DU83" s="42">
        <v>42398</v>
      </c>
      <c r="DV83" s="42">
        <v>111957</v>
      </c>
      <c r="DW83" s="42">
        <v>158161</v>
      </c>
      <c r="DX83" s="42">
        <v>233227</v>
      </c>
      <c r="DY83" s="41">
        <v>359263</v>
      </c>
      <c r="DZ83" s="42">
        <v>9773</v>
      </c>
      <c r="EA83" s="42">
        <v>61068</v>
      </c>
      <c r="EB83" s="42">
        <v>106139</v>
      </c>
      <c r="EC83" s="160">
        <v>182283</v>
      </c>
    </row>
    <row r="84" spans="1:133">
      <c r="A84" s="155" t="s">
        <v>604</v>
      </c>
      <c r="B84" s="155" t="s">
        <v>605</v>
      </c>
      <c r="C84" s="140" t="s">
        <v>126</v>
      </c>
      <c r="D84" s="29" t="s">
        <v>606</v>
      </c>
      <c r="E84" s="156" t="s">
        <v>607</v>
      </c>
      <c r="F84" s="29" t="s">
        <v>608</v>
      </c>
      <c r="G84" s="156" t="s">
        <v>609</v>
      </c>
      <c r="H84" s="166">
        <v>2006</v>
      </c>
      <c r="I84" s="150">
        <v>1953</v>
      </c>
      <c r="J84" s="100" t="s">
        <v>85</v>
      </c>
      <c r="K84" s="100" t="s">
        <v>49</v>
      </c>
      <c r="L84" s="100" t="s">
        <v>196</v>
      </c>
      <c r="M84" s="100" t="s">
        <v>87</v>
      </c>
      <c r="N84" s="100" t="s">
        <v>102</v>
      </c>
      <c r="O84" s="43">
        <f t="shared" si="0"/>
        <v>59.967630839999998</v>
      </c>
      <c r="P84" s="162">
        <f t="shared" si="1"/>
        <v>37.127566829999999</v>
      </c>
      <c r="Q84" s="43">
        <f t="shared" si="2"/>
        <v>51.422523329999997</v>
      </c>
      <c r="R84" s="162">
        <f t="shared" si="3"/>
        <v>39.412358249999997</v>
      </c>
      <c r="S84" s="43">
        <f t="shared" si="4"/>
        <v>56.091678100000003</v>
      </c>
      <c r="T84" s="162">
        <f t="shared" si="5"/>
        <v>41.26057385</v>
      </c>
      <c r="U84" s="43">
        <f t="shared" si="6"/>
        <v>57.368971270000003</v>
      </c>
      <c r="V84" s="162">
        <f t="shared" si="7"/>
        <v>40.711373039999998</v>
      </c>
      <c r="W84" s="43">
        <f t="shared" si="23"/>
        <v>59.124571660000001</v>
      </c>
      <c r="X84" s="162">
        <f t="shared" si="24"/>
        <v>37.595463080000002</v>
      </c>
      <c r="Y84" s="43">
        <f t="shared" si="8"/>
        <v>60.419975919999999</v>
      </c>
      <c r="Z84" s="162">
        <f t="shared" si="9"/>
        <v>35.417239780000003</v>
      </c>
      <c r="AA84" s="43">
        <f t="shared" si="10"/>
        <v>55.18024364</v>
      </c>
      <c r="AB84" s="162">
        <f t="shared" si="11"/>
        <v>39.796138229999997</v>
      </c>
      <c r="AC84" s="43">
        <f t="shared" si="12"/>
        <v>55.072953779999999</v>
      </c>
      <c r="AD84" s="162">
        <f t="shared" si="13"/>
        <v>44.927046220000001</v>
      </c>
      <c r="AE84" s="43">
        <f t="shared" si="14"/>
        <v>56.748132339999998</v>
      </c>
      <c r="AF84" s="162">
        <f t="shared" si="15"/>
        <v>43.251867660000002</v>
      </c>
      <c r="AG84" s="43">
        <f t="shared" ref="AG84:AL84" si="192">CZ84/$CY84*100</f>
        <v>71.936983290000001</v>
      </c>
      <c r="AH84" s="44">
        <f t="shared" si="192"/>
        <v>1.576304865</v>
      </c>
      <c r="AI84" s="44">
        <f t="shared" si="192"/>
        <v>21.53337118</v>
      </c>
      <c r="AJ84" s="44">
        <f t="shared" si="192"/>
        <v>2.8439129969999999</v>
      </c>
      <c r="AK84" s="44">
        <f t="shared" si="192"/>
        <v>0.55175105560000004</v>
      </c>
      <c r="AL84" s="44">
        <f t="shared" si="192"/>
        <v>1.557676614</v>
      </c>
      <c r="AM84" s="43">
        <f t="shared" ref="AM84:AR84" si="193">DN84/$DM84*100</f>
        <v>70.962990000000005</v>
      </c>
      <c r="AN84" s="44">
        <f t="shared" si="193"/>
        <v>1.3003462429999999</v>
      </c>
      <c r="AO84" s="44">
        <f t="shared" si="193"/>
        <v>22.610132119999999</v>
      </c>
      <c r="AP84" s="44">
        <f t="shared" si="193"/>
        <v>3.2339959509999998</v>
      </c>
      <c r="AQ84" s="44">
        <f t="shared" si="193"/>
        <v>0.57467449859999997</v>
      </c>
      <c r="AR84" s="163">
        <f t="shared" si="193"/>
        <v>1.317861186</v>
      </c>
      <c r="AS84" s="45">
        <f t="shared" si="18"/>
        <v>88.868990580000002</v>
      </c>
      <c r="AT84" s="46">
        <f t="shared" si="27"/>
        <v>241</v>
      </c>
      <c r="AU84" s="47">
        <f t="shared" si="19"/>
        <v>34.271061889999999</v>
      </c>
      <c r="AV84" s="46">
        <f t="shared" si="28"/>
        <v>151</v>
      </c>
      <c r="AW84" s="47">
        <f t="shared" si="20"/>
        <v>41.221120079999999</v>
      </c>
      <c r="AX84" s="164">
        <f t="shared" si="29"/>
        <v>139</v>
      </c>
      <c r="AY84" s="48">
        <v>72533</v>
      </c>
      <c r="AZ84" s="49">
        <f t="shared" si="30"/>
        <v>122</v>
      </c>
      <c r="BA84" s="50">
        <v>78974</v>
      </c>
      <c r="BB84" s="49">
        <f t="shared" si="31"/>
        <v>136</v>
      </c>
      <c r="BC84" s="165">
        <f t="shared" si="21"/>
        <v>42.28375303</v>
      </c>
      <c r="BD84" s="51"/>
      <c r="BE84" s="44"/>
      <c r="BF84" s="162"/>
      <c r="BG84" s="100">
        <v>81</v>
      </c>
      <c r="BH84" s="39">
        <v>439307</v>
      </c>
      <c r="BI84" s="40">
        <v>263442</v>
      </c>
      <c r="BJ84" s="40">
        <v>163104</v>
      </c>
      <c r="BK84" s="39">
        <v>374616</v>
      </c>
      <c r="BL84" s="40">
        <v>192637</v>
      </c>
      <c r="BM84" s="40">
        <v>147645</v>
      </c>
      <c r="BN84" s="39">
        <v>349920</v>
      </c>
      <c r="BO84" s="40">
        <v>196276</v>
      </c>
      <c r="BP84" s="40">
        <v>144379</v>
      </c>
      <c r="BQ84" s="39">
        <v>327142</v>
      </c>
      <c r="BR84" s="40">
        <v>187678</v>
      </c>
      <c r="BS84" s="40">
        <v>133184</v>
      </c>
      <c r="BT84" s="39">
        <v>423724</v>
      </c>
      <c r="BU84" s="40">
        <v>250525</v>
      </c>
      <c r="BV84" s="40">
        <v>159301</v>
      </c>
      <c r="BW84" s="40">
        <v>0</v>
      </c>
      <c r="BX84" s="40">
        <v>0</v>
      </c>
      <c r="BY84" s="159">
        <v>13898</v>
      </c>
      <c r="BZ84" s="39">
        <v>338067</v>
      </c>
      <c r="CA84" s="40">
        <v>204260</v>
      </c>
      <c r="CB84" s="40">
        <v>119734</v>
      </c>
      <c r="CC84" s="159">
        <v>14073</v>
      </c>
      <c r="CD84" s="39">
        <f t="shared" si="32"/>
        <v>362010</v>
      </c>
      <c r="CE84" s="40">
        <v>199758</v>
      </c>
      <c r="CF84" s="40">
        <v>144066</v>
      </c>
      <c r="CG84" s="159">
        <v>18186</v>
      </c>
      <c r="CH84" s="39">
        <f t="shared" si="33"/>
        <v>269143</v>
      </c>
      <c r="CI84" s="40">
        <v>148225</v>
      </c>
      <c r="CJ84" s="40">
        <v>120918</v>
      </c>
      <c r="CK84" s="159">
        <v>0</v>
      </c>
      <c r="CL84" s="39">
        <v>182460</v>
      </c>
      <c r="CM84" s="159">
        <v>139066</v>
      </c>
      <c r="CN84" s="39"/>
      <c r="CO84" s="40"/>
      <c r="CP84" s="40"/>
      <c r="CQ84" s="159"/>
      <c r="CR84" s="39">
        <v>740930</v>
      </c>
      <c r="CS84" s="40">
        <v>493580</v>
      </c>
      <c r="CT84" s="40">
        <v>12335</v>
      </c>
      <c r="CU84" s="40">
        <v>194980</v>
      </c>
      <c r="CV84" s="40">
        <v>20900</v>
      </c>
      <c r="CW84" s="40">
        <v>3630</v>
      </c>
      <c r="CX84" s="40">
        <v>15505</v>
      </c>
      <c r="CY84" s="39">
        <v>563660</v>
      </c>
      <c r="CZ84" s="40">
        <v>405480</v>
      </c>
      <c r="DA84" s="40">
        <v>8885</v>
      </c>
      <c r="DB84" s="40">
        <v>121375</v>
      </c>
      <c r="DC84" s="40">
        <v>16030</v>
      </c>
      <c r="DD84" s="40">
        <v>3110</v>
      </c>
      <c r="DE84" s="40">
        <v>8780</v>
      </c>
      <c r="DF84" s="39">
        <v>718437</v>
      </c>
      <c r="DG84" s="40">
        <v>475266</v>
      </c>
      <c r="DH84" s="40">
        <v>9677</v>
      </c>
      <c r="DI84" s="40">
        <v>193252</v>
      </c>
      <c r="DJ84" s="40">
        <v>23316</v>
      </c>
      <c r="DK84" s="40">
        <v>4079</v>
      </c>
      <c r="DL84" s="159">
        <v>12847</v>
      </c>
      <c r="DM84" s="39">
        <v>542394</v>
      </c>
      <c r="DN84" s="40">
        <v>384899</v>
      </c>
      <c r="DO84" s="40">
        <v>7053</v>
      </c>
      <c r="DP84" s="40">
        <v>122636</v>
      </c>
      <c r="DQ84" s="40">
        <v>17541</v>
      </c>
      <c r="DR84" s="40">
        <v>3117</v>
      </c>
      <c r="DS84" s="159">
        <v>7148</v>
      </c>
      <c r="DT84" s="41">
        <v>540526</v>
      </c>
      <c r="DU84" s="42">
        <v>60166</v>
      </c>
      <c r="DV84" s="42">
        <v>134551</v>
      </c>
      <c r="DW84" s="42">
        <v>160565</v>
      </c>
      <c r="DX84" s="42">
        <v>185244</v>
      </c>
      <c r="DY84" s="41">
        <v>372707</v>
      </c>
      <c r="DZ84" s="42">
        <v>16408</v>
      </c>
      <c r="EA84" s="42">
        <v>86801</v>
      </c>
      <c r="EB84" s="42">
        <v>115864</v>
      </c>
      <c r="EC84" s="160">
        <v>153634</v>
      </c>
    </row>
    <row r="85" spans="1:133">
      <c r="A85" s="154" t="s">
        <v>610</v>
      </c>
      <c r="B85" s="154" t="s">
        <v>611</v>
      </c>
      <c r="C85" s="140" t="s">
        <v>126</v>
      </c>
      <c r="D85" s="29" t="s">
        <v>242</v>
      </c>
      <c r="E85" s="156" t="s">
        <v>612</v>
      </c>
      <c r="F85" s="29" t="s">
        <v>613</v>
      </c>
      <c r="G85" s="156" t="s">
        <v>614</v>
      </c>
      <c r="H85" s="166">
        <v>1998</v>
      </c>
      <c r="I85" s="150">
        <v>1948</v>
      </c>
      <c r="J85" s="100" t="s">
        <v>85</v>
      </c>
      <c r="K85" s="100" t="s">
        <v>49</v>
      </c>
      <c r="L85" s="100" t="s">
        <v>148</v>
      </c>
      <c r="M85" s="100" t="s">
        <v>87</v>
      </c>
      <c r="N85" s="100" t="s">
        <v>102</v>
      </c>
      <c r="O85" s="43">
        <f t="shared" si="0"/>
        <v>63.251948169999999</v>
      </c>
      <c r="P85" s="162">
        <f t="shared" si="1"/>
        <v>35.266506990000003</v>
      </c>
      <c r="Q85" s="43">
        <f t="shared" si="2"/>
        <v>59.4040283</v>
      </c>
      <c r="R85" s="162">
        <f t="shared" si="3"/>
        <v>36.315219569999996</v>
      </c>
      <c r="S85" s="43">
        <f t="shared" si="4"/>
        <v>63.295285610000001</v>
      </c>
      <c r="T85" s="162">
        <f t="shared" si="5"/>
        <v>35.585330210000002</v>
      </c>
      <c r="U85" s="43">
        <f t="shared" si="6"/>
        <v>65.763559299999997</v>
      </c>
      <c r="V85" s="162">
        <f t="shared" si="7"/>
        <v>32.9431583</v>
      </c>
      <c r="W85" s="43">
        <f t="shared" si="23"/>
        <v>63.758421929999997</v>
      </c>
      <c r="X85" s="162">
        <f t="shared" si="24"/>
        <v>34.96508102</v>
      </c>
      <c r="Y85" s="43">
        <f t="shared" si="8"/>
        <v>63.867731820000003</v>
      </c>
      <c r="Z85" s="162">
        <f t="shared" si="9"/>
        <v>35.027358280000001</v>
      </c>
      <c r="AA85" s="43">
        <f t="shared" si="10"/>
        <v>64.132300069999999</v>
      </c>
      <c r="AB85" s="162">
        <f t="shared" si="11"/>
        <v>33.769753139999999</v>
      </c>
      <c r="AC85" s="43">
        <f t="shared" si="12"/>
        <v>62.328200789999997</v>
      </c>
      <c r="AD85" s="162">
        <f t="shared" si="13"/>
        <v>36.068646190000003</v>
      </c>
      <c r="AE85" s="43">
        <f t="shared" si="14"/>
        <v>71.544173060000006</v>
      </c>
      <c r="AF85" s="162">
        <f t="shared" si="15"/>
        <v>28.455826940000001</v>
      </c>
      <c r="AG85" s="43">
        <f t="shared" ref="AG85:AL85" si="194">CZ85/$CY85*100</f>
        <v>67.62321068</v>
      </c>
      <c r="AH85" s="44">
        <f t="shared" si="194"/>
        <v>13.471034680000001</v>
      </c>
      <c r="AI85" s="44">
        <f t="shared" si="194"/>
        <v>14.148333170000001</v>
      </c>
      <c r="AJ85" s="44">
        <f t="shared" si="194"/>
        <v>3.2106830629999998</v>
      </c>
      <c r="AK85" s="44">
        <f t="shared" si="194"/>
        <v>0.1239312134</v>
      </c>
      <c r="AL85" s="44">
        <f t="shared" si="194"/>
        <v>1.422807186</v>
      </c>
      <c r="AM85" s="43">
        <f t="shared" ref="AM85:AR85" si="195">DN85/$DM85*100</f>
        <v>68.865282609999994</v>
      </c>
      <c r="AN85" s="44">
        <f t="shared" si="195"/>
        <v>12.93336131</v>
      </c>
      <c r="AO85" s="44">
        <f t="shared" si="195"/>
        <v>12.47168815</v>
      </c>
      <c r="AP85" s="44">
        <f t="shared" si="195"/>
        <v>4.2098731479999998</v>
      </c>
      <c r="AQ85" s="44">
        <f t="shared" si="195"/>
        <v>0.1418306282</v>
      </c>
      <c r="AR85" s="163">
        <f t="shared" si="195"/>
        <v>1.3779641520000001</v>
      </c>
      <c r="AS85" s="45">
        <f t="shared" si="18"/>
        <v>89.711072189999996</v>
      </c>
      <c r="AT85" s="46">
        <f t="shared" si="27"/>
        <v>200</v>
      </c>
      <c r="AU85" s="47">
        <f t="shared" si="19"/>
        <v>37.418769769999997</v>
      </c>
      <c r="AV85" s="46">
        <f t="shared" si="28"/>
        <v>115</v>
      </c>
      <c r="AW85" s="47">
        <f t="shared" si="20"/>
        <v>42.816607390000001</v>
      </c>
      <c r="AX85" s="164">
        <f t="shared" si="29"/>
        <v>121</v>
      </c>
      <c r="AY85" s="48">
        <v>75236</v>
      </c>
      <c r="AZ85" s="49">
        <f t="shared" si="30"/>
        <v>102</v>
      </c>
      <c r="BA85" s="50">
        <v>87569</v>
      </c>
      <c r="BB85" s="49">
        <f t="shared" si="31"/>
        <v>85</v>
      </c>
      <c r="BC85" s="165">
        <f t="shared" si="21"/>
        <v>38.669246059999999</v>
      </c>
      <c r="BD85" s="51"/>
      <c r="BE85" s="44"/>
      <c r="BF85" s="162"/>
      <c r="BG85" s="100">
        <v>82</v>
      </c>
      <c r="BH85" s="39">
        <v>362392</v>
      </c>
      <c r="BI85" s="40">
        <v>229220</v>
      </c>
      <c r="BJ85" s="40">
        <v>127803</v>
      </c>
      <c r="BK85" s="39">
        <v>328774</v>
      </c>
      <c r="BL85" s="40">
        <v>195305</v>
      </c>
      <c r="BM85" s="40">
        <v>119395</v>
      </c>
      <c r="BN85" s="39">
        <v>317496</v>
      </c>
      <c r="BO85" s="40">
        <v>200960</v>
      </c>
      <c r="BP85" s="40">
        <v>112982</v>
      </c>
      <c r="BQ85" s="39">
        <v>334807</v>
      </c>
      <c r="BR85" s="40">
        <v>220181</v>
      </c>
      <c r="BS85" s="40">
        <v>110296</v>
      </c>
      <c r="BT85" s="39">
        <v>349237</v>
      </c>
      <c r="BU85" s="40">
        <v>222668</v>
      </c>
      <c r="BV85" s="40">
        <v>122111</v>
      </c>
      <c r="BW85" s="40">
        <v>0</v>
      </c>
      <c r="BX85" s="40">
        <v>0</v>
      </c>
      <c r="BY85" s="159">
        <v>4458</v>
      </c>
      <c r="BZ85" s="39">
        <v>274140</v>
      </c>
      <c r="CA85" s="40">
        <v>175087</v>
      </c>
      <c r="CB85" s="40">
        <v>96024</v>
      </c>
      <c r="CC85" s="159">
        <v>3029</v>
      </c>
      <c r="CD85" s="39">
        <f t="shared" si="32"/>
        <v>312925</v>
      </c>
      <c r="CE85" s="40">
        <v>200686</v>
      </c>
      <c r="CF85" s="40">
        <v>105674</v>
      </c>
      <c r="CG85" s="159">
        <v>6565</v>
      </c>
      <c r="CH85" s="39">
        <f t="shared" si="33"/>
        <v>217696</v>
      </c>
      <c r="CI85" s="40">
        <v>135686</v>
      </c>
      <c r="CJ85" s="40">
        <v>78520</v>
      </c>
      <c r="CK85" s="159">
        <v>3490</v>
      </c>
      <c r="CL85" s="39">
        <v>206973</v>
      </c>
      <c r="CM85" s="159">
        <v>82321</v>
      </c>
      <c r="CN85" s="39"/>
      <c r="CO85" s="40"/>
      <c r="CP85" s="40"/>
      <c r="CQ85" s="159"/>
      <c r="CR85" s="39">
        <v>664255</v>
      </c>
      <c r="CS85" s="40">
        <v>423760</v>
      </c>
      <c r="CT85" s="40">
        <v>94000</v>
      </c>
      <c r="CU85" s="40">
        <v>108720</v>
      </c>
      <c r="CV85" s="40">
        <v>23290</v>
      </c>
      <c r="CW85" s="40">
        <v>1225</v>
      </c>
      <c r="CX85" s="40">
        <v>13260</v>
      </c>
      <c r="CY85" s="39">
        <v>520450</v>
      </c>
      <c r="CZ85" s="40">
        <v>351945</v>
      </c>
      <c r="DA85" s="40">
        <v>70110</v>
      </c>
      <c r="DB85" s="40">
        <v>73635</v>
      </c>
      <c r="DC85" s="40">
        <v>16710</v>
      </c>
      <c r="DD85" s="40">
        <v>645</v>
      </c>
      <c r="DE85" s="40">
        <v>7405</v>
      </c>
      <c r="DF85" s="39">
        <v>714820</v>
      </c>
      <c r="DG85" s="40">
        <v>465912</v>
      </c>
      <c r="DH85" s="40">
        <v>97846</v>
      </c>
      <c r="DI85" s="40">
        <v>104641</v>
      </c>
      <c r="DJ85" s="40">
        <v>31589</v>
      </c>
      <c r="DK85" s="40">
        <v>1068</v>
      </c>
      <c r="DL85" s="159">
        <v>13764</v>
      </c>
      <c r="DM85" s="39">
        <v>552772</v>
      </c>
      <c r="DN85" s="40">
        <v>380668</v>
      </c>
      <c r="DO85" s="40">
        <v>71492</v>
      </c>
      <c r="DP85" s="40">
        <v>68940</v>
      </c>
      <c r="DQ85" s="40">
        <v>23271</v>
      </c>
      <c r="DR85" s="40">
        <v>784</v>
      </c>
      <c r="DS85" s="159">
        <v>7617</v>
      </c>
      <c r="DT85" s="41">
        <v>498429</v>
      </c>
      <c r="DU85" s="42">
        <v>51283</v>
      </c>
      <c r="DV85" s="42">
        <v>134331</v>
      </c>
      <c r="DW85" s="42">
        <v>126309</v>
      </c>
      <c r="DX85" s="42">
        <v>186506</v>
      </c>
      <c r="DY85" s="41">
        <v>326698</v>
      </c>
      <c r="DZ85" s="42">
        <v>19038</v>
      </c>
      <c r="EA85" s="42">
        <v>84709</v>
      </c>
      <c r="EB85" s="42">
        <v>83070</v>
      </c>
      <c r="EC85" s="160">
        <v>139881</v>
      </c>
    </row>
    <row r="86" spans="1:133">
      <c r="A86" s="155" t="s">
        <v>615</v>
      </c>
      <c r="B86" s="155" t="s">
        <v>616</v>
      </c>
      <c r="C86" s="140" t="s">
        <v>126</v>
      </c>
      <c r="D86" s="29" t="s">
        <v>576</v>
      </c>
      <c r="E86" s="156" t="s">
        <v>617</v>
      </c>
      <c r="F86" s="29" t="s">
        <v>618</v>
      </c>
      <c r="G86" s="156" t="s">
        <v>619</v>
      </c>
      <c r="H86" s="166">
        <v>2006</v>
      </c>
      <c r="I86" s="150">
        <v>1953</v>
      </c>
      <c r="J86" s="100" t="s">
        <v>85</v>
      </c>
      <c r="K86" s="100" t="s">
        <v>49</v>
      </c>
      <c r="L86" s="100" t="s">
        <v>148</v>
      </c>
      <c r="M86" s="100" t="s">
        <v>87</v>
      </c>
      <c r="N86" s="100" t="s">
        <v>102</v>
      </c>
      <c r="O86" s="43">
        <f t="shared" si="0"/>
        <v>54.465112830000002</v>
      </c>
      <c r="P86" s="162">
        <f t="shared" si="1"/>
        <v>43.529159540000002</v>
      </c>
      <c r="Q86" s="43">
        <f t="shared" si="2"/>
        <v>48.655937639999998</v>
      </c>
      <c r="R86" s="162">
        <f t="shared" si="3"/>
        <v>45.77295324</v>
      </c>
      <c r="S86" s="43">
        <f t="shared" si="4"/>
        <v>55.886454280000002</v>
      </c>
      <c r="T86" s="162">
        <f t="shared" si="5"/>
        <v>42.568628869999998</v>
      </c>
      <c r="U86" s="43">
        <f t="shared" si="6"/>
        <v>58.588108099999999</v>
      </c>
      <c r="V86" s="162">
        <f t="shared" si="7"/>
        <v>40.002526690000003</v>
      </c>
      <c r="W86" s="43">
        <f t="shared" si="23"/>
        <v>59.366361550000001</v>
      </c>
      <c r="X86" s="162">
        <f t="shared" si="24"/>
        <v>38.220931909999997</v>
      </c>
      <c r="Y86" s="43">
        <f t="shared" si="8"/>
        <v>62.166135160000003</v>
      </c>
      <c r="Z86" s="162">
        <f t="shared" si="9"/>
        <v>35.447263020000001</v>
      </c>
      <c r="AA86" s="43">
        <f t="shared" si="10"/>
        <v>63.228939889999999</v>
      </c>
      <c r="AB86" s="162">
        <f t="shared" si="11"/>
        <v>33.655304809999997</v>
      </c>
      <c r="AC86" s="43">
        <f t="shared" si="12"/>
        <v>62.283644350000003</v>
      </c>
      <c r="AD86" s="162">
        <f t="shared" si="13"/>
        <v>35.495938529999997</v>
      </c>
      <c r="AE86" s="43">
        <f t="shared" si="14"/>
        <v>69.911307980000004</v>
      </c>
      <c r="AF86" s="162">
        <f t="shared" si="15"/>
        <v>30.08869202</v>
      </c>
      <c r="AG86" s="43">
        <f t="shared" ref="AG86:AL86" si="196">CZ86/$CY86*100</f>
        <v>85.716759949999997</v>
      </c>
      <c r="AH86" s="44">
        <f t="shared" si="196"/>
        <v>3.6498878779999999</v>
      </c>
      <c r="AI86" s="44">
        <f t="shared" si="196"/>
        <v>6.3982425120000004</v>
      </c>
      <c r="AJ86" s="44">
        <f t="shared" si="196"/>
        <v>2.2943975499999998</v>
      </c>
      <c r="AK86" s="44">
        <f t="shared" si="196"/>
        <v>0.28167216639999998</v>
      </c>
      <c r="AL86" s="44">
        <f t="shared" si="196"/>
        <v>1.659039945</v>
      </c>
      <c r="AM86" s="43">
        <f t="shared" ref="AM86:AR86" si="197">DN86/$DM86*100</f>
        <v>86.044513530000003</v>
      </c>
      <c r="AN86" s="44">
        <f t="shared" si="197"/>
        <v>3.6572322900000001</v>
      </c>
      <c r="AO86" s="44">
        <f t="shared" si="197"/>
        <v>5.6447616570000001</v>
      </c>
      <c r="AP86" s="44">
        <f t="shared" si="197"/>
        <v>2.867746409</v>
      </c>
      <c r="AQ86" s="44">
        <f t="shared" si="197"/>
        <v>0.37807621419999998</v>
      </c>
      <c r="AR86" s="163">
        <f t="shared" si="197"/>
        <v>1.4076699029999999</v>
      </c>
      <c r="AS86" s="45">
        <f t="shared" si="18"/>
        <v>92.715349599999996</v>
      </c>
      <c r="AT86" s="46">
        <f t="shared" si="27"/>
        <v>61</v>
      </c>
      <c r="AU86" s="47">
        <f t="shared" si="19"/>
        <v>35.674441049999999</v>
      </c>
      <c r="AV86" s="46">
        <f t="shared" si="28"/>
        <v>134</v>
      </c>
      <c r="AW86" s="47">
        <f t="shared" si="20"/>
        <v>37.149985399999998</v>
      </c>
      <c r="AX86" s="164">
        <f t="shared" si="29"/>
        <v>182</v>
      </c>
      <c r="AY86" s="48">
        <v>79153</v>
      </c>
      <c r="AZ86" s="49">
        <f t="shared" si="30"/>
        <v>77</v>
      </c>
      <c r="BA86" s="50">
        <v>83010</v>
      </c>
      <c r="BB86" s="49">
        <f t="shared" si="31"/>
        <v>108</v>
      </c>
      <c r="BC86" s="165">
        <f t="shared" si="21"/>
        <v>53.872996139999998</v>
      </c>
      <c r="BD86" s="51"/>
      <c r="BE86" s="44"/>
      <c r="BF86" s="162"/>
      <c r="BG86" s="100">
        <v>83</v>
      </c>
      <c r="BH86" s="39">
        <v>377818</v>
      </c>
      <c r="BI86" s="40">
        <v>205779</v>
      </c>
      <c r="BJ86" s="40">
        <v>164461</v>
      </c>
      <c r="BK86" s="39">
        <v>340758</v>
      </c>
      <c r="BL86" s="40">
        <v>165799</v>
      </c>
      <c r="BM86" s="40">
        <v>155975</v>
      </c>
      <c r="BN86" s="39">
        <v>317687</v>
      </c>
      <c r="BO86" s="40">
        <v>177544</v>
      </c>
      <c r="BP86" s="40">
        <v>135235</v>
      </c>
      <c r="BQ86" s="39">
        <v>340366</v>
      </c>
      <c r="BR86" s="40">
        <v>199414</v>
      </c>
      <c r="BS86" s="40">
        <v>136155</v>
      </c>
      <c r="BT86" s="39">
        <v>367181</v>
      </c>
      <c r="BU86" s="40">
        <v>217982</v>
      </c>
      <c r="BV86" s="40">
        <v>140340</v>
      </c>
      <c r="BW86" s="40">
        <v>0</v>
      </c>
      <c r="BX86" s="40">
        <v>0</v>
      </c>
      <c r="BY86" s="159">
        <v>8859</v>
      </c>
      <c r="BZ86" s="39">
        <v>289114</v>
      </c>
      <c r="CA86" s="40">
        <v>179731</v>
      </c>
      <c r="CB86" s="40">
        <v>102483</v>
      </c>
      <c r="CC86" s="159">
        <v>6900</v>
      </c>
      <c r="CD86" s="39">
        <f t="shared" si="32"/>
        <v>330257</v>
      </c>
      <c r="CE86" s="40">
        <v>208818</v>
      </c>
      <c r="CF86" s="40">
        <v>111149</v>
      </c>
      <c r="CG86" s="159">
        <v>10290</v>
      </c>
      <c r="CH86" s="39">
        <f t="shared" si="33"/>
        <v>227750</v>
      </c>
      <c r="CI86" s="40">
        <v>141851</v>
      </c>
      <c r="CJ86" s="40">
        <v>80842</v>
      </c>
      <c r="CK86" s="159">
        <v>5057</v>
      </c>
      <c r="CL86" s="39">
        <v>204708</v>
      </c>
      <c r="CM86" s="159">
        <v>88103</v>
      </c>
      <c r="CN86" s="39"/>
      <c r="CO86" s="40"/>
      <c r="CP86" s="40"/>
      <c r="CQ86" s="159"/>
      <c r="CR86" s="39">
        <v>680570</v>
      </c>
      <c r="CS86" s="40">
        <v>566595</v>
      </c>
      <c r="CT86" s="40">
        <v>24060</v>
      </c>
      <c r="CU86" s="40">
        <v>53715</v>
      </c>
      <c r="CV86" s="40">
        <v>16585</v>
      </c>
      <c r="CW86" s="40">
        <v>1850</v>
      </c>
      <c r="CX86" s="40">
        <v>17765</v>
      </c>
      <c r="CY86" s="39">
        <v>548510</v>
      </c>
      <c r="CZ86" s="40">
        <v>470165</v>
      </c>
      <c r="DA86" s="40">
        <v>20020</v>
      </c>
      <c r="DB86" s="40">
        <v>35095</v>
      </c>
      <c r="DC86" s="40">
        <v>12585</v>
      </c>
      <c r="DD86" s="40">
        <v>1545</v>
      </c>
      <c r="DE86" s="40">
        <v>9100</v>
      </c>
      <c r="DF86" s="39">
        <v>714819</v>
      </c>
      <c r="DG86" s="40">
        <v>601693</v>
      </c>
      <c r="DH86" s="40">
        <v>25858</v>
      </c>
      <c r="DI86" s="40">
        <v>48341</v>
      </c>
      <c r="DJ86" s="40">
        <v>20857</v>
      </c>
      <c r="DK86" s="40">
        <v>2931</v>
      </c>
      <c r="DL86" s="159">
        <v>15139</v>
      </c>
      <c r="DM86" s="39">
        <v>560998</v>
      </c>
      <c r="DN86" s="40">
        <v>482708</v>
      </c>
      <c r="DO86" s="40">
        <v>20517</v>
      </c>
      <c r="DP86" s="40">
        <v>31667</v>
      </c>
      <c r="DQ86" s="40">
        <v>16088</v>
      </c>
      <c r="DR86" s="40">
        <v>2121</v>
      </c>
      <c r="DS86" s="159">
        <v>7897</v>
      </c>
      <c r="DT86" s="41">
        <v>489042</v>
      </c>
      <c r="DU86" s="42">
        <v>35625</v>
      </c>
      <c r="DV86" s="42">
        <v>140853</v>
      </c>
      <c r="DW86" s="42">
        <v>138101</v>
      </c>
      <c r="DX86" s="42">
        <v>174463</v>
      </c>
      <c r="DY86" s="41">
        <v>414447</v>
      </c>
      <c r="DZ86" s="42">
        <v>23217</v>
      </c>
      <c r="EA86" s="42">
        <v>118623</v>
      </c>
      <c r="EB86" s="42">
        <v>118640</v>
      </c>
      <c r="EC86" s="160">
        <v>153967</v>
      </c>
    </row>
    <row r="87" spans="1:133">
      <c r="A87" s="154" t="s">
        <v>620</v>
      </c>
      <c r="B87" s="154" t="s">
        <v>621</v>
      </c>
      <c r="C87" s="140" t="s">
        <v>126</v>
      </c>
      <c r="D87" s="29" t="s">
        <v>622</v>
      </c>
      <c r="E87" s="156" t="s">
        <v>623</v>
      </c>
      <c r="F87" s="29" t="s">
        <v>624</v>
      </c>
      <c r="G87" s="156" t="s">
        <v>625</v>
      </c>
      <c r="H87" s="166">
        <v>1990</v>
      </c>
      <c r="I87" s="150">
        <v>1943</v>
      </c>
      <c r="J87" s="100" t="s">
        <v>131</v>
      </c>
      <c r="K87" s="100" t="s">
        <v>49</v>
      </c>
      <c r="L87" s="100" t="s">
        <v>148</v>
      </c>
      <c r="M87" s="100" t="s">
        <v>87</v>
      </c>
      <c r="N87" s="100" t="s">
        <v>102</v>
      </c>
      <c r="O87" s="43">
        <f t="shared" si="0"/>
        <v>59.909029089999997</v>
      </c>
      <c r="P87" s="162">
        <f t="shared" si="1"/>
        <v>38.820651300000002</v>
      </c>
      <c r="Q87" s="43">
        <f t="shared" si="2"/>
        <v>55.876732629999999</v>
      </c>
      <c r="R87" s="162">
        <f t="shared" si="3"/>
        <v>40.38317533</v>
      </c>
      <c r="S87" s="43">
        <f t="shared" si="4"/>
        <v>62.596858640000001</v>
      </c>
      <c r="T87" s="162">
        <f t="shared" si="5"/>
        <v>36.293193719999998</v>
      </c>
      <c r="U87" s="43">
        <f t="shared" si="6"/>
        <v>62.637054220000003</v>
      </c>
      <c r="V87" s="162">
        <f t="shared" si="7"/>
        <v>36.164733390000002</v>
      </c>
      <c r="W87" s="43">
        <f t="shared" si="23"/>
        <v>58.729966109999999</v>
      </c>
      <c r="X87" s="162">
        <f t="shared" si="24"/>
        <v>39.756024979999999</v>
      </c>
      <c r="Y87" s="43">
        <f t="shared" si="8"/>
        <v>64.599114119999996</v>
      </c>
      <c r="Z87" s="162">
        <f t="shared" si="9"/>
        <v>35.400885879999997</v>
      </c>
      <c r="AA87" s="43">
        <f t="shared" si="10"/>
        <v>69.032481200000007</v>
      </c>
      <c r="AB87" s="162">
        <f t="shared" si="11"/>
        <v>30.96073101</v>
      </c>
      <c r="AC87" s="43">
        <f t="shared" si="12"/>
        <v>67.102461739999995</v>
      </c>
      <c r="AD87" s="162">
        <f t="shared" si="13"/>
        <v>32.897538259999997</v>
      </c>
      <c r="AE87" s="43">
        <f t="shared" si="14"/>
        <v>74.691652559999994</v>
      </c>
      <c r="AF87" s="162">
        <f t="shared" si="15"/>
        <v>25.308347439999999</v>
      </c>
      <c r="AG87" s="43">
        <f t="shared" ref="AG87:AL87" si="198">CZ87/$CY87*100</f>
        <v>70.755141449999996</v>
      </c>
      <c r="AH87" s="44">
        <f t="shared" si="198"/>
        <v>12.71629703</v>
      </c>
      <c r="AI87" s="44">
        <f t="shared" si="198"/>
        <v>11.897977170000001</v>
      </c>
      <c r="AJ87" s="44">
        <f t="shared" si="198"/>
        <v>3.0745580320000001</v>
      </c>
      <c r="AK87" s="44">
        <f t="shared" si="198"/>
        <v>0.10498490839999999</v>
      </c>
      <c r="AL87" s="44">
        <f t="shared" si="198"/>
        <v>1.451041413</v>
      </c>
      <c r="AM87" s="43">
        <f t="shared" ref="AM87:AR87" si="199">DN87/$DM87*100</f>
        <v>72.492330359999997</v>
      </c>
      <c r="AN87" s="44">
        <f t="shared" si="199"/>
        <v>11.55339564</v>
      </c>
      <c r="AO87" s="44">
        <f t="shared" si="199"/>
        <v>10.6106172</v>
      </c>
      <c r="AP87" s="44">
        <f t="shared" si="199"/>
        <v>3.7711137529999998</v>
      </c>
      <c r="AQ87" s="44">
        <f t="shared" si="199"/>
        <v>0.15641794019999999</v>
      </c>
      <c r="AR87" s="163">
        <f t="shared" si="199"/>
        <v>1.416125106</v>
      </c>
      <c r="AS87" s="45">
        <f t="shared" si="18"/>
        <v>91.222570529999999</v>
      </c>
      <c r="AT87" s="46">
        <f t="shared" si="27"/>
        <v>120</v>
      </c>
      <c r="AU87" s="47">
        <f t="shared" si="19"/>
        <v>36.294309140000003</v>
      </c>
      <c r="AV87" s="46">
        <f t="shared" si="28"/>
        <v>126</v>
      </c>
      <c r="AW87" s="47">
        <f t="shared" si="20"/>
        <v>40.055142570000001</v>
      </c>
      <c r="AX87" s="164">
        <f t="shared" si="29"/>
        <v>153</v>
      </c>
      <c r="AY87" s="48">
        <v>71475</v>
      </c>
      <c r="AZ87" s="49">
        <f t="shared" si="30"/>
        <v>131</v>
      </c>
      <c r="BA87" s="50">
        <v>81692</v>
      </c>
      <c r="BB87" s="49">
        <f t="shared" si="31"/>
        <v>115</v>
      </c>
      <c r="BC87" s="165">
        <f t="shared" si="21"/>
        <v>42.414068669999999</v>
      </c>
      <c r="BD87" s="51"/>
      <c r="BE87" s="44"/>
      <c r="BF87" s="162"/>
      <c r="BG87" s="100">
        <v>84</v>
      </c>
      <c r="BH87" s="39">
        <v>354399</v>
      </c>
      <c r="BI87" s="40">
        <v>212317</v>
      </c>
      <c r="BJ87" s="40">
        <v>137580</v>
      </c>
      <c r="BK87" s="39">
        <v>321837</v>
      </c>
      <c r="BL87" s="40">
        <v>179832</v>
      </c>
      <c r="BM87" s="40">
        <v>129968</v>
      </c>
      <c r="BN87" s="39">
        <v>305600</v>
      </c>
      <c r="BO87" s="40">
        <v>191296</v>
      </c>
      <c r="BP87" s="40">
        <v>110912</v>
      </c>
      <c r="BQ87" s="39">
        <v>324233</v>
      </c>
      <c r="BR87" s="40">
        <v>203090</v>
      </c>
      <c r="BS87" s="40">
        <v>117258</v>
      </c>
      <c r="BT87" s="39">
        <v>346101</v>
      </c>
      <c r="BU87" s="40">
        <v>203265</v>
      </c>
      <c r="BV87" s="40">
        <v>137596</v>
      </c>
      <c r="BW87" s="40">
        <v>0</v>
      </c>
      <c r="BX87" s="40">
        <v>0</v>
      </c>
      <c r="BY87" s="159">
        <v>5240</v>
      </c>
      <c r="BZ87" s="39">
        <v>270239</v>
      </c>
      <c r="CA87" s="40">
        <v>174572</v>
      </c>
      <c r="CB87" s="40">
        <v>95667</v>
      </c>
      <c r="CC87" s="159">
        <v>0</v>
      </c>
      <c r="CD87" s="39">
        <f t="shared" si="32"/>
        <v>309379</v>
      </c>
      <c r="CE87" s="40">
        <v>213572</v>
      </c>
      <c r="CF87" s="40">
        <v>95786</v>
      </c>
      <c r="CG87" s="159">
        <v>21</v>
      </c>
      <c r="CH87" s="39">
        <f t="shared" si="33"/>
        <v>210420</v>
      </c>
      <c r="CI87" s="40">
        <v>141197</v>
      </c>
      <c r="CJ87" s="40">
        <v>69223</v>
      </c>
      <c r="CK87" s="159">
        <v>0</v>
      </c>
      <c r="CL87" s="39">
        <v>217585</v>
      </c>
      <c r="CM87" s="159">
        <v>73726</v>
      </c>
      <c r="CN87" s="39"/>
      <c r="CO87" s="40"/>
      <c r="CP87" s="40"/>
      <c r="CQ87" s="159"/>
      <c r="CR87" s="39">
        <v>668930</v>
      </c>
      <c r="CS87" s="40">
        <v>444075</v>
      </c>
      <c r="CT87" s="40">
        <v>90825</v>
      </c>
      <c r="CU87" s="40">
        <v>98730</v>
      </c>
      <c r="CV87" s="40">
        <v>21250</v>
      </c>
      <c r="CW87" s="40">
        <v>570</v>
      </c>
      <c r="CX87" s="40">
        <v>13480</v>
      </c>
      <c r="CY87" s="39">
        <v>533410</v>
      </c>
      <c r="CZ87" s="40">
        <v>377415</v>
      </c>
      <c r="DA87" s="40">
        <v>67830</v>
      </c>
      <c r="DB87" s="40">
        <v>63465</v>
      </c>
      <c r="DC87" s="40">
        <v>16400</v>
      </c>
      <c r="DD87" s="40">
        <v>560</v>
      </c>
      <c r="DE87" s="40">
        <v>7740</v>
      </c>
      <c r="DF87" s="39">
        <v>714819</v>
      </c>
      <c r="DG87" s="40">
        <v>491713</v>
      </c>
      <c r="DH87" s="40">
        <v>89719</v>
      </c>
      <c r="DI87" s="40">
        <v>90696</v>
      </c>
      <c r="DJ87" s="40">
        <v>27492</v>
      </c>
      <c r="DK87" s="40">
        <v>1122</v>
      </c>
      <c r="DL87" s="159">
        <v>14077</v>
      </c>
      <c r="DM87" s="39">
        <v>561956</v>
      </c>
      <c r="DN87" s="40">
        <v>407375</v>
      </c>
      <c r="DO87" s="40">
        <v>64925</v>
      </c>
      <c r="DP87" s="40">
        <v>59627</v>
      </c>
      <c r="DQ87" s="40">
        <v>21192</v>
      </c>
      <c r="DR87" s="40">
        <v>879</v>
      </c>
      <c r="DS87" s="159">
        <v>7958</v>
      </c>
      <c r="DT87" s="41">
        <v>497640</v>
      </c>
      <c r="DU87" s="42">
        <v>43680</v>
      </c>
      <c r="DV87" s="42">
        <v>151632</v>
      </c>
      <c r="DW87" s="42">
        <v>121713</v>
      </c>
      <c r="DX87" s="42">
        <v>180615</v>
      </c>
      <c r="DY87" s="41">
        <v>343836</v>
      </c>
      <c r="DZ87" s="42">
        <v>20443</v>
      </c>
      <c r="EA87" s="42">
        <v>101591</v>
      </c>
      <c r="EB87" s="42">
        <v>84078</v>
      </c>
      <c r="EC87" s="160">
        <v>137724</v>
      </c>
    </row>
    <row r="88" spans="1:133">
      <c r="A88" s="155" t="s">
        <v>626</v>
      </c>
      <c r="B88" s="155" t="s">
        <v>627</v>
      </c>
      <c r="C88" s="140" t="s">
        <v>126</v>
      </c>
      <c r="D88" s="29" t="s">
        <v>326</v>
      </c>
      <c r="E88" s="156" t="s">
        <v>628</v>
      </c>
      <c r="F88" s="29" t="s">
        <v>629</v>
      </c>
      <c r="G88" s="156" t="s">
        <v>630</v>
      </c>
      <c r="H88" s="166">
        <v>2008</v>
      </c>
      <c r="I88" s="150">
        <v>1966</v>
      </c>
      <c r="J88" s="100" t="s">
        <v>85</v>
      </c>
      <c r="K88" s="100" t="s">
        <v>49</v>
      </c>
      <c r="L88" s="100" t="s">
        <v>123</v>
      </c>
      <c r="M88" s="100" t="s">
        <v>87</v>
      </c>
      <c r="N88" s="100" t="s">
        <v>102</v>
      </c>
      <c r="O88" s="43">
        <f t="shared" si="0"/>
        <v>64.156510030000007</v>
      </c>
      <c r="P88" s="162">
        <f t="shared" si="1"/>
        <v>34.496783319999999</v>
      </c>
      <c r="Q88" s="43">
        <f t="shared" si="2"/>
        <v>59.565871819999998</v>
      </c>
      <c r="R88" s="162">
        <f t="shared" si="3"/>
        <v>36.555981449999997</v>
      </c>
      <c r="S88" s="43">
        <f t="shared" si="4"/>
        <v>55.073416610000002</v>
      </c>
      <c r="T88" s="162">
        <f t="shared" si="5"/>
        <v>44.024184300000002</v>
      </c>
      <c r="U88" s="43">
        <f t="shared" si="6"/>
        <v>59.594755290000002</v>
      </c>
      <c r="V88" s="162">
        <f t="shared" si="7"/>
        <v>39.737764669999997</v>
      </c>
      <c r="W88" s="43">
        <f t="shared" si="23"/>
        <v>62.153974310000002</v>
      </c>
      <c r="X88" s="162">
        <f t="shared" si="24"/>
        <v>36.272683100000002</v>
      </c>
      <c r="Y88" s="43">
        <f t="shared" si="8"/>
        <v>61.210008309999999</v>
      </c>
      <c r="Z88" s="162">
        <f t="shared" si="9"/>
        <v>38.788540580000003</v>
      </c>
      <c r="AA88" s="43">
        <f t="shared" si="10"/>
        <v>59.900172230000003</v>
      </c>
      <c r="AB88" s="162">
        <f t="shared" si="11"/>
        <v>40.09823308</v>
      </c>
      <c r="AC88" s="43">
        <f t="shared" si="12"/>
        <v>53.739702800000003</v>
      </c>
      <c r="AD88" s="162">
        <f t="shared" si="13"/>
        <v>46.260297199999997</v>
      </c>
      <c r="AE88" s="43">
        <f t="shared" si="14"/>
        <v>59.955628560000001</v>
      </c>
      <c r="AF88" s="162">
        <f t="shared" si="15"/>
        <v>40.044371439999999</v>
      </c>
      <c r="AG88" s="43">
        <f t="shared" ref="AG88:AL88" si="200">CZ88/$CY88*100</f>
        <v>69.566513499999999</v>
      </c>
      <c r="AH88" s="44">
        <f t="shared" si="200"/>
        <v>11.469865649999999</v>
      </c>
      <c r="AI88" s="44">
        <f t="shared" si="200"/>
        <v>13.65425931</v>
      </c>
      <c r="AJ88" s="44">
        <f t="shared" si="200"/>
        <v>4.0604023400000004</v>
      </c>
      <c r="AK88" s="44">
        <f t="shared" si="200"/>
        <v>0.13466144469999999</v>
      </c>
      <c r="AL88" s="44">
        <f t="shared" si="200"/>
        <v>1.114297756</v>
      </c>
      <c r="AM88" s="43">
        <f t="shared" ref="AM88:AR88" si="201">DN88/$DM88*100</f>
        <v>66.725315199999997</v>
      </c>
      <c r="AN88" s="44">
        <f t="shared" si="201"/>
        <v>10.915740769999999</v>
      </c>
      <c r="AO88" s="44">
        <f t="shared" si="201"/>
        <v>16.250636400000001</v>
      </c>
      <c r="AP88" s="44">
        <f t="shared" si="201"/>
        <v>4.6322362310000003</v>
      </c>
      <c r="AQ88" s="44">
        <f t="shared" si="201"/>
        <v>9.0780449819999998E-2</v>
      </c>
      <c r="AR88" s="163">
        <f t="shared" si="201"/>
        <v>1.3852909470000001</v>
      </c>
      <c r="AS88" s="45">
        <f t="shared" si="18"/>
        <v>90.137533230000003</v>
      </c>
      <c r="AT88" s="46">
        <f t="shared" si="27"/>
        <v>180</v>
      </c>
      <c r="AU88" s="47">
        <f t="shared" si="19"/>
        <v>50.479610770000001</v>
      </c>
      <c r="AV88" s="46">
        <f t="shared" si="28"/>
        <v>26</v>
      </c>
      <c r="AW88" s="47">
        <f t="shared" si="20"/>
        <v>61.944474929999998</v>
      </c>
      <c r="AX88" s="164">
        <f t="shared" si="29"/>
        <v>23</v>
      </c>
      <c r="AY88" s="48">
        <v>99056</v>
      </c>
      <c r="AZ88" s="49">
        <f t="shared" si="30"/>
        <v>27</v>
      </c>
      <c r="BA88" s="50">
        <v>127505</v>
      </c>
      <c r="BB88" s="49">
        <f t="shared" si="31"/>
        <v>7</v>
      </c>
      <c r="BC88" s="165">
        <f t="shared" si="21"/>
        <v>26.473901990000002</v>
      </c>
      <c r="BD88" s="51"/>
      <c r="BE88" s="44"/>
      <c r="BF88" s="162"/>
      <c r="BG88" s="100">
        <v>85</v>
      </c>
      <c r="BH88" s="39">
        <v>369791</v>
      </c>
      <c r="BI88" s="40">
        <v>237245</v>
      </c>
      <c r="BJ88" s="40">
        <v>127566</v>
      </c>
      <c r="BK88" s="39">
        <v>328198</v>
      </c>
      <c r="BL88" s="40">
        <v>195494</v>
      </c>
      <c r="BM88" s="40">
        <v>119976</v>
      </c>
      <c r="BN88" s="39">
        <v>310284</v>
      </c>
      <c r="BO88" s="40">
        <v>170884</v>
      </c>
      <c r="BP88" s="40">
        <v>136600</v>
      </c>
      <c r="BQ88" s="39">
        <v>323755</v>
      </c>
      <c r="BR88" s="40">
        <v>192941</v>
      </c>
      <c r="BS88" s="40">
        <v>128653</v>
      </c>
      <c r="BT88" s="39">
        <v>360125</v>
      </c>
      <c r="BU88" s="40">
        <v>223832</v>
      </c>
      <c r="BV88" s="40">
        <v>130627</v>
      </c>
      <c r="BW88" s="40">
        <v>0</v>
      </c>
      <c r="BX88" s="40">
        <v>0</v>
      </c>
      <c r="BY88" s="159">
        <v>5666</v>
      </c>
      <c r="BZ88" s="39">
        <v>275651</v>
      </c>
      <c r="CA88" s="40">
        <v>168726</v>
      </c>
      <c r="CB88" s="40">
        <v>106921</v>
      </c>
      <c r="CC88" s="159">
        <v>4</v>
      </c>
      <c r="CD88" s="39">
        <f t="shared" si="32"/>
        <v>313540</v>
      </c>
      <c r="CE88" s="40">
        <v>187811</v>
      </c>
      <c r="CF88" s="40">
        <v>125724</v>
      </c>
      <c r="CG88" s="159">
        <v>5</v>
      </c>
      <c r="CH88" s="39">
        <f t="shared" si="33"/>
        <v>198719</v>
      </c>
      <c r="CI88" s="40">
        <v>106791</v>
      </c>
      <c r="CJ88" s="40">
        <v>91928</v>
      </c>
      <c r="CK88" s="159">
        <v>0</v>
      </c>
      <c r="CL88" s="39">
        <v>175929</v>
      </c>
      <c r="CM88" s="159">
        <v>117503</v>
      </c>
      <c r="CN88" s="39"/>
      <c r="CO88" s="40"/>
      <c r="CP88" s="40"/>
      <c r="CQ88" s="159"/>
      <c r="CR88" s="39">
        <v>650110</v>
      </c>
      <c r="CS88" s="40">
        <v>428775</v>
      </c>
      <c r="CT88" s="40">
        <v>74030</v>
      </c>
      <c r="CU88" s="40">
        <v>106415</v>
      </c>
      <c r="CV88" s="40">
        <v>27420</v>
      </c>
      <c r="CW88" s="40">
        <v>780</v>
      </c>
      <c r="CX88" s="40">
        <v>12690</v>
      </c>
      <c r="CY88" s="39">
        <v>486405</v>
      </c>
      <c r="CZ88" s="40">
        <v>338375</v>
      </c>
      <c r="DA88" s="40">
        <v>55790</v>
      </c>
      <c r="DB88" s="40">
        <v>66415</v>
      </c>
      <c r="DC88" s="40">
        <v>19750</v>
      </c>
      <c r="DD88" s="40">
        <v>655</v>
      </c>
      <c r="DE88" s="40">
        <v>5420</v>
      </c>
      <c r="DF88" s="39">
        <v>714819</v>
      </c>
      <c r="DG88" s="40">
        <v>463571</v>
      </c>
      <c r="DH88" s="40">
        <v>79710</v>
      </c>
      <c r="DI88" s="40">
        <v>124157</v>
      </c>
      <c r="DJ88" s="40">
        <v>33145</v>
      </c>
      <c r="DK88" s="40">
        <v>729</v>
      </c>
      <c r="DL88" s="159">
        <v>13507</v>
      </c>
      <c r="DM88" s="39">
        <v>534256</v>
      </c>
      <c r="DN88" s="40">
        <v>356484</v>
      </c>
      <c r="DO88" s="40">
        <v>58318</v>
      </c>
      <c r="DP88" s="40">
        <v>86820</v>
      </c>
      <c r="DQ88" s="40">
        <v>24748</v>
      </c>
      <c r="DR88" s="40">
        <v>485</v>
      </c>
      <c r="DS88" s="159">
        <v>7401</v>
      </c>
      <c r="DT88" s="41">
        <v>498425</v>
      </c>
      <c r="DU88" s="42">
        <v>49157</v>
      </c>
      <c r="DV88" s="42">
        <v>99809</v>
      </c>
      <c r="DW88" s="42">
        <v>97856</v>
      </c>
      <c r="DX88" s="42">
        <v>251603</v>
      </c>
      <c r="DY88" s="41">
        <v>318955</v>
      </c>
      <c r="DZ88" s="42">
        <v>12237</v>
      </c>
      <c r="EA88" s="42">
        <v>51676</v>
      </c>
      <c r="EB88" s="42">
        <v>57467</v>
      </c>
      <c r="EC88" s="160">
        <v>197575</v>
      </c>
    </row>
    <row r="89" spans="1:133">
      <c r="A89" s="154" t="s">
        <v>631</v>
      </c>
      <c r="B89" s="154" t="s">
        <v>632</v>
      </c>
      <c r="C89" s="140" t="s">
        <v>126</v>
      </c>
      <c r="D89" s="29" t="s">
        <v>633</v>
      </c>
      <c r="E89" s="156" t="s">
        <v>634</v>
      </c>
      <c r="F89" s="29" t="s">
        <v>635</v>
      </c>
      <c r="G89" s="156" t="s">
        <v>636</v>
      </c>
      <c r="H89" s="166">
        <v>2018</v>
      </c>
      <c r="I89" s="150">
        <v>1973</v>
      </c>
      <c r="J89" s="100" t="s">
        <v>131</v>
      </c>
      <c r="K89" s="100" t="s">
        <v>50</v>
      </c>
      <c r="L89" s="100" t="s">
        <v>132</v>
      </c>
      <c r="M89" s="100" t="s">
        <v>87</v>
      </c>
      <c r="N89" s="100" t="s">
        <v>102</v>
      </c>
      <c r="O89" s="43">
        <f t="shared" si="0"/>
        <v>54.578166400000001</v>
      </c>
      <c r="P89" s="162">
        <f t="shared" si="1"/>
        <v>43.936872450000003</v>
      </c>
      <c r="Q89" s="43">
        <f t="shared" si="2"/>
        <v>49.929819019999996</v>
      </c>
      <c r="R89" s="162">
        <f t="shared" si="3"/>
        <v>45.827097610000003</v>
      </c>
      <c r="S89" s="43">
        <f t="shared" si="4"/>
        <v>53.526058919999997</v>
      </c>
      <c r="T89" s="162">
        <f t="shared" si="5"/>
        <v>45.308288330000003</v>
      </c>
      <c r="U89" s="43">
        <f t="shared" si="6"/>
        <v>56.35701512</v>
      </c>
      <c r="V89" s="162">
        <f t="shared" si="7"/>
        <v>42.408772220000003</v>
      </c>
      <c r="W89" s="43">
        <f t="shared" si="23"/>
        <v>55.070324210000003</v>
      </c>
      <c r="X89" s="162">
        <f t="shared" si="24"/>
        <v>43.48428148</v>
      </c>
      <c r="Y89" s="43">
        <f t="shared" si="8"/>
        <v>55.871855879999998</v>
      </c>
      <c r="Z89" s="162">
        <f t="shared" si="9"/>
        <v>44.123341119999999</v>
      </c>
      <c r="AA89" s="43">
        <f t="shared" si="10"/>
        <v>57.994965739999998</v>
      </c>
      <c r="AB89" s="162">
        <f t="shared" si="11"/>
        <v>41.995651639999998</v>
      </c>
      <c r="AC89" s="43">
        <f t="shared" si="12"/>
        <v>53.310155690000002</v>
      </c>
      <c r="AD89" s="162">
        <f t="shared" si="13"/>
        <v>45.76715943</v>
      </c>
      <c r="AE89" s="43">
        <f t="shared" si="14"/>
        <v>51.31099296</v>
      </c>
      <c r="AF89" s="162">
        <f t="shared" si="15"/>
        <v>48.68900704</v>
      </c>
      <c r="AG89" s="43">
        <f t="shared" ref="AG89:AL89" si="202">CZ89/$CY89*100</f>
        <v>75.953507729999998</v>
      </c>
      <c r="AH89" s="44">
        <f t="shared" si="202"/>
        <v>6.3351043750000002</v>
      </c>
      <c r="AI89" s="44">
        <f t="shared" si="202"/>
        <v>13.78509421</v>
      </c>
      <c r="AJ89" s="44">
        <f t="shared" si="202"/>
        <v>2.6681764069999998</v>
      </c>
      <c r="AK89" s="44">
        <f t="shared" si="202"/>
        <v>0.13645733530000001</v>
      </c>
      <c r="AL89" s="44">
        <f t="shared" si="202"/>
        <v>1.1216599410000001</v>
      </c>
      <c r="AM89" s="43">
        <f t="shared" ref="AM89:AR89" si="203">DN89/$DM89*100</f>
        <v>76.642844089999997</v>
      </c>
      <c r="AN89" s="44">
        <f t="shared" si="203"/>
        <v>5.6231036369999998</v>
      </c>
      <c r="AO89" s="44">
        <f t="shared" si="203"/>
        <v>13.14074209</v>
      </c>
      <c r="AP89" s="44">
        <f t="shared" si="203"/>
        <v>2.9091573749999999</v>
      </c>
      <c r="AQ89" s="44">
        <f t="shared" si="203"/>
        <v>0.14165600440000001</v>
      </c>
      <c r="AR89" s="163">
        <f t="shared" si="203"/>
        <v>1.542496801</v>
      </c>
      <c r="AS89" s="45">
        <f t="shared" si="18"/>
        <v>89.407057019999996</v>
      </c>
      <c r="AT89" s="46">
        <f t="shared" si="27"/>
        <v>215</v>
      </c>
      <c r="AU89" s="47">
        <f t="shared" si="19"/>
        <v>36.48778222</v>
      </c>
      <c r="AV89" s="46">
        <f t="shared" si="28"/>
        <v>124</v>
      </c>
      <c r="AW89" s="47">
        <f t="shared" si="20"/>
        <v>41.27135758</v>
      </c>
      <c r="AX89" s="164">
        <f t="shared" si="29"/>
        <v>138</v>
      </c>
      <c r="AY89" s="48">
        <v>74568</v>
      </c>
      <c r="AZ89" s="49">
        <f t="shared" si="30"/>
        <v>104</v>
      </c>
      <c r="BA89" s="50">
        <v>84968</v>
      </c>
      <c r="BB89" s="49">
        <f t="shared" si="31"/>
        <v>97</v>
      </c>
      <c r="BC89" s="165">
        <f t="shared" si="21"/>
        <v>44.606463959999999</v>
      </c>
      <c r="BD89" s="51"/>
      <c r="BE89" s="44"/>
      <c r="BF89" s="162"/>
      <c r="BG89" s="100">
        <v>86</v>
      </c>
      <c r="BH89" s="39">
        <v>359336</v>
      </c>
      <c r="BI89" s="40">
        <v>196119</v>
      </c>
      <c r="BJ89" s="40">
        <v>157881</v>
      </c>
      <c r="BK89" s="39">
        <v>322737</v>
      </c>
      <c r="BL89" s="40">
        <v>161142</v>
      </c>
      <c r="BM89" s="40">
        <v>147901</v>
      </c>
      <c r="BN89" s="39">
        <v>307553</v>
      </c>
      <c r="BO89" s="40">
        <v>164621</v>
      </c>
      <c r="BP89" s="40">
        <v>139347</v>
      </c>
      <c r="BQ89" s="39">
        <v>323202</v>
      </c>
      <c r="BR89" s="40">
        <v>182147</v>
      </c>
      <c r="BS89" s="40">
        <v>137066</v>
      </c>
      <c r="BT89" s="39">
        <v>349524</v>
      </c>
      <c r="BU89" s="40">
        <v>192484</v>
      </c>
      <c r="BV89" s="40">
        <v>151988</v>
      </c>
      <c r="BW89" s="40">
        <v>0</v>
      </c>
      <c r="BX89" s="40">
        <v>0</v>
      </c>
      <c r="BY89" s="159">
        <v>5052</v>
      </c>
      <c r="BZ89" s="39">
        <v>270664</v>
      </c>
      <c r="CA89" s="40">
        <v>151225</v>
      </c>
      <c r="CB89" s="40">
        <v>119426</v>
      </c>
      <c r="CC89" s="159">
        <v>13</v>
      </c>
      <c r="CD89" s="39">
        <f t="shared" si="32"/>
        <v>309082</v>
      </c>
      <c r="CE89" s="40">
        <v>179252</v>
      </c>
      <c r="CF89" s="40">
        <v>129801</v>
      </c>
      <c r="CG89" s="159">
        <v>29</v>
      </c>
      <c r="CH89" s="39">
        <f t="shared" si="33"/>
        <v>211123</v>
      </c>
      <c r="CI89" s="40">
        <v>112550</v>
      </c>
      <c r="CJ89" s="40">
        <v>96625</v>
      </c>
      <c r="CK89" s="159">
        <v>1948</v>
      </c>
      <c r="CL89" s="39">
        <v>146106</v>
      </c>
      <c r="CM89" s="159">
        <v>138640</v>
      </c>
      <c r="CN89" s="39"/>
      <c r="CO89" s="40"/>
      <c r="CP89" s="40"/>
      <c r="CQ89" s="159"/>
      <c r="CR89" s="39">
        <v>662880</v>
      </c>
      <c r="CS89" s="40">
        <v>475175</v>
      </c>
      <c r="CT89" s="40">
        <v>42710</v>
      </c>
      <c r="CU89" s="40">
        <v>112470</v>
      </c>
      <c r="CV89" s="40">
        <v>19640</v>
      </c>
      <c r="CW89" s="40">
        <v>1060</v>
      </c>
      <c r="CX89" s="40">
        <v>11825</v>
      </c>
      <c r="CY89" s="39">
        <v>516645</v>
      </c>
      <c r="CZ89" s="40">
        <v>392410</v>
      </c>
      <c r="DA89" s="40">
        <v>32730</v>
      </c>
      <c r="DB89" s="40">
        <v>71220</v>
      </c>
      <c r="DC89" s="40">
        <v>13785</v>
      </c>
      <c r="DD89" s="40">
        <v>705</v>
      </c>
      <c r="DE89" s="40">
        <v>5795</v>
      </c>
      <c r="DF89" s="39">
        <v>714820</v>
      </c>
      <c r="DG89" s="40">
        <v>523373</v>
      </c>
      <c r="DH89" s="40">
        <v>41986</v>
      </c>
      <c r="DI89" s="40">
        <v>111252</v>
      </c>
      <c r="DJ89" s="40">
        <v>21966</v>
      </c>
      <c r="DK89" s="40">
        <v>1035</v>
      </c>
      <c r="DL89" s="159">
        <v>15208</v>
      </c>
      <c r="DM89" s="39">
        <v>547100</v>
      </c>
      <c r="DN89" s="40">
        <v>419313</v>
      </c>
      <c r="DO89" s="40">
        <v>30764</v>
      </c>
      <c r="DP89" s="40">
        <v>71893</v>
      </c>
      <c r="DQ89" s="40">
        <v>15916</v>
      </c>
      <c r="DR89" s="40">
        <v>775</v>
      </c>
      <c r="DS89" s="159">
        <v>8439</v>
      </c>
      <c r="DT89" s="41">
        <v>499559</v>
      </c>
      <c r="DU89" s="42">
        <v>52918</v>
      </c>
      <c r="DV89" s="42">
        <v>140203</v>
      </c>
      <c r="DW89" s="42">
        <v>124160</v>
      </c>
      <c r="DX89" s="42">
        <v>182278</v>
      </c>
      <c r="DY89" s="41">
        <v>367434</v>
      </c>
      <c r="DZ89" s="42">
        <v>23124</v>
      </c>
      <c r="EA89" s="42">
        <v>99608</v>
      </c>
      <c r="EB89" s="42">
        <v>93057</v>
      </c>
      <c r="EC89" s="160">
        <v>151645</v>
      </c>
    </row>
    <row r="90" spans="1:133">
      <c r="A90" s="155" t="s">
        <v>637</v>
      </c>
      <c r="B90" s="155" t="s">
        <v>638</v>
      </c>
      <c r="C90" s="140" t="s">
        <v>126</v>
      </c>
      <c r="D90" s="29" t="s">
        <v>639</v>
      </c>
      <c r="E90" s="156" t="s">
        <v>640</v>
      </c>
      <c r="F90" s="29" t="s">
        <v>641</v>
      </c>
      <c r="G90" s="156" t="s">
        <v>642</v>
      </c>
      <c r="H90" s="166">
        <v>2016</v>
      </c>
      <c r="I90" s="150">
        <v>1962</v>
      </c>
      <c r="J90" s="100" t="s">
        <v>131</v>
      </c>
      <c r="K90" s="100" t="s">
        <v>50</v>
      </c>
      <c r="L90" s="100" t="s">
        <v>196</v>
      </c>
      <c r="M90" s="100" t="s">
        <v>87</v>
      </c>
      <c r="N90" s="100" t="s">
        <v>102</v>
      </c>
      <c r="O90" s="43">
        <f t="shared" si="0"/>
        <v>58.782167020000003</v>
      </c>
      <c r="P90" s="162">
        <f t="shared" si="1"/>
        <v>39.801392829999998</v>
      </c>
      <c r="Q90" s="43">
        <f t="shared" si="2"/>
        <v>53.353336810000002</v>
      </c>
      <c r="R90" s="162">
        <f t="shared" si="3"/>
        <v>41.922824339999998</v>
      </c>
      <c r="S90" s="43">
        <f t="shared" si="4"/>
        <v>58.61074198</v>
      </c>
      <c r="T90" s="162">
        <f t="shared" si="5"/>
        <v>39.982604070000001</v>
      </c>
      <c r="U90" s="43">
        <f t="shared" si="6"/>
        <v>61.942668980000001</v>
      </c>
      <c r="V90" s="162">
        <f t="shared" si="7"/>
        <v>36.94703355</v>
      </c>
      <c r="W90" s="43">
        <f t="shared" si="23"/>
        <v>57.62836136</v>
      </c>
      <c r="X90" s="162">
        <f t="shared" si="24"/>
        <v>40.22200832</v>
      </c>
      <c r="Y90" s="43">
        <f t="shared" si="8"/>
        <v>64.25777386</v>
      </c>
      <c r="Z90" s="162">
        <f t="shared" si="9"/>
        <v>35.437828920000001</v>
      </c>
      <c r="AA90" s="43">
        <f t="shared" si="10"/>
        <v>55.526524129999999</v>
      </c>
      <c r="AB90" s="162">
        <f t="shared" si="11"/>
        <v>40.96386974</v>
      </c>
      <c r="AC90" s="43">
        <f t="shared" si="12"/>
        <v>59.257740149999997</v>
      </c>
      <c r="AD90" s="162">
        <f t="shared" si="13"/>
        <v>36.761550319999998</v>
      </c>
      <c r="AE90" s="43">
        <f t="shared" si="14"/>
        <v>65.825541889999997</v>
      </c>
      <c r="AF90" s="162">
        <f t="shared" si="15"/>
        <v>34.174458110000003</v>
      </c>
      <c r="AG90" s="43">
        <f t="shared" ref="AG90:AL90" si="204">CZ90/$CY90*100</f>
        <v>69.378761749999995</v>
      </c>
      <c r="AH90" s="44">
        <f t="shared" si="204"/>
        <v>21.221357919999999</v>
      </c>
      <c r="AI90" s="44">
        <f t="shared" si="204"/>
        <v>5.2662701070000004</v>
      </c>
      <c r="AJ90" s="44">
        <f t="shared" si="204"/>
        <v>2.3659850059999998</v>
      </c>
      <c r="AK90" s="44">
        <f t="shared" si="204"/>
        <v>0.3611277322</v>
      </c>
      <c r="AL90" s="44">
        <f t="shared" si="204"/>
        <v>1.4064974830000001</v>
      </c>
      <c r="AM90" s="43">
        <f t="shared" ref="AM90:AR90" si="205">DN90/$DM90*100</f>
        <v>69.005690810000004</v>
      </c>
      <c r="AN90" s="44">
        <f t="shared" si="205"/>
        <v>19.50159571</v>
      </c>
      <c r="AO90" s="44">
        <f t="shared" si="205"/>
        <v>6.665424196</v>
      </c>
      <c r="AP90" s="44">
        <f t="shared" si="205"/>
        <v>3.1558766720000002</v>
      </c>
      <c r="AQ90" s="44">
        <f t="shared" si="205"/>
        <v>0.32477617460000002</v>
      </c>
      <c r="AR90" s="163">
        <f t="shared" si="205"/>
        <v>1.346636443</v>
      </c>
      <c r="AS90" s="45">
        <f t="shared" si="18"/>
        <v>90.01733102</v>
      </c>
      <c r="AT90" s="46">
        <f t="shared" si="27"/>
        <v>185</v>
      </c>
      <c r="AU90" s="47">
        <f t="shared" si="19"/>
        <v>31.993366399999999</v>
      </c>
      <c r="AV90" s="46">
        <f t="shared" si="28"/>
        <v>182</v>
      </c>
      <c r="AW90" s="47">
        <f t="shared" si="20"/>
        <v>34.567247629999997</v>
      </c>
      <c r="AX90" s="164">
        <f t="shared" si="29"/>
        <v>211</v>
      </c>
      <c r="AY90" s="48">
        <v>68287</v>
      </c>
      <c r="AZ90" s="49">
        <f t="shared" si="30"/>
        <v>152</v>
      </c>
      <c r="BA90" s="50">
        <v>74014</v>
      </c>
      <c r="BB90" s="49">
        <f t="shared" si="31"/>
        <v>174</v>
      </c>
      <c r="BC90" s="165">
        <f t="shared" si="21"/>
        <v>45.396433369999997</v>
      </c>
      <c r="BD90" s="51"/>
      <c r="BE90" s="44"/>
      <c r="BF90" s="162"/>
      <c r="BG90" s="100">
        <v>87</v>
      </c>
      <c r="BH90" s="39">
        <v>504010</v>
      </c>
      <c r="BI90" s="40">
        <v>296268</v>
      </c>
      <c r="BJ90" s="40">
        <v>200603</v>
      </c>
      <c r="BK90" s="39">
        <v>441590</v>
      </c>
      <c r="BL90" s="40">
        <v>235603</v>
      </c>
      <c r="BM90" s="40">
        <v>185127</v>
      </c>
      <c r="BN90" s="39">
        <v>413890</v>
      </c>
      <c r="BO90" s="40">
        <v>242584</v>
      </c>
      <c r="BP90" s="40">
        <v>165484</v>
      </c>
      <c r="BQ90" s="39">
        <v>412412</v>
      </c>
      <c r="BR90" s="40">
        <v>255459</v>
      </c>
      <c r="BS90" s="40">
        <v>152374</v>
      </c>
      <c r="BT90" s="39">
        <v>488270</v>
      </c>
      <c r="BU90" s="40">
        <v>281382</v>
      </c>
      <c r="BV90" s="40">
        <v>196392</v>
      </c>
      <c r="BW90" s="40">
        <v>0</v>
      </c>
      <c r="BX90" s="40">
        <v>0</v>
      </c>
      <c r="BY90" s="159">
        <v>10496</v>
      </c>
      <c r="BZ90" s="39">
        <v>353814</v>
      </c>
      <c r="CA90" s="40">
        <v>227353</v>
      </c>
      <c r="CB90" s="40">
        <v>125384</v>
      </c>
      <c r="CC90" s="159">
        <v>1077</v>
      </c>
      <c r="CD90" s="39">
        <f t="shared" si="32"/>
        <v>420617</v>
      </c>
      <c r="CE90" s="40">
        <v>233554</v>
      </c>
      <c r="CF90" s="40">
        <v>172301</v>
      </c>
      <c r="CG90" s="159">
        <v>14762</v>
      </c>
      <c r="CH90" s="39">
        <f t="shared" si="33"/>
        <v>231617</v>
      </c>
      <c r="CI90" s="40">
        <v>137251</v>
      </c>
      <c r="CJ90" s="40">
        <v>85146</v>
      </c>
      <c r="CK90" s="159">
        <v>9220</v>
      </c>
      <c r="CL90" s="39">
        <v>249933</v>
      </c>
      <c r="CM90" s="159">
        <v>129757</v>
      </c>
      <c r="CN90" s="39"/>
      <c r="CO90" s="40"/>
      <c r="CP90" s="40"/>
      <c r="CQ90" s="159"/>
      <c r="CR90" s="39">
        <v>909580</v>
      </c>
      <c r="CS90" s="40">
        <v>593155</v>
      </c>
      <c r="CT90" s="40">
        <v>201320</v>
      </c>
      <c r="CU90" s="40">
        <v>67540</v>
      </c>
      <c r="CV90" s="40">
        <v>23510</v>
      </c>
      <c r="CW90" s="40">
        <v>2825</v>
      </c>
      <c r="CX90" s="40">
        <v>21230</v>
      </c>
      <c r="CY90" s="39">
        <v>710275</v>
      </c>
      <c r="CZ90" s="40">
        <v>492780</v>
      </c>
      <c r="DA90" s="40">
        <v>150730</v>
      </c>
      <c r="DB90" s="40">
        <v>37405</v>
      </c>
      <c r="DC90" s="40">
        <v>16805</v>
      </c>
      <c r="DD90" s="40">
        <v>2565</v>
      </c>
      <c r="DE90" s="40">
        <v>9990</v>
      </c>
      <c r="DF90" s="39">
        <v>897934</v>
      </c>
      <c r="DG90" s="40">
        <v>586752</v>
      </c>
      <c r="DH90" s="40">
        <v>186782</v>
      </c>
      <c r="DI90" s="40">
        <v>73221</v>
      </c>
      <c r="DJ90" s="40">
        <v>28546</v>
      </c>
      <c r="DK90" s="40">
        <v>2824</v>
      </c>
      <c r="DL90" s="159">
        <v>19809</v>
      </c>
      <c r="DM90" s="39">
        <v>692169</v>
      </c>
      <c r="DN90" s="40">
        <v>477636</v>
      </c>
      <c r="DO90" s="40">
        <v>134984</v>
      </c>
      <c r="DP90" s="40">
        <v>46136</v>
      </c>
      <c r="DQ90" s="40">
        <v>21844</v>
      </c>
      <c r="DR90" s="40">
        <v>2248</v>
      </c>
      <c r="DS90" s="159">
        <v>9321</v>
      </c>
      <c r="DT90" s="53">
        <v>669320</v>
      </c>
      <c r="DU90" s="54">
        <v>66816</v>
      </c>
      <c r="DV90" s="54">
        <v>209449</v>
      </c>
      <c r="DW90" s="54">
        <v>178917</v>
      </c>
      <c r="DX90" s="54">
        <v>214138</v>
      </c>
      <c r="DY90" s="53">
        <v>451436</v>
      </c>
      <c r="DZ90" s="54">
        <v>32023</v>
      </c>
      <c r="EA90" s="54">
        <v>138464</v>
      </c>
      <c r="EB90" s="54">
        <v>124900</v>
      </c>
      <c r="EC90" s="167">
        <v>156049</v>
      </c>
    </row>
    <row r="91" spans="1:133">
      <c r="A91" s="154" t="s">
        <v>643</v>
      </c>
      <c r="B91" s="154" t="s">
        <v>644</v>
      </c>
      <c r="C91" s="140" t="s">
        <v>80</v>
      </c>
      <c r="D91" s="29" t="s">
        <v>645</v>
      </c>
      <c r="E91" s="156" t="s">
        <v>646</v>
      </c>
      <c r="F91" s="29" t="s">
        <v>647</v>
      </c>
      <c r="G91" s="156" t="s">
        <v>648</v>
      </c>
      <c r="H91" s="161">
        <v>2016</v>
      </c>
      <c r="I91" s="150">
        <v>1982</v>
      </c>
      <c r="J91" s="100" t="s">
        <v>85</v>
      </c>
      <c r="K91" s="100" t="s">
        <v>49</v>
      </c>
      <c r="L91" s="100" t="s">
        <v>86</v>
      </c>
      <c r="M91" s="100" t="s">
        <v>87</v>
      </c>
      <c r="N91" s="100" t="s">
        <v>102</v>
      </c>
      <c r="O91" s="43">
        <f t="shared" si="0"/>
        <v>32.420440669999998</v>
      </c>
      <c r="P91" s="162">
        <f t="shared" si="1"/>
        <v>65.904079690000003</v>
      </c>
      <c r="Q91" s="43">
        <f t="shared" si="2"/>
        <v>28.1670613</v>
      </c>
      <c r="R91" s="162">
        <f t="shared" si="3"/>
        <v>67.510918180000004</v>
      </c>
      <c r="S91" s="43">
        <f t="shared" si="4"/>
        <v>30.1</v>
      </c>
      <c r="T91" s="162">
        <f t="shared" si="5"/>
        <v>68.5</v>
      </c>
      <c r="U91" s="43">
        <f t="shared" si="6"/>
        <v>32</v>
      </c>
      <c r="V91" s="162">
        <f t="shared" si="7"/>
        <v>66.8</v>
      </c>
      <c r="W91" s="43">
        <f t="shared" si="23"/>
        <v>34.013890850000003</v>
      </c>
      <c r="X91" s="162">
        <f t="shared" si="24"/>
        <v>64.609336880000001</v>
      </c>
      <c r="Y91" s="43">
        <f t="shared" si="8"/>
        <v>32.941362580000003</v>
      </c>
      <c r="Z91" s="162">
        <f t="shared" si="9"/>
        <v>67.058637419999997</v>
      </c>
      <c r="AA91" s="43">
        <f t="shared" si="10"/>
        <v>30.90014248</v>
      </c>
      <c r="AB91" s="162">
        <f t="shared" si="11"/>
        <v>69.09985752</v>
      </c>
      <c r="AC91" s="43">
        <f t="shared" si="12"/>
        <v>23.359946969999999</v>
      </c>
      <c r="AD91" s="162">
        <f t="shared" si="13"/>
        <v>70.146976969999997</v>
      </c>
      <c r="AE91" s="43">
        <f t="shared" si="14"/>
        <v>28.050911129999999</v>
      </c>
      <c r="AF91" s="162">
        <f t="shared" si="15"/>
        <v>71.949088869999997</v>
      </c>
      <c r="AG91" s="43">
        <f t="shared" ref="AG91:AL91" si="206">CZ91/$CY91*100</f>
        <v>76.79267557</v>
      </c>
      <c r="AH91" s="44">
        <f t="shared" si="206"/>
        <v>12.79226791</v>
      </c>
      <c r="AI91" s="44">
        <f t="shared" si="206"/>
        <v>5.0007219110000003</v>
      </c>
      <c r="AJ91" s="44">
        <f t="shared" si="206"/>
        <v>2.2124457500000001</v>
      </c>
      <c r="AK91" s="44">
        <f t="shared" si="206"/>
        <v>0.40427031759999998</v>
      </c>
      <c r="AL91" s="44">
        <f t="shared" si="206"/>
        <v>2.7976185419999999</v>
      </c>
      <c r="AM91" s="43">
        <f t="shared" ref="AM91:AR91" si="207">DN91/$DM91*100</f>
        <v>77.559184490000007</v>
      </c>
      <c r="AN91" s="44">
        <f t="shared" si="207"/>
        <v>12.50646119</v>
      </c>
      <c r="AO91" s="44">
        <f t="shared" si="207"/>
        <v>4.5481229320000001</v>
      </c>
      <c r="AP91" s="44">
        <f t="shared" si="207"/>
        <v>2.664409558</v>
      </c>
      <c r="AQ91" s="44">
        <f t="shared" si="207"/>
        <v>0.7651893313</v>
      </c>
      <c r="AR91" s="163">
        <f t="shared" si="207"/>
        <v>1.9566325019999999</v>
      </c>
      <c r="AS91" s="45">
        <f t="shared" si="18"/>
        <v>90.872138430000007</v>
      </c>
      <c r="AT91" s="46">
        <f t="shared" si="27"/>
        <v>137</v>
      </c>
      <c r="AU91" s="47">
        <f t="shared" si="19"/>
        <v>27.961685750000001</v>
      </c>
      <c r="AV91" s="46">
        <f t="shared" si="28"/>
        <v>252</v>
      </c>
      <c r="AW91" s="47">
        <f t="shared" si="20"/>
        <v>30.24150444</v>
      </c>
      <c r="AX91" s="164">
        <f t="shared" si="29"/>
        <v>281</v>
      </c>
      <c r="AY91" s="48">
        <v>57846</v>
      </c>
      <c r="AZ91" s="49">
        <f t="shared" si="30"/>
        <v>250</v>
      </c>
      <c r="BA91" s="50">
        <v>62306</v>
      </c>
      <c r="BB91" s="49">
        <f t="shared" si="31"/>
        <v>275</v>
      </c>
      <c r="BC91" s="165">
        <f t="shared" si="21"/>
        <v>53.56941518</v>
      </c>
      <c r="BD91" s="51"/>
      <c r="BE91" s="44"/>
      <c r="BF91" s="162"/>
      <c r="BG91" s="100">
        <v>88</v>
      </c>
      <c r="BH91" s="39">
        <v>443097</v>
      </c>
      <c r="BI91" s="40">
        <v>143654</v>
      </c>
      <c r="BJ91" s="40">
        <v>292019</v>
      </c>
      <c r="BK91" s="39">
        <v>380100</v>
      </c>
      <c r="BL91" s="40">
        <v>107063</v>
      </c>
      <c r="BM91" s="40">
        <v>256609</v>
      </c>
      <c r="BN91" s="39">
        <v>100</v>
      </c>
      <c r="BO91" s="52">
        <v>30.1</v>
      </c>
      <c r="BP91" s="52">
        <v>68.5</v>
      </c>
      <c r="BQ91" s="57">
        <v>100</v>
      </c>
      <c r="BR91" s="52">
        <v>32</v>
      </c>
      <c r="BS91" s="52">
        <v>66.8</v>
      </c>
      <c r="BT91" s="39">
        <v>438562</v>
      </c>
      <c r="BU91" s="40">
        <v>149172</v>
      </c>
      <c r="BV91" s="40">
        <v>283352</v>
      </c>
      <c r="BW91" s="40">
        <v>0</v>
      </c>
      <c r="BX91" s="40">
        <v>0</v>
      </c>
      <c r="BY91" s="159">
        <v>6038</v>
      </c>
      <c r="BZ91" s="39">
        <v>322388</v>
      </c>
      <c r="CA91" s="40">
        <v>106199</v>
      </c>
      <c r="CB91" s="40">
        <v>216189</v>
      </c>
      <c r="CC91" s="159">
        <v>0</v>
      </c>
      <c r="CD91" s="39">
        <f t="shared" si="32"/>
        <v>369186</v>
      </c>
      <c r="CE91" s="40">
        <v>114079</v>
      </c>
      <c r="CF91" s="40">
        <v>255107</v>
      </c>
      <c r="CG91" s="159">
        <v>0</v>
      </c>
      <c r="CH91" s="39">
        <f t="shared" si="33"/>
        <v>235343</v>
      </c>
      <c r="CI91" s="40">
        <v>54976</v>
      </c>
      <c r="CJ91" s="40">
        <v>165086</v>
      </c>
      <c r="CK91" s="159">
        <v>15281</v>
      </c>
      <c r="CL91" s="39">
        <v>92961</v>
      </c>
      <c r="CM91" s="159">
        <v>238440</v>
      </c>
      <c r="CN91" s="39"/>
      <c r="CO91" s="40"/>
      <c r="CP91" s="40"/>
      <c r="CQ91" s="159"/>
      <c r="CR91" s="39">
        <v>752880</v>
      </c>
      <c r="CS91" s="40">
        <v>559190</v>
      </c>
      <c r="CT91" s="40">
        <v>100505</v>
      </c>
      <c r="CU91" s="40">
        <v>44190</v>
      </c>
      <c r="CV91" s="40">
        <v>15785</v>
      </c>
      <c r="CW91" s="40">
        <v>2800</v>
      </c>
      <c r="CX91" s="40">
        <v>30410</v>
      </c>
      <c r="CY91" s="39">
        <v>588715</v>
      </c>
      <c r="CZ91" s="40">
        <v>452090</v>
      </c>
      <c r="DA91" s="40">
        <v>75310</v>
      </c>
      <c r="DB91" s="40">
        <v>29440</v>
      </c>
      <c r="DC91" s="40">
        <v>13025</v>
      </c>
      <c r="DD91" s="40">
        <v>2380</v>
      </c>
      <c r="DE91" s="40">
        <v>16470</v>
      </c>
      <c r="DF91" s="39">
        <v>696345</v>
      </c>
      <c r="DG91" s="40">
        <v>522826</v>
      </c>
      <c r="DH91" s="40">
        <v>94974</v>
      </c>
      <c r="DI91" s="40">
        <v>35983</v>
      </c>
      <c r="DJ91" s="40">
        <v>17387</v>
      </c>
      <c r="DK91" s="40">
        <v>5023</v>
      </c>
      <c r="DL91" s="159">
        <v>20152</v>
      </c>
      <c r="DM91" s="39">
        <v>541696</v>
      </c>
      <c r="DN91" s="40">
        <v>420135</v>
      </c>
      <c r="DO91" s="40">
        <v>67747</v>
      </c>
      <c r="DP91" s="40">
        <v>24637</v>
      </c>
      <c r="DQ91" s="40">
        <v>14433</v>
      </c>
      <c r="DR91" s="40">
        <v>4145</v>
      </c>
      <c r="DS91" s="159">
        <v>10599</v>
      </c>
      <c r="DT91" s="41">
        <v>531395</v>
      </c>
      <c r="DU91" s="42">
        <v>48505</v>
      </c>
      <c r="DV91" s="42">
        <v>142419</v>
      </c>
      <c r="DW91" s="42">
        <v>191884</v>
      </c>
      <c r="DX91" s="42">
        <v>148587</v>
      </c>
      <c r="DY91" s="41">
        <v>407860</v>
      </c>
      <c r="DZ91" s="42">
        <v>29074</v>
      </c>
      <c r="EA91" s="42">
        <v>105649</v>
      </c>
      <c r="EB91" s="42">
        <v>149794</v>
      </c>
      <c r="EC91" s="160">
        <v>123343</v>
      </c>
    </row>
    <row r="92" spans="1:133">
      <c r="A92" s="155" t="s">
        <v>649</v>
      </c>
      <c r="B92" s="155" t="s">
        <v>650</v>
      </c>
      <c r="C92" s="140" t="s">
        <v>80</v>
      </c>
      <c r="D92" s="29" t="s">
        <v>651</v>
      </c>
      <c r="E92" s="156" t="s">
        <v>652</v>
      </c>
      <c r="F92" s="29" t="s">
        <v>653</v>
      </c>
      <c r="G92" s="156" t="s">
        <v>654</v>
      </c>
      <c r="H92" s="166">
        <v>2016</v>
      </c>
      <c r="I92" s="150">
        <v>1953</v>
      </c>
      <c r="J92" s="100" t="s">
        <v>85</v>
      </c>
      <c r="K92" s="100" t="s">
        <v>49</v>
      </c>
      <c r="L92" s="100" t="s">
        <v>148</v>
      </c>
      <c r="M92" s="100" t="s">
        <v>87</v>
      </c>
      <c r="N92" s="100" t="s">
        <v>102</v>
      </c>
      <c r="O92" s="43">
        <f t="shared" si="0"/>
        <v>31.98927467</v>
      </c>
      <c r="P92" s="162">
        <f t="shared" si="1"/>
        <v>67.03308165</v>
      </c>
      <c r="Q92" s="43">
        <f t="shared" si="2"/>
        <v>30.606173299999998</v>
      </c>
      <c r="R92" s="162">
        <f t="shared" si="3"/>
        <v>66.204345430000004</v>
      </c>
      <c r="S92" s="43">
        <f t="shared" si="4"/>
        <v>34</v>
      </c>
      <c r="T92" s="162">
        <f t="shared" si="5"/>
        <v>64.599999999999994</v>
      </c>
      <c r="U92" s="43">
        <f t="shared" si="6"/>
        <v>35.200000000000003</v>
      </c>
      <c r="V92" s="162">
        <f t="shared" si="7"/>
        <v>63.4</v>
      </c>
      <c r="W92" s="43">
        <f t="shared" si="23"/>
        <v>0</v>
      </c>
      <c r="X92" s="162">
        <f t="shared" si="24"/>
        <v>97.864736750000006</v>
      </c>
      <c r="Y92" s="43">
        <f t="shared" si="8"/>
        <v>32.558666700000003</v>
      </c>
      <c r="Z92" s="162">
        <f t="shared" si="9"/>
        <v>67.441333299999997</v>
      </c>
      <c r="AA92" s="43">
        <f t="shared" si="10"/>
        <v>29.939539029999999</v>
      </c>
      <c r="AB92" s="162">
        <f t="shared" si="11"/>
        <v>67.323407950000004</v>
      </c>
      <c r="AC92" s="58" t="s">
        <v>655</v>
      </c>
      <c r="AD92" s="168"/>
      <c r="AE92" s="58" t="s">
        <v>655</v>
      </c>
      <c r="AF92" s="168"/>
      <c r="AG92" s="43">
        <f t="shared" ref="AG92:AL92" si="208">CZ92/$CY92*100</f>
        <v>79.503553679999996</v>
      </c>
      <c r="AH92" s="44">
        <f t="shared" si="208"/>
        <v>12.60353765</v>
      </c>
      <c r="AI92" s="44">
        <f t="shared" si="208"/>
        <v>4.7827713349999996</v>
      </c>
      <c r="AJ92" s="44">
        <f t="shared" si="208"/>
        <v>1.2807495680000001</v>
      </c>
      <c r="AK92" s="44">
        <f t="shared" si="208"/>
        <v>0.3455708153</v>
      </c>
      <c r="AL92" s="44">
        <f t="shared" si="208"/>
        <v>1.4838169539999999</v>
      </c>
      <c r="AM92" s="43">
        <f t="shared" ref="AM92:AR92" si="209">DN92/$DM92*100</f>
        <v>79.839210429999994</v>
      </c>
      <c r="AN92" s="44">
        <f t="shared" si="209"/>
        <v>12.09144115</v>
      </c>
      <c r="AO92" s="44">
        <f t="shared" si="209"/>
        <v>4.8282129400000002</v>
      </c>
      <c r="AP92" s="44">
        <f t="shared" si="209"/>
        <v>1.4594523159999999</v>
      </c>
      <c r="AQ92" s="44">
        <f t="shared" si="209"/>
        <v>0.49601827659999997</v>
      </c>
      <c r="AR92" s="163">
        <f t="shared" si="209"/>
        <v>1.2856648909999999</v>
      </c>
      <c r="AS92" s="45">
        <f t="shared" si="18"/>
        <v>87.372715119999995</v>
      </c>
      <c r="AT92" s="46">
        <f t="shared" si="27"/>
        <v>290</v>
      </c>
      <c r="AU92" s="47">
        <f t="shared" si="19"/>
        <v>23.77331238</v>
      </c>
      <c r="AV92" s="46">
        <f t="shared" si="28"/>
        <v>324</v>
      </c>
      <c r="AW92" s="47">
        <f t="shared" si="20"/>
        <v>24.932501259999999</v>
      </c>
      <c r="AX92" s="164">
        <f t="shared" si="29"/>
        <v>364</v>
      </c>
      <c r="AY92" s="48">
        <v>50647</v>
      </c>
      <c r="AZ92" s="49">
        <f t="shared" si="30"/>
        <v>350</v>
      </c>
      <c r="BA92" s="50">
        <v>52857</v>
      </c>
      <c r="BB92" s="49">
        <f t="shared" si="31"/>
        <v>388</v>
      </c>
      <c r="BC92" s="165">
        <f t="shared" si="21"/>
        <v>59.681329159999997</v>
      </c>
      <c r="BD92" s="51"/>
      <c r="BE92" s="44"/>
      <c r="BF92" s="162"/>
      <c r="BG92" s="100">
        <v>89</v>
      </c>
      <c r="BH92" s="39">
        <v>393088</v>
      </c>
      <c r="BI92" s="40">
        <v>125746</v>
      </c>
      <c r="BJ92" s="40">
        <v>263499</v>
      </c>
      <c r="BK92" s="39">
        <v>354948</v>
      </c>
      <c r="BL92" s="40">
        <v>108636</v>
      </c>
      <c r="BM92" s="40">
        <v>234991</v>
      </c>
      <c r="BN92" s="39">
        <v>100</v>
      </c>
      <c r="BO92" s="52">
        <v>34</v>
      </c>
      <c r="BP92" s="52">
        <v>64.599999999999994</v>
      </c>
      <c r="BQ92" s="57">
        <v>100</v>
      </c>
      <c r="BR92" s="52">
        <v>35.200000000000003</v>
      </c>
      <c r="BS92" s="52">
        <v>63.4</v>
      </c>
      <c r="BT92" s="39">
        <v>311999</v>
      </c>
      <c r="BU92" s="40">
        <v>0</v>
      </c>
      <c r="BV92" s="40">
        <v>305337</v>
      </c>
      <c r="BW92" s="40">
        <v>0</v>
      </c>
      <c r="BX92" s="40">
        <v>0</v>
      </c>
      <c r="BY92" s="159">
        <v>6662</v>
      </c>
      <c r="BZ92" s="39">
        <v>295568</v>
      </c>
      <c r="CA92" s="40">
        <v>96233</v>
      </c>
      <c r="CB92" s="40">
        <v>199335</v>
      </c>
      <c r="CC92" s="159">
        <v>0</v>
      </c>
      <c r="CD92" s="39">
        <f t="shared" si="32"/>
        <v>343362</v>
      </c>
      <c r="CE92" s="40">
        <v>102801</v>
      </c>
      <c r="CF92" s="40">
        <v>231163</v>
      </c>
      <c r="CG92" s="159">
        <v>9398</v>
      </c>
      <c r="CH92" s="39"/>
      <c r="CI92" s="40"/>
      <c r="CJ92" s="40"/>
      <c r="CK92" s="159"/>
      <c r="CL92" s="39"/>
      <c r="CM92" s="159"/>
      <c r="CN92" s="39"/>
      <c r="CO92" s="40"/>
      <c r="CP92" s="40"/>
      <c r="CQ92" s="159"/>
      <c r="CR92" s="39">
        <v>703560</v>
      </c>
      <c r="CS92" s="40">
        <v>547350</v>
      </c>
      <c r="CT92" s="40">
        <v>88865</v>
      </c>
      <c r="CU92" s="40">
        <v>40180</v>
      </c>
      <c r="CV92" s="40">
        <v>9740</v>
      </c>
      <c r="CW92" s="40">
        <v>2170</v>
      </c>
      <c r="CX92" s="40">
        <v>15255</v>
      </c>
      <c r="CY92" s="39">
        <v>561390</v>
      </c>
      <c r="CZ92" s="40">
        <v>446325</v>
      </c>
      <c r="DA92" s="40">
        <v>70755</v>
      </c>
      <c r="DB92" s="40">
        <v>26850</v>
      </c>
      <c r="DC92" s="40">
        <v>7190</v>
      </c>
      <c r="DD92" s="40">
        <v>1940</v>
      </c>
      <c r="DE92" s="40">
        <v>8330</v>
      </c>
      <c r="DF92" s="39">
        <v>696345</v>
      </c>
      <c r="DG92" s="40">
        <v>545446</v>
      </c>
      <c r="DH92" s="40">
        <v>86229</v>
      </c>
      <c r="DI92" s="40">
        <v>37802</v>
      </c>
      <c r="DJ92" s="40">
        <v>10308</v>
      </c>
      <c r="DK92" s="40">
        <v>3399</v>
      </c>
      <c r="DL92" s="159">
        <v>13161</v>
      </c>
      <c r="DM92" s="39">
        <v>552399</v>
      </c>
      <c r="DN92" s="40">
        <v>441031</v>
      </c>
      <c r="DO92" s="40">
        <v>66793</v>
      </c>
      <c r="DP92" s="40">
        <v>26671</v>
      </c>
      <c r="DQ92" s="40">
        <v>8062</v>
      </c>
      <c r="DR92" s="40">
        <v>2740</v>
      </c>
      <c r="DS92" s="159">
        <v>7102</v>
      </c>
      <c r="DT92" s="41">
        <v>512335</v>
      </c>
      <c r="DU92" s="42">
        <v>64694</v>
      </c>
      <c r="DV92" s="42">
        <v>169103</v>
      </c>
      <c r="DW92" s="42">
        <v>156739</v>
      </c>
      <c r="DX92" s="42">
        <v>121799</v>
      </c>
      <c r="DY92" s="41">
        <v>404452</v>
      </c>
      <c r="DZ92" s="42">
        <v>43580</v>
      </c>
      <c r="EA92" s="42">
        <v>132968</v>
      </c>
      <c r="EB92" s="42">
        <v>127064</v>
      </c>
      <c r="EC92" s="160">
        <v>100840</v>
      </c>
    </row>
    <row r="93" spans="1:133">
      <c r="A93" s="154" t="s">
        <v>656</v>
      </c>
      <c r="B93" s="154" t="s">
        <v>657</v>
      </c>
      <c r="C93" s="140" t="s">
        <v>80</v>
      </c>
      <c r="D93" s="29" t="s">
        <v>658</v>
      </c>
      <c r="E93" s="156" t="s">
        <v>659</v>
      </c>
      <c r="F93" s="29" t="s">
        <v>660</v>
      </c>
      <c r="G93" s="156" t="s">
        <v>661</v>
      </c>
      <c r="H93" s="161">
        <v>2020</v>
      </c>
      <c r="I93" s="150">
        <v>1988</v>
      </c>
      <c r="J93" s="100" t="s">
        <v>131</v>
      </c>
      <c r="K93" s="100" t="s">
        <v>49</v>
      </c>
      <c r="L93" s="100" t="s">
        <v>196</v>
      </c>
      <c r="M93" s="100" t="s">
        <v>87</v>
      </c>
      <c r="N93" s="100" t="s">
        <v>95</v>
      </c>
      <c r="O93" s="43">
        <f t="shared" si="0"/>
        <v>42.792041820000001</v>
      </c>
      <c r="P93" s="162">
        <f t="shared" si="1"/>
        <v>56.012322930000003</v>
      </c>
      <c r="Q93" s="43">
        <f t="shared" si="2"/>
        <v>40.195286729999999</v>
      </c>
      <c r="R93" s="162">
        <f t="shared" si="3"/>
        <v>56.151475169999998</v>
      </c>
      <c r="S93" s="43">
        <f t="shared" si="4"/>
        <v>41.9</v>
      </c>
      <c r="T93" s="162">
        <f t="shared" si="5"/>
        <v>56.6</v>
      </c>
      <c r="U93" s="43">
        <f t="shared" si="6"/>
        <v>44.2</v>
      </c>
      <c r="V93" s="162">
        <f t="shared" si="7"/>
        <v>54.6</v>
      </c>
      <c r="W93" s="43">
        <f t="shared" si="23"/>
        <v>42.860033659999999</v>
      </c>
      <c r="X93" s="162">
        <f t="shared" si="24"/>
        <v>57.139966340000001</v>
      </c>
      <c r="Y93" s="43">
        <f t="shared" si="8"/>
        <v>42.375756940000002</v>
      </c>
      <c r="Z93" s="162">
        <f t="shared" si="9"/>
        <v>57.624243059999998</v>
      </c>
      <c r="AA93" s="43">
        <f t="shared" si="10"/>
        <v>39.783484100000003</v>
      </c>
      <c r="AB93" s="162">
        <f t="shared" si="11"/>
        <v>56.563466589999997</v>
      </c>
      <c r="AC93" s="58" t="s">
        <v>655</v>
      </c>
      <c r="AD93" s="168"/>
      <c r="AE93" s="58" t="s">
        <v>655</v>
      </c>
      <c r="AF93" s="168"/>
      <c r="AG93" s="43">
        <f t="shared" ref="AG93:AL93" si="210">CZ93/$CY93*100</f>
        <v>71.893551509999995</v>
      </c>
      <c r="AH93" s="44">
        <f t="shared" si="210"/>
        <v>15.53068957</v>
      </c>
      <c r="AI93" s="44">
        <f t="shared" si="210"/>
        <v>8.261382695</v>
      </c>
      <c r="AJ93" s="44">
        <f t="shared" si="210"/>
        <v>2.409200217</v>
      </c>
      <c r="AK93" s="44">
        <f t="shared" si="210"/>
        <v>0.28306993339999997</v>
      </c>
      <c r="AL93" s="44">
        <f t="shared" si="210"/>
        <v>1.6221060759999999</v>
      </c>
      <c r="AM93" s="43">
        <f t="shared" ref="AM93:AR93" si="211">DN93/$DM93*100</f>
        <v>72.964530190000005</v>
      </c>
      <c r="AN93" s="44">
        <f t="shared" si="211"/>
        <v>14.713070180000001</v>
      </c>
      <c r="AO93" s="44">
        <f t="shared" si="211"/>
        <v>7.3509600879999999</v>
      </c>
      <c r="AP93" s="44">
        <f t="shared" si="211"/>
        <v>3.260370875</v>
      </c>
      <c r="AQ93" s="44">
        <f t="shared" si="211"/>
        <v>0.30909273700000001</v>
      </c>
      <c r="AR93" s="163">
        <f t="shared" si="211"/>
        <v>1.4019759270000001</v>
      </c>
      <c r="AS93" s="45">
        <f t="shared" si="18"/>
        <v>89.170735859999994</v>
      </c>
      <c r="AT93" s="46">
        <f t="shared" si="27"/>
        <v>222</v>
      </c>
      <c r="AU93" s="47">
        <f t="shared" si="19"/>
        <v>27.848098700000001</v>
      </c>
      <c r="AV93" s="46">
        <f t="shared" si="28"/>
        <v>254</v>
      </c>
      <c r="AW93" s="47">
        <f t="shared" si="20"/>
        <v>28.515657189999999</v>
      </c>
      <c r="AX93" s="164">
        <f t="shared" si="29"/>
        <v>301</v>
      </c>
      <c r="AY93" s="48">
        <v>51117</v>
      </c>
      <c r="AZ93" s="49">
        <f t="shared" si="30"/>
        <v>345</v>
      </c>
      <c r="BA93" s="50">
        <v>55574</v>
      </c>
      <c r="BB93" s="49">
        <f t="shared" si="31"/>
        <v>358</v>
      </c>
      <c r="BC93" s="165">
        <f t="shared" si="21"/>
        <v>51.392632820000003</v>
      </c>
      <c r="BD93" s="51"/>
      <c r="BE93" s="44"/>
      <c r="BF93" s="162"/>
      <c r="BG93" s="100">
        <v>90</v>
      </c>
      <c r="BH93" s="39">
        <v>398282</v>
      </c>
      <c r="BI93" s="40">
        <v>170433</v>
      </c>
      <c r="BJ93" s="40">
        <v>223087</v>
      </c>
      <c r="BK93" s="39">
        <v>351688</v>
      </c>
      <c r="BL93" s="40">
        <v>141362</v>
      </c>
      <c r="BM93" s="40">
        <v>197478</v>
      </c>
      <c r="BN93" s="39">
        <v>100</v>
      </c>
      <c r="BO93" s="52">
        <v>41.9</v>
      </c>
      <c r="BP93" s="52">
        <v>56.6</v>
      </c>
      <c r="BQ93" s="57">
        <v>100</v>
      </c>
      <c r="BR93" s="52">
        <v>44.2</v>
      </c>
      <c r="BS93" s="52">
        <v>54.6</v>
      </c>
      <c r="BT93" s="39">
        <v>390401</v>
      </c>
      <c r="BU93" s="40">
        <v>167326</v>
      </c>
      <c r="BV93" s="40">
        <v>223075</v>
      </c>
      <c r="BW93" s="40">
        <v>0</v>
      </c>
      <c r="BX93" s="40">
        <v>0</v>
      </c>
      <c r="BY93" s="159">
        <v>0</v>
      </c>
      <c r="BZ93" s="39">
        <v>306496</v>
      </c>
      <c r="CA93" s="40">
        <v>129880</v>
      </c>
      <c r="CB93" s="40">
        <v>176616</v>
      </c>
      <c r="CC93" s="159">
        <v>0</v>
      </c>
      <c r="CD93" s="39">
        <f t="shared" si="32"/>
        <v>342700</v>
      </c>
      <c r="CE93" s="40">
        <v>136338</v>
      </c>
      <c r="CF93" s="40">
        <v>193843</v>
      </c>
      <c r="CG93" s="159">
        <v>12519</v>
      </c>
      <c r="CH93" s="39"/>
      <c r="CI93" s="40"/>
      <c r="CJ93" s="40"/>
      <c r="CK93" s="159"/>
      <c r="CL93" s="39"/>
      <c r="CM93" s="159"/>
      <c r="CN93" s="39"/>
      <c r="CO93" s="40"/>
      <c r="CP93" s="40"/>
      <c r="CQ93" s="159"/>
      <c r="CR93" s="39">
        <v>712805</v>
      </c>
      <c r="CS93" s="40">
        <v>493695</v>
      </c>
      <c r="CT93" s="40">
        <v>116355</v>
      </c>
      <c r="CU93" s="40">
        <v>65405</v>
      </c>
      <c r="CV93" s="40">
        <v>17120</v>
      </c>
      <c r="CW93" s="40">
        <v>1755</v>
      </c>
      <c r="CX93" s="40">
        <v>18475</v>
      </c>
      <c r="CY93" s="39">
        <v>563465</v>
      </c>
      <c r="CZ93" s="40">
        <v>405095</v>
      </c>
      <c r="DA93" s="40">
        <v>87510</v>
      </c>
      <c r="DB93" s="40">
        <v>46550</v>
      </c>
      <c r="DC93" s="40">
        <v>13575</v>
      </c>
      <c r="DD93" s="40">
        <v>1595</v>
      </c>
      <c r="DE93" s="40">
        <v>9140</v>
      </c>
      <c r="DF93" s="39">
        <v>696345</v>
      </c>
      <c r="DG93" s="40">
        <v>490481</v>
      </c>
      <c r="DH93" s="40">
        <v>110986</v>
      </c>
      <c r="DI93" s="40">
        <v>56614</v>
      </c>
      <c r="DJ93" s="40">
        <v>21756</v>
      </c>
      <c r="DK93" s="40">
        <v>2140</v>
      </c>
      <c r="DL93" s="159">
        <v>14368</v>
      </c>
      <c r="DM93" s="39">
        <v>547085</v>
      </c>
      <c r="DN93" s="40">
        <v>399178</v>
      </c>
      <c r="DO93" s="40">
        <v>80493</v>
      </c>
      <c r="DP93" s="40">
        <v>40216</v>
      </c>
      <c r="DQ93" s="40">
        <v>17837</v>
      </c>
      <c r="DR93" s="40">
        <v>1691</v>
      </c>
      <c r="DS93" s="159">
        <v>7670</v>
      </c>
      <c r="DT93" s="41">
        <v>493136</v>
      </c>
      <c r="DU93" s="42">
        <v>53403</v>
      </c>
      <c r="DV93" s="42">
        <v>150900</v>
      </c>
      <c r="DW93" s="42">
        <v>151504</v>
      </c>
      <c r="DX93" s="42">
        <v>137329</v>
      </c>
      <c r="DY93" s="41">
        <v>351947</v>
      </c>
      <c r="DZ93" s="42">
        <v>31376</v>
      </c>
      <c r="EA93" s="42">
        <v>110599</v>
      </c>
      <c r="EB93" s="42">
        <v>109612</v>
      </c>
      <c r="EC93" s="160">
        <v>100360</v>
      </c>
    </row>
    <row r="94" spans="1:133">
      <c r="A94" s="155" t="s">
        <v>662</v>
      </c>
      <c r="B94" s="155" t="s">
        <v>663</v>
      </c>
      <c r="C94" s="140" t="s">
        <v>80</v>
      </c>
      <c r="D94" s="29" t="s">
        <v>242</v>
      </c>
      <c r="E94" s="156" t="s">
        <v>664</v>
      </c>
      <c r="F94" s="29" t="s">
        <v>665</v>
      </c>
      <c r="G94" s="156" t="s">
        <v>666</v>
      </c>
      <c r="H94" s="166">
        <v>2016</v>
      </c>
      <c r="I94" s="150">
        <v>1952</v>
      </c>
      <c r="J94" s="100" t="s">
        <v>85</v>
      </c>
      <c r="K94" s="100" t="s">
        <v>49</v>
      </c>
      <c r="L94" s="100" t="s">
        <v>148</v>
      </c>
      <c r="M94" s="100" t="s">
        <v>87</v>
      </c>
      <c r="N94" s="100" t="s">
        <v>102</v>
      </c>
      <c r="O94" s="43">
        <f t="shared" si="0"/>
        <v>38.850239369999997</v>
      </c>
      <c r="P94" s="162">
        <f t="shared" si="1"/>
        <v>59.903272860000001</v>
      </c>
      <c r="Q94" s="43">
        <f t="shared" si="2"/>
        <v>34.077055530000003</v>
      </c>
      <c r="R94" s="162">
        <f t="shared" si="3"/>
        <v>62.100289840000002</v>
      </c>
      <c r="S94" s="43">
        <f t="shared" si="4"/>
        <v>32.799999999999997</v>
      </c>
      <c r="T94" s="162">
        <f t="shared" si="5"/>
        <v>66.099999999999994</v>
      </c>
      <c r="U94" s="43">
        <f t="shared" si="6"/>
        <v>34.799999999999997</v>
      </c>
      <c r="V94" s="162">
        <f t="shared" si="7"/>
        <v>64.2</v>
      </c>
      <c r="W94" s="43">
        <f t="shared" si="23"/>
        <v>38.90026538</v>
      </c>
      <c r="X94" s="162">
        <f t="shared" si="24"/>
        <v>61.09577376</v>
      </c>
      <c r="Y94" s="43">
        <f t="shared" si="8"/>
        <v>32.354445519999999</v>
      </c>
      <c r="Z94" s="162">
        <f t="shared" si="9"/>
        <v>65.159515170000006</v>
      </c>
      <c r="AA94" s="43">
        <f t="shared" si="10"/>
        <v>27.60519648</v>
      </c>
      <c r="AB94" s="162">
        <f t="shared" si="11"/>
        <v>70.182003699999996</v>
      </c>
      <c r="AC94" s="58" t="s">
        <v>655</v>
      </c>
      <c r="AD94" s="168"/>
      <c r="AE94" s="58" t="s">
        <v>655</v>
      </c>
      <c r="AF94" s="168"/>
      <c r="AG94" s="43">
        <f t="shared" ref="AG94:AL94" si="212">CZ94/$CY94*100</f>
        <v>78.821871239999993</v>
      </c>
      <c r="AH94" s="44">
        <f t="shared" si="212"/>
        <v>9.108319861</v>
      </c>
      <c r="AI94" s="44">
        <f t="shared" si="212"/>
        <v>6.6111180200000002</v>
      </c>
      <c r="AJ94" s="44">
        <f t="shared" si="212"/>
        <v>3.4664013599999999</v>
      </c>
      <c r="AK94" s="44">
        <f t="shared" si="212"/>
        <v>0.28603407539999998</v>
      </c>
      <c r="AL94" s="44">
        <f t="shared" si="212"/>
        <v>1.7062554409999999</v>
      </c>
      <c r="AM94" s="43">
        <f t="shared" ref="AM94:AR94" si="213">DN94/$DM94*100</f>
        <v>79.757317569999998</v>
      </c>
      <c r="AN94" s="44">
        <f t="shared" si="213"/>
        <v>8.3657505170000004</v>
      </c>
      <c r="AO94" s="44">
        <f t="shared" si="213"/>
        <v>6.097805696</v>
      </c>
      <c r="AP94" s="44">
        <f t="shared" si="213"/>
        <v>4.0001546450000003</v>
      </c>
      <c r="AQ94" s="44">
        <f t="shared" si="213"/>
        <v>0.2987965293</v>
      </c>
      <c r="AR94" s="163">
        <f t="shared" si="213"/>
        <v>1.4801750440000001</v>
      </c>
      <c r="AS94" s="45">
        <f t="shared" si="18"/>
        <v>93.500158080000006</v>
      </c>
      <c r="AT94" s="46">
        <f t="shared" si="27"/>
        <v>36</v>
      </c>
      <c r="AU94" s="47">
        <f t="shared" si="19"/>
        <v>40.60595249</v>
      </c>
      <c r="AV94" s="46">
        <f t="shared" si="28"/>
        <v>86</v>
      </c>
      <c r="AW94" s="47">
        <f t="shared" si="20"/>
        <v>41.287383990000002</v>
      </c>
      <c r="AX94" s="164">
        <f t="shared" si="29"/>
        <v>137</v>
      </c>
      <c r="AY94" s="48">
        <v>73345</v>
      </c>
      <c r="AZ94" s="49">
        <f t="shared" si="30"/>
        <v>116</v>
      </c>
      <c r="BA94" s="50">
        <v>76169</v>
      </c>
      <c r="BB94" s="49">
        <f t="shared" si="31"/>
        <v>159</v>
      </c>
      <c r="BC94" s="165">
        <f t="shared" si="21"/>
        <v>46.27838259</v>
      </c>
      <c r="BD94" s="51"/>
      <c r="BE94" s="44"/>
      <c r="BF94" s="162"/>
      <c r="BG94" s="100">
        <v>91</v>
      </c>
      <c r="BH94" s="39">
        <v>510715</v>
      </c>
      <c r="BI94" s="40">
        <v>198414</v>
      </c>
      <c r="BJ94" s="40">
        <v>305935</v>
      </c>
      <c r="BK94" s="39">
        <v>421618</v>
      </c>
      <c r="BL94" s="40">
        <v>143675</v>
      </c>
      <c r="BM94" s="40">
        <v>261826</v>
      </c>
      <c r="BN94" s="39">
        <v>100</v>
      </c>
      <c r="BO94" s="52">
        <v>32.799999999999997</v>
      </c>
      <c r="BP94" s="52">
        <v>66.099999999999994</v>
      </c>
      <c r="BQ94" s="57">
        <v>100</v>
      </c>
      <c r="BR94" s="52">
        <v>34.799999999999997</v>
      </c>
      <c r="BS94" s="52">
        <v>64.2</v>
      </c>
      <c r="BT94" s="39">
        <v>504940</v>
      </c>
      <c r="BU94" s="40">
        <v>196423</v>
      </c>
      <c r="BV94" s="40">
        <v>308497</v>
      </c>
      <c r="BW94" s="40">
        <v>0</v>
      </c>
      <c r="BX94" s="40">
        <v>0</v>
      </c>
      <c r="BY94" s="159">
        <v>20</v>
      </c>
      <c r="BZ94" s="39">
        <v>381249</v>
      </c>
      <c r="CA94" s="40">
        <v>123351</v>
      </c>
      <c r="CB94" s="40">
        <v>248420</v>
      </c>
      <c r="CC94" s="159">
        <v>9478</v>
      </c>
      <c r="CD94" s="39">
        <f t="shared" si="32"/>
        <v>409662</v>
      </c>
      <c r="CE94" s="40">
        <v>113088</v>
      </c>
      <c r="CF94" s="40">
        <v>287509</v>
      </c>
      <c r="CG94" s="159">
        <v>9065</v>
      </c>
      <c r="CH94" s="39"/>
      <c r="CI94" s="40"/>
      <c r="CJ94" s="40"/>
      <c r="CK94" s="159"/>
      <c r="CL94" s="39"/>
      <c r="CM94" s="159"/>
      <c r="CN94" s="39"/>
      <c r="CO94" s="40"/>
      <c r="CP94" s="40"/>
      <c r="CQ94" s="159"/>
      <c r="CR94" s="39">
        <v>766655</v>
      </c>
      <c r="CS94" s="40">
        <v>587795</v>
      </c>
      <c r="CT94" s="40">
        <v>71995</v>
      </c>
      <c r="CU94" s="40">
        <v>56775</v>
      </c>
      <c r="CV94" s="40">
        <v>27340</v>
      </c>
      <c r="CW94" s="40">
        <v>1995</v>
      </c>
      <c r="CX94" s="40">
        <v>20755</v>
      </c>
      <c r="CY94" s="39">
        <v>603075</v>
      </c>
      <c r="CZ94" s="40">
        <v>475355</v>
      </c>
      <c r="DA94" s="40">
        <v>54930</v>
      </c>
      <c r="DB94" s="40">
        <v>39870</v>
      </c>
      <c r="DC94" s="40">
        <v>20905</v>
      </c>
      <c r="DD94" s="40">
        <v>1725</v>
      </c>
      <c r="DE94" s="40">
        <v>10290</v>
      </c>
      <c r="DF94" s="39">
        <v>696345</v>
      </c>
      <c r="DG94" s="40">
        <v>540189</v>
      </c>
      <c r="DH94" s="40">
        <v>62725</v>
      </c>
      <c r="DI94" s="40">
        <v>47468</v>
      </c>
      <c r="DJ94" s="40">
        <v>28536</v>
      </c>
      <c r="DK94" s="40">
        <v>2022</v>
      </c>
      <c r="DL94" s="159">
        <v>15405</v>
      </c>
      <c r="DM94" s="39">
        <v>543179</v>
      </c>
      <c r="DN94" s="40">
        <v>433225</v>
      </c>
      <c r="DO94" s="40">
        <v>45441</v>
      </c>
      <c r="DP94" s="40">
        <v>33122</v>
      </c>
      <c r="DQ94" s="40">
        <v>21728</v>
      </c>
      <c r="DR94" s="40">
        <v>1623</v>
      </c>
      <c r="DS94" s="159">
        <v>8040</v>
      </c>
      <c r="DT94" s="41">
        <v>566183</v>
      </c>
      <c r="DU94" s="42">
        <v>36801</v>
      </c>
      <c r="DV94" s="42">
        <v>130675</v>
      </c>
      <c r="DW94" s="42">
        <v>168803</v>
      </c>
      <c r="DX94" s="42">
        <v>229904</v>
      </c>
      <c r="DY94" s="41">
        <v>438657</v>
      </c>
      <c r="DZ94" s="42">
        <v>23914</v>
      </c>
      <c r="EA94" s="42">
        <v>102409</v>
      </c>
      <c r="EB94" s="42">
        <v>131224</v>
      </c>
      <c r="EC94" s="160">
        <v>181110</v>
      </c>
    </row>
    <row r="95" spans="1:133">
      <c r="A95" s="154" t="s">
        <v>667</v>
      </c>
      <c r="B95" s="154" t="s">
        <v>668</v>
      </c>
      <c r="C95" s="140" t="s">
        <v>126</v>
      </c>
      <c r="D95" s="29" t="s">
        <v>669</v>
      </c>
      <c r="E95" s="156" t="s">
        <v>670</v>
      </c>
      <c r="F95" s="29" t="s">
        <v>671</v>
      </c>
      <c r="G95" s="156" t="s">
        <v>672</v>
      </c>
      <c r="H95" s="166">
        <v>2016</v>
      </c>
      <c r="I95" s="150">
        <v>1948</v>
      </c>
      <c r="J95" s="100" t="s">
        <v>85</v>
      </c>
      <c r="K95" s="100" t="s">
        <v>50</v>
      </c>
      <c r="L95" s="100" t="s">
        <v>396</v>
      </c>
      <c r="M95" s="100" t="s">
        <v>87</v>
      </c>
      <c r="N95" s="100" t="s">
        <v>102</v>
      </c>
      <c r="O95" s="43">
        <f t="shared" si="0"/>
        <v>62.696865899999999</v>
      </c>
      <c r="P95" s="162">
        <f t="shared" si="1"/>
        <v>36.171975750000001</v>
      </c>
      <c r="Q95" s="43">
        <f t="shared" si="2"/>
        <v>61.266186220000002</v>
      </c>
      <c r="R95" s="162">
        <f t="shared" si="3"/>
        <v>35.854661280000002</v>
      </c>
      <c r="S95" s="43">
        <f t="shared" si="4"/>
        <v>63.6</v>
      </c>
      <c r="T95" s="162">
        <f t="shared" si="5"/>
        <v>35.4</v>
      </c>
      <c r="U95" s="43">
        <f t="shared" si="6"/>
        <v>63.2</v>
      </c>
      <c r="V95" s="162">
        <f t="shared" si="7"/>
        <v>35.9</v>
      </c>
      <c r="W95" s="43">
        <f t="shared" si="23"/>
        <v>65.127769880000002</v>
      </c>
      <c r="X95" s="162">
        <f t="shared" si="24"/>
        <v>34.872230119999998</v>
      </c>
      <c r="Y95" s="43">
        <f t="shared" si="8"/>
        <v>66.781219710000002</v>
      </c>
      <c r="Z95" s="162">
        <f t="shared" si="9"/>
        <v>33.218780289999998</v>
      </c>
      <c r="AA95" s="43">
        <f t="shared" si="10"/>
        <v>64.234302049999997</v>
      </c>
      <c r="AB95" s="162">
        <f t="shared" si="11"/>
        <v>35.765697950000003</v>
      </c>
      <c r="AC95" s="58" t="s">
        <v>655</v>
      </c>
      <c r="AD95" s="168"/>
      <c r="AE95" s="58" t="s">
        <v>655</v>
      </c>
      <c r="AF95" s="168"/>
      <c r="AG95" s="43">
        <f t="shared" ref="AG95:AL95" si="214">CZ95/$CY95*100</f>
        <v>44.092189640000001</v>
      </c>
      <c r="AH95" s="44">
        <f t="shared" si="214"/>
        <v>45.756570410000002</v>
      </c>
      <c r="AI95" s="44">
        <f t="shared" si="214"/>
        <v>6.1469029170000002</v>
      </c>
      <c r="AJ95" s="44">
        <f t="shared" si="214"/>
        <v>1.986877711</v>
      </c>
      <c r="AK95" s="44">
        <f t="shared" si="214"/>
        <v>0.27894132040000003</v>
      </c>
      <c r="AL95" s="44">
        <f t="shared" si="214"/>
        <v>1.738517997</v>
      </c>
      <c r="AM95" s="43">
        <f t="shared" ref="AM95:AR95" si="215">DN95/$DM95*100</f>
        <v>45.787209150000002</v>
      </c>
      <c r="AN95" s="44">
        <f t="shared" si="215"/>
        <v>43.84102961</v>
      </c>
      <c r="AO95" s="44">
        <f t="shared" si="215"/>
        <v>6.1404766850000003</v>
      </c>
      <c r="AP95" s="44">
        <f t="shared" si="215"/>
        <v>2.448906418</v>
      </c>
      <c r="AQ95" s="44">
        <f t="shared" si="215"/>
        <v>0.34477552789999999</v>
      </c>
      <c r="AR95" s="163">
        <f t="shared" si="215"/>
        <v>1.4376026120000001</v>
      </c>
      <c r="AS95" s="45">
        <f t="shared" si="18"/>
        <v>85.45550102</v>
      </c>
      <c r="AT95" s="46">
        <f t="shared" si="27"/>
        <v>335</v>
      </c>
      <c r="AU95" s="47">
        <f t="shared" si="19"/>
        <v>20.666870110000001</v>
      </c>
      <c r="AV95" s="46">
        <f t="shared" si="28"/>
        <v>382</v>
      </c>
      <c r="AW95" s="47">
        <f t="shared" si="20"/>
        <v>24.144960579999999</v>
      </c>
      <c r="AX95" s="164">
        <f t="shared" si="29"/>
        <v>380</v>
      </c>
      <c r="AY95" s="48">
        <v>43129</v>
      </c>
      <c r="AZ95" s="49">
        <f t="shared" si="30"/>
        <v>404</v>
      </c>
      <c r="BA95" s="50">
        <v>52163</v>
      </c>
      <c r="BB95" s="49">
        <f t="shared" si="31"/>
        <v>393</v>
      </c>
      <c r="BC95" s="165">
        <f t="shared" si="21"/>
        <v>33.446147830000001</v>
      </c>
      <c r="BD95" s="51"/>
      <c r="BE95" s="44"/>
      <c r="BF95" s="162"/>
      <c r="BG95" s="100">
        <v>92</v>
      </c>
      <c r="BH95" s="39">
        <v>342746</v>
      </c>
      <c r="BI95" s="40">
        <v>214891</v>
      </c>
      <c r="BJ95" s="40">
        <v>123978</v>
      </c>
      <c r="BK95" s="39">
        <v>312071</v>
      </c>
      <c r="BL95" s="40">
        <v>191194</v>
      </c>
      <c r="BM95" s="40">
        <v>111892</v>
      </c>
      <c r="BN95" s="39">
        <v>100</v>
      </c>
      <c r="BO95" s="52">
        <v>63.6</v>
      </c>
      <c r="BP95" s="52">
        <v>35.4</v>
      </c>
      <c r="BQ95" s="57">
        <v>100</v>
      </c>
      <c r="BR95" s="52">
        <v>63.2</v>
      </c>
      <c r="BS95" s="52">
        <v>35.9</v>
      </c>
      <c r="BT95" s="39">
        <v>336973</v>
      </c>
      <c r="BU95" s="40">
        <v>219463</v>
      </c>
      <c r="BV95" s="40">
        <v>117510</v>
      </c>
      <c r="BW95" s="40">
        <v>0</v>
      </c>
      <c r="BX95" s="40">
        <v>0</v>
      </c>
      <c r="BY95" s="159">
        <v>0</v>
      </c>
      <c r="BZ95" s="39">
        <v>270326</v>
      </c>
      <c r="CA95" s="40">
        <v>180527</v>
      </c>
      <c r="CB95" s="40">
        <v>89799</v>
      </c>
      <c r="CC95" s="159">
        <v>0</v>
      </c>
      <c r="CD95" s="39">
        <f t="shared" si="32"/>
        <v>302874</v>
      </c>
      <c r="CE95" s="40">
        <v>194549</v>
      </c>
      <c r="CF95" s="40">
        <v>108325</v>
      </c>
      <c r="CG95" s="159">
        <v>0</v>
      </c>
      <c r="CH95" s="39"/>
      <c r="CI95" s="40"/>
      <c r="CJ95" s="40"/>
      <c r="CK95" s="159"/>
      <c r="CL95" s="39"/>
      <c r="CM95" s="159"/>
      <c r="CN95" s="39"/>
      <c r="CO95" s="40"/>
      <c r="CP95" s="40"/>
      <c r="CQ95" s="159"/>
      <c r="CR95" s="39">
        <v>704110</v>
      </c>
      <c r="CS95" s="40">
        <v>283715</v>
      </c>
      <c r="CT95" s="40">
        <v>337085</v>
      </c>
      <c r="CU95" s="40">
        <v>50685</v>
      </c>
      <c r="CV95" s="40">
        <v>13555</v>
      </c>
      <c r="CW95" s="40">
        <v>1785</v>
      </c>
      <c r="CX95" s="40">
        <v>17285</v>
      </c>
      <c r="CY95" s="39">
        <v>539540</v>
      </c>
      <c r="CZ95" s="40">
        <v>237895</v>
      </c>
      <c r="DA95" s="40">
        <v>246875</v>
      </c>
      <c r="DB95" s="40">
        <v>33165</v>
      </c>
      <c r="DC95" s="40">
        <v>10720</v>
      </c>
      <c r="DD95" s="40">
        <v>1505</v>
      </c>
      <c r="DE95" s="40">
        <v>9380</v>
      </c>
      <c r="DF95" s="39">
        <v>696345</v>
      </c>
      <c r="DG95" s="40">
        <v>292916</v>
      </c>
      <c r="DH95" s="40">
        <v>323710</v>
      </c>
      <c r="DI95" s="40">
        <v>46744</v>
      </c>
      <c r="DJ95" s="40">
        <v>16285</v>
      </c>
      <c r="DK95" s="40">
        <v>2278</v>
      </c>
      <c r="DL95" s="159">
        <v>14412</v>
      </c>
      <c r="DM95" s="39">
        <v>529910</v>
      </c>
      <c r="DN95" s="40">
        <v>242631</v>
      </c>
      <c r="DO95" s="40">
        <v>232318</v>
      </c>
      <c r="DP95" s="40">
        <v>32539</v>
      </c>
      <c r="DQ95" s="40">
        <v>12977</v>
      </c>
      <c r="DR95" s="40">
        <v>1827</v>
      </c>
      <c r="DS95" s="159">
        <v>7618</v>
      </c>
      <c r="DT95" s="41">
        <v>471876</v>
      </c>
      <c r="DU95" s="42">
        <v>68632</v>
      </c>
      <c r="DV95" s="42">
        <v>156294</v>
      </c>
      <c r="DW95" s="42">
        <v>149428</v>
      </c>
      <c r="DX95" s="42">
        <v>97522</v>
      </c>
      <c r="DY95" s="41">
        <v>207008</v>
      </c>
      <c r="DZ95" s="42">
        <v>23330</v>
      </c>
      <c r="EA95" s="42">
        <v>67101</v>
      </c>
      <c r="EB95" s="42">
        <v>66595</v>
      </c>
      <c r="EC95" s="160">
        <v>49982</v>
      </c>
    </row>
    <row r="96" spans="1:133">
      <c r="A96" s="155" t="s">
        <v>673</v>
      </c>
      <c r="B96" s="155" t="s">
        <v>674</v>
      </c>
      <c r="C96" s="140" t="s">
        <v>80</v>
      </c>
      <c r="D96" s="29" t="s">
        <v>98</v>
      </c>
      <c r="E96" s="156" t="s">
        <v>675</v>
      </c>
      <c r="F96" s="29" t="s">
        <v>676</v>
      </c>
      <c r="G96" s="156" t="s">
        <v>677</v>
      </c>
      <c r="H96" s="166">
        <v>2018</v>
      </c>
      <c r="I96" s="150">
        <v>1974</v>
      </c>
      <c r="J96" s="100" t="s">
        <v>85</v>
      </c>
      <c r="K96" s="100" t="s">
        <v>49</v>
      </c>
      <c r="L96" s="100" t="s">
        <v>196</v>
      </c>
      <c r="M96" s="100" t="s">
        <v>87</v>
      </c>
      <c r="N96" s="100" t="s">
        <v>102</v>
      </c>
      <c r="O96" s="43">
        <f t="shared" si="0"/>
        <v>40.800012379999998</v>
      </c>
      <c r="P96" s="162">
        <f t="shared" si="1"/>
        <v>58.267988010000003</v>
      </c>
      <c r="Q96" s="43">
        <f t="shared" si="2"/>
        <v>39.87662057</v>
      </c>
      <c r="R96" s="162">
        <f t="shared" si="3"/>
        <v>56.855904619999997</v>
      </c>
      <c r="S96" s="43">
        <f t="shared" si="4"/>
        <v>46.6</v>
      </c>
      <c r="T96" s="162">
        <f t="shared" si="5"/>
        <v>52.2</v>
      </c>
      <c r="U96" s="43">
        <f t="shared" si="6"/>
        <v>50.1</v>
      </c>
      <c r="V96" s="162">
        <f t="shared" si="7"/>
        <v>48.7</v>
      </c>
      <c r="W96" s="43">
        <f t="shared" si="23"/>
        <v>39.351978729999999</v>
      </c>
      <c r="X96" s="162">
        <f t="shared" si="24"/>
        <v>60.61193634</v>
      </c>
      <c r="Y96" s="43">
        <f t="shared" si="8"/>
        <v>43.686029329999997</v>
      </c>
      <c r="Z96" s="162">
        <f t="shared" si="9"/>
        <v>56.313970670000003</v>
      </c>
      <c r="AA96" s="43">
        <f t="shared" si="10"/>
        <v>41.432646679999998</v>
      </c>
      <c r="AB96" s="162">
        <f t="shared" si="11"/>
        <v>58.567353320000002</v>
      </c>
      <c r="AC96" s="58" t="s">
        <v>655</v>
      </c>
      <c r="AD96" s="168"/>
      <c r="AE96" s="58" t="s">
        <v>655</v>
      </c>
      <c r="AF96" s="168"/>
      <c r="AG96" s="43">
        <f t="shared" ref="AG96:AL96" si="216">CZ96/$CY96*100</f>
        <v>77.136455780000006</v>
      </c>
      <c r="AH96" s="44">
        <f t="shared" si="216"/>
        <v>9.5175175830000001</v>
      </c>
      <c r="AI96" s="44">
        <f t="shared" si="216"/>
        <v>10.600825609999999</v>
      </c>
      <c r="AJ96" s="44">
        <f t="shared" si="216"/>
        <v>1.3803970489999999</v>
      </c>
      <c r="AK96" s="44">
        <f t="shared" si="216"/>
        <v>0.31268209009999998</v>
      </c>
      <c r="AL96" s="44">
        <f t="shared" si="216"/>
        <v>1.0521218889999999</v>
      </c>
      <c r="AM96" s="43">
        <f t="shared" ref="AM96:AR96" si="217">DN96/$DM96*100</f>
        <v>79.478381819999996</v>
      </c>
      <c r="AN96" s="44">
        <f t="shared" si="217"/>
        <v>8.9007349540000007</v>
      </c>
      <c r="AO96" s="44">
        <f t="shared" si="217"/>
        <v>8.7689341390000006</v>
      </c>
      <c r="AP96" s="44">
        <f t="shared" si="217"/>
        <v>1.5125966719999999</v>
      </c>
      <c r="AQ96" s="44">
        <f t="shared" si="217"/>
        <v>0.2844122858</v>
      </c>
      <c r="AR96" s="163">
        <f t="shared" si="217"/>
        <v>1.054940129</v>
      </c>
      <c r="AS96" s="45">
        <f t="shared" si="18"/>
        <v>90.583278590000006</v>
      </c>
      <c r="AT96" s="46">
        <f t="shared" si="27"/>
        <v>157</v>
      </c>
      <c r="AU96" s="47">
        <f t="shared" si="19"/>
        <v>24.179039110000002</v>
      </c>
      <c r="AV96" s="46">
        <f t="shared" si="28"/>
        <v>318</v>
      </c>
      <c r="AW96" s="47">
        <f t="shared" si="20"/>
        <v>25.350005540000002</v>
      </c>
      <c r="AX96" s="164">
        <f t="shared" si="29"/>
        <v>353</v>
      </c>
      <c r="AY96" s="48">
        <v>51167</v>
      </c>
      <c r="AZ96" s="49">
        <f t="shared" si="30"/>
        <v>343</v>
      </c>
      <c r="BA96" s="50">
        <v>53699</v>
      </c>
      <c r="BB96" s="49">
        <f t="shared" si="31"/>
        <v>378</v>
      </c>
      <c r="BC96" s="165">
        <f t="shared" si="21"/>
        <v>57.582359969999999</v>
      </c>
      <c r="BD96" s="51"/>
      <c r="BE96" s="44"/>
      <c r="BF96" s="162"/>
      <c r="BG96" s="100">
        <v>93</v>
      </c>
      <c r="BH96" s="39">
        <v>452468</v>
      </c>
      <c r="BI96" s="40">
        <v>184607</v>
      </c>
      <c r="BJ96" s="40">
        <v>263644</v>
      </c>
      <c r="BK96" s="39">
        <v>379804</v>
      </c>
      <c r="BL96" s="40">
        <v>151453</v>
      </c>
      <c r="BM96" s="40">
        <v>215941</v>
      </c>
      <c r="BN96" s="39">
        <v>100</v>
      </c>
      <c r="BO96" s="52">
        <v>46.6</v>
      </c>
      <c r="BP96" s="52">
        <v>52.2</v>
      </c>
      <c r="BQ96" s="57">
        <v>100</v>
      </c>
      <c r="BR96" s="52">
        <v>50.1</v>
      </c>
      <c r="BS96" s="52">
        <v>48.7</v>
      </c>
      <c r="BT96" s="39">
        <v>437856</v>
      </c>
      <c r="BU96" s="40">
        <v>172305</v>
      </c>
      <c r="BV96" s="40">
        <v>265393</v>
      </c>
      <c r="BW96" s="40">
        <v>0</v>
      </c>
      <c r="BX96" s="40">
        <v>0</v>
      </c>
      <c r="BY96" s="159">
        <v>158</v>
      </c>
      <c r="BZ96" s="39">
        <v>333649</v>
      </c>
      <c r="CA96" s="40">
        <v>145758</v>
      </c>
      <c r="CB96" s="40">
        <v>187891</v>
      </c>
      <c r="CC96" s="159">
        <v>0</v>
      </c>
      <c r="CD96" s="39">
        <f t="shared" si="32"/>
        <v>364570</v>
      </c>
      <c r="CE96" s="40">
        <v>151051</v>
      </c>
      <c r="CF96" s="40">
        <v>213519</v>
      </c>
      <c r="CG96" s="159">
        <v>0</v>
      </c>
      <c r="CH96" s="39"/>
      <c r="CI96" s="40"/>
      <c r="CJ96" s="40"/>
      <c r="CK96" s="159"/>
      <c r="CL96" s="39"/>
      <c r="CM96" s="159"/>
      <c r="CN96" s="39"/>
      <c r="CO96" s="40"/>
      <c r="CP96" s="40"/>
      <c r="CQ96" s="159"/>
      <c r="CR96" s="39">
        <v>744880</v>
      </c>
      <c r="CS96" s="40">
        <v>551785</v>
      </c>
      <c r="CT96" s="40">
        <v>76900</v>
      </c>
      <c r="CU96" s="40">
        <v>91230</v>
      </c>
      <c r="CV96" s="40">
        <v>10270</v>
      </c>
      <c r="CW96" s="40">
        <v>2230</v>
      </c>
      <c r="CX96" s="40">
        <v>12465</v>
      </c>
      <c r="CY96" s="39">
        <v>609245</v>
      </c>
      <c r="CZ96" s="40">
        <v>469950</v>
      </c>
      <c r="DA96" s="40">
        <v>57985</v>
      </c>
      <c r="DB96" s="40">
        <v>64585</v>
      </c>
      <c r="DC96" s="40">
        <v>8410</v>
      </c>
      <c r="DD96" s="40">
        <v>1905</v>
      </c>
      <c r="DE96" s="40">
        <v>6410</v>
      </c>
      <c r="DF96" s="39">
        <v>696345</v>
      </c>
      <c r="DG96" s="40">
        <v>531853</v>
      </c>
      <c r="DH96" s="40">
        <v>68200</v>
      </c>
      <c r="DI96" s="40">
        <v>72538</v>
      </c>
      <c r="DJ96" s="40">
        <v>10660</v>
      </c>
      <c r="DK96" s="40">
        <v>1947</v>
      </c>
      <c r="DL96" s="159">
        <v>11147</v>
      </c>
      <c r="DM96" s="39">
        <v>562212</v>
      </c>
      <c r="DN96" s="40">
        <v>446837</v>
      </c>
      <c r="DO96" s="40">
        <v>50041</v>
      </c>
      <c r="DP96" s="40">
        <v>49300</v>
      </c>
      <c r="DQ96" s="40">
        <v>8504</v>
      </c>
      <c r="DR96" s="40">
        <v>1599</v>
      </c>
      <c r="DS96" s="159">
        <v>5931</v>
      </c>
      <c r="DT96" s="41">
        <v>570825</v>
      </c>
      <c r="DU96" s="42">
        <v>53753</v>
      </c>
      <c r="DV96" s="42">
        <v>182633</v>
      </c>
      <c r="DW96" s="42">
        <v>196419</v>
      </c>
      <c r="DX96" s="42">
        <v>138020</v>
      </c>
      <c r="DY96" s="41">
        <v>442493</v>
      </c>
      <c r="DZ96" s="42">
        <v>35181</v>
      </c>
      <c r="EA96" s="42">
        <v>140530</v>
      </c>
      <c r="EB96" s="42">
        <v>154610</v>
      </c>
      <c r="EC96" s="160">
        <v>112172</v>
      </c>
    </row>
    <row r="97" spans="1:133">
      <c r="A97" s="154" t="s">
        <v>678</v>
      </c>
      <c r="B97" s="154" t="s">
        <v>679</v>
      </c>
      <c r="C97" s="140" t="s">
        <v>126</v>
      </c>
      <c r="D97" s="29" t="s">
        <v>680</v>
      </c>
      <c r="E97" s="156" t="s">
        <v>681</v>
      </c>
      <c r="F97" s="29" t="s">
        <v>682</v>
      </c>
      <c r="G97" s="156" t="s">
        <v>683</v>
      </c>
      <c r="H97" s="166">
        <v>2016</v>
      </c>
      <c r="I97" s="150">
        <v>1978</v>
      </c>
      <c r="J97" s="100" t="s">
        <v>131</v>
      </c>
      <c r="K97" s="100" t="s">
        <v>684</v>
      </c>
      <c r="L97" s="100" t="s">
        <v>196</v>
      </c>
      <c r="M97" s="100" t="s">
        <v>87</v>
      </c>
      <c r="N97" s="100" t="s">
        <v>102</v>
      </c>
      <c r="O97" s="43">
        <f t="shared" si="0"/>
        <v>54.590041450000001</v>
      </c>
      <c r="P97" s="162">
        <f t="shared" si="1"/>
        <v>44.20466596</v>
      </c>
      <c r="Q97" s="43">
        <f t="shared" si="2"/>
        <v>51.394602210000002</v>
      </c>
      <c r="R97" s="162">
        <f t="shared" si="3"/>
        <v>44.103572270000001</v>
      </c>
      <c r="S97" s="43">
        <f t="shared" si="4"/>
        <v>49.400100000000002</v>
      </c>
      <c r="T97" s="162">
        <f t="shared" si="5"/>
        <v>49.4</v>
      </c>
      <c r="U97" s="43">
        <f t="shared" si="6"/>
        <v>51.1</v>
      </c>
      <c r="V97" s="162">
        <f t="shared" si="7"/>
        <v>48</v>
      </c>
      <c r="W97" s="43">
        <f t="shared" si="23"/>
        <v>55.344212929999998</v>
      </c>
      <c r="X97" s="162">
        <f t="shared" si="24"/>
        <v>43.240357340000003</v>
      </c>
      <c r="Y97" s="43">
        <f t="shared" si="8"/>
        <v>57.691919919999997</v>
      </c>
      <c r="Z97" s="162">
        <f t="shared" si="9"/>
        <v>42.308080080000003</v>
      </c>
      <c r="AA97" s="43">
        <f t="shared" si="10"/>
        <v>51.473611290000001</v>
      </c>
      <c r="AB97" s="162">
        <f t="shared" si="11"/>
        <v>48.517057579999999</v>
      </c>
      <c r="AC97" s="58" t="s">
        <v>655</v>
      </c>
      <c r="AD97" s="168"/>
      <c r="AE97" s="58" t="s">
        <v>655</v>
      </c>
      <c r="AF97" s="168"/>
      <c r="AG97" s="43">
        <f t="shared" ref="AG97:AL97" si="218">CZ97/$CY97*100</f>
        <v>62.618062600000002</v>
      </c>
      <c r="AH97" s="44">
        <f t="shared" si="218"/>
        <v>9.6332145120000003</v>
      </c>
      <c r="AI97" s="44">
        <f t="shared" si="218"/>
        <v>22.35578799</v>
      </c>
      <c r="AJ97" s="44">
        <f t="shared" si="218"/>
        <v>3.6669875709999999</v>
      </c>
      <c r="AK97" s="44">
        <f t="shared" si="218"/>
        <v>0.1734620422</v>
      </c>
      <c r="AL97" s="44">
        <f t="shared" si="218"/>
        <v>1.5524852769999999</v>
      </c>
      <c r="AM97" s="43">
        <f t="shared" ref="AM97:AR97" si="219">DN97/$DM97*100</f>
        <v>66.470797430000005</v>
      </c>
      <c r="AN97" s="44">
        <f t="shared" si="219"/>
        <v>8.9981306710000002</v>
      </c>
      <c r="AO97" s="44">
        <f t="shared" si="219"/>
        <v>18.911594399999998</v>
      </c>
      <c r="AP97" s="44">
        <f t="shared" si="219"/>
        <v>3.8690557609999998</v>
      </c>
      <c r="AQ97" s="44">
        <f t="shared" si="219"/>
        <v>0.22650800160000001</v>
      </c>
      <c r="AR97" s="163">
        <f t="shared" si="219"/>
        <v>1.523913737</v>
      </c>
      <c r="AS97" s="45">
        <f t="shared" si="18"/>
        <v>93.150060580000002</v>
      </c>
      <c r="AT97" s="46">
        <f t="shared" si="27"/>
        <v>48</v>
      </c>
      <c r="AU97" s="47">
        <f t="shared" si="19"/>
        <v>40.044324250000003</v>
      </c>
      <c r="AV97" s="46">
        <f t="shared" si="28"/>
        <v>93</v>
      </c>
      <c r="AW97" s="47">
        <f t="shared" si="20"/>
        <v>45.342092299999997</v>
      </c>
      <c r="AX97" s="164">
        <f t="shared" si="29"/>
        <v>100</v>
      </c>
      <c r="AY97" s="48">
        <v>63601</v>
      </c>
      <c r="AZ97" s="49">
        <f t="shared" si="30"/>
        <v>191</v>
      </c>
      <c r="BA97" s="50">
        <v>72351</v>
      </c>
      <c r="BB97" s="49">
        <f t="shared" si="31"/>
        <v>184</v>
      </c>
      <c r="BC97" s="165">
        <f t="shared" si="21"/>
        <v>34.225722859999998</v>
      </c>
      <c r="BD97" s="51"/>
      <c r="BE97" s="44"/>
      <c r="BF97" s="162"/>
      <c r="BG97" s="100">
        <v>94</v>
      </c>
      <c r="BH97" s="39">
        <v>414920</v>
      </c>
      <c r="BI97" s="40">
        <v>226505</v>
      </c>
      <c r="BJ97" s="40">
        <v>183414</v>
      </c>
      <c r="BK97" s="39">
        <v>363186</v>
      </c>
      <c r="BL97" s="40">
        <v>186658</v>
      </c>
      <c r="BM97" s="40">
        <v>160178</v>
      </c>
      <c r="BN97" s="39">
        <v>100</v>
      </c>
      <c r="BO97" s="52">
        <v>49.400100000000002</v>
      </c>
      <c r="BP97" s="52">
        <v>49.4</v>
      </c>
      <c r="BQ97" s="57">
        <v>100</v>
      </c>
      <c r="BR97" s="52">
        <v>51.1</v>
      </c>
      <c r="BS97" s="52">
        <v>48</v>
      </c>
      <c r="BT97" s="39">
        <v>406449</v>
      </c>
      <c r="BU97" s="40">
        <v>224946</v>
      </c>
      <c r="BV97" s="40">
        <v>175750</v>
      </c>
      <c r="BW97" s="40">
        <v>0</v>
      </c>
      <c r="BX97" s="40">
        <v>0</v>
      </c>
      <c r="BY97" s="159">
        <v>5753</v>
      </c>
      <c r="BZ97" s="39">
        <v>317398</v>
      </c>
      <c r="CA97" s="40">
        <v>183113</v>
      </c>
      <c r="CB97" s="40">
        <v>134285</v>
      </c>
      <c r="CC97" s="159">
        <v>0</v>
      </c>
      <c r="CD97" s="39">
        <f t="shared" si="32"/>
        <v>353655</v>
      </c>
      <c r="CE97" s="40">
        <v>182039</v>
      </c>
      <c r="CF97" s="40">
        <v>171583</v>
      </c>
      <c r="CG97" s="159">
        <v>33</v>
      </c>
      <c r="CH97" s="39"/>
      <c r="CI97" s="40"/>
      <c r="CJ97" s="40"/>
      <c r="CK97" s="159"/>
      <c r="CL97" s="39"/>
      <c r="CM97" s="159"/>
      <c r="CN97" s="39"/>
      <c r="CO97" s="40"/>
      <c r="CP97" s="40"/>
      <c r="CQ97" s="159"/>
      <c r="CR97" s="39">
        <v>722985</v>
      </c>
      <c r="CS97" s="40">
        <v>430795</v>
      </c>
      <c r="CT97" s="40">
        <v>73220</v>
      </c>
      <c r="CU97" s="40">
        <v>175540</v>
      </c>
      <c r="CV97" s="40">
        <v>27170</v>
      </c>
      <c r="CW97" s="40">
        <v>1085</v>
      </c>
      <c r="CX97" s="40">
        <v>15175</v>
      </c>
      <c r="CY97" s="39">
        <v>576495</v>
      </c>
      <c r="CZ97" s="40">
        <v>360990</v>
      </c>
      <c r="DA97" s="40">
        <v>55535</v>
      </c>
      <c r="DB97" s="40">
        <v>128880</v>
      </c>
      <c r="DC97" s="40">
        <v>21140</v>
      </c>
      <c r="DD97" s="40">
        <v>1000</v>
      </c>
      <c r="DE97" s="40">
        <v>8950</v>
      </c>
      <c r="DF97" s="39">
        <v>696345</v>
      </c>
      <c r="DG97" s="40">
        <v>443644</v>
      </c>
      <c r="DH97" s="40">
        <v>66372</v>
      </c>
      <c r="DI97" s="40">
        <v>143444</v>
      </c>
      <c r="DJ97" s="40">
        <v>26878</v>
      </c>
      <c r="DK97" s="40">
        <v>1565</v>
      </c>
      <c r="DL97" s="159">
        <v>14442</v>
      </c>
      <c r="DM97" s="39">
        <v>548325</v>
      </c>
      <c r="DN97" s="40">
        <v>364476</v>
      </c>
      <c r="DO97" s="40">
        <v>49339</v>
      </c>
      <c r="DP97" s="40">
        <v>103697</v>
      </c>
      <c r="DQ97" s="40">
        <v>21215</v>
      </c>
      <c r="DR97" s="40">
        <v>1242</v>
      </c>
      <c r="DS97" s="159">
        <v>8356</v>
      </c>
      <c r="DT97" s="41">
        <v>526574</v>
      </c>
      <c r="DU97" s="42">
        <v>36070</v>
      </c>
      <c r="DV97" s="42">
        <v>112586</v>
      </c>
      <c r="DW97" s="42">
        <v>167055</v>
      </c>
      <c r="DX97" s="42">
        <v>210863</v>
      </c>
      <c r="DY97" s="41">
        <v>318759</v>
      </c>
      <c r="DZ97" s="42">
        <v>11829</v>
      </c>
      <c r="EA97" s="42">
        <v>63833</v>
      </c>
      <c r="EB97" s="42">
        <v>98565</v>
      </c>
      <c r="EC97" s="160">
        <v>144532</v>
      </c>
    </row>
    <row r="98" spans="1:133">
      <c r="A98" s="155" t="s">
        <v>685</v>
      </c>
      <c r="B98" s="155" t="s">
        <v>686</v>
      </c>
      <c r="C98" s="140" t="s">
        <v>80</v>
      </c>
      <c r="D98" s="29" t="s">
        <v>687</v>
      </c>
      <c r="E98" s="156" t="s">
        <v>688</v>
      </c>
      <c r="F98" s="29" t="s">
        <v>689</v>
      </c>
      <c r="G98" s="156" t="s">
        <v>690</v>
      </c>
      <c r="H98" s="166">
        <v>2008</v>
      </c>
      <c r="I98" s="150">
        <v>1947</v>
      </c>
      <c r="J98" s="100" t="s">
        <v>85</v>
      </c>
      <c r="K98" s="100" t="s">
        <v>49</v>
      </c>
      <c r="L98" s="100" t="s">
        <v>132</v>
      </c>
      <c r="M98" s="100" t="s">
        <v>87</v>
      </c>
      <c r="N98" s="100" t="s">
        <v>102</v>
      </c>
      <c r="O98" s="43">
        <f t="shared" si="0"/>
        <v>40.639325130000003</v>
      </c>
      <c r="P98" s="162">
        <f t="shared" si="1"/>
        <v>58.260590290000003</v>
      </c>
      <c r="Q98" s="43">
        <f t="shared" si="2"/>
        <v>37.673017160000001</v>
      </c>
      <c r="R98" s="162">
        <f t="shared" si="3"/>
        <v>58.383074860000001</v>
      </c>
      <c r="S98" s="43">
        <f t="shared" si="4"/>
        <v>42.1</v>
      </c>
      <c r="T98" s="162">
        <f t="shared" si="5"/>
        <v>56.6</v>
      </c>
      <c r="U98" s="43">
        <f t="shared" si="6"/>
        <v>43.8</v>
      </c>
      <c r="V98" s="162">
        <f t="shared" si="7"/>
        <v>54.9</v>
      </c>
      <c r="W98" s="43">
        <f t="shared" si="23"/>
        <v>38.647159129999999</v>
      </c>
      <c r="X98" s="162">
        <f t="shared" si="24"/>
        <v>61.352840870000001</v>
      </c>
      <c r="Y98" s="43">
        <f t="shared" si="8"/>
        <v>39.501895840000003</v>
      </c>
      <c r="Z98" s="162">
        <f t="shared" si="9"/>
        <v>60.498104159999997</v>
      </c>
      <c r="AA98" s="43">
        <f t="shared" si="10"/>
        <v>32.549844970000002</v>
      </c>
      <c r="AB98" s="162">
        <f t="shared" si="11"/>
        <v>63.109987940000003</v>
      </c>
      <c r="AC98" s="43">
        <f>100*CI98/CH98</f>
        <v>34.141916780000003</v>
      </c>
      <c r="AD98" s="162">
        <f>100*CJ98/CH98</f>
        <v>65.835862050000003</v>
      </c>
      <c r="AE98" s="43">
        <f>100*CL98/(CL98+CM98)</f>
        <v>38.914428100000002</v>
      </c>
      <c r="AF98" s="162">
        <f>100*CM98/(CL98+CM98)</f>
        <v>61.085571899999998</v>
      </c>
      <c r="AG98" s="43">
        <f t="shared" ref="AG98:AL98" si="220">CZ98/$CY98*100</f>
        <v>79.412705090000003</v>
      </c>
      <c r="AH98" s="44">
        <f t="shared" si="220"/>
        <v>8.4896928900000006</v>
      </c>
      <c r="AI98" s="44">
        <f t="shared" si="220"/>
        <v>8.5317627260000002</v>
      </c>
      <c r="AJ98" s="44">
        <f t="shared" si="220"/>
        <v>1.700462768</v>
      </c>
      <c r="AK98" s="44">
        <f t="shared" si="220"/>
        <v>0.2456878418</v>
      </c>
      <c r="AL98" s="44">
        <f t="shared" si="220"/>
        <v>1.6196886829999999</v>
      </c>
      <c r="AM98" s="43">
        <f t="shared" ref="AM98:AR98" si="221">DN98/$DM98*100</f>
        <v>80.404999360000005</v>
      </c>
      <c r="AN98" s="44">
        <f t="shared" si="221"/>
        <v>8.3317832559999996</v>
      </c>
      <c r="AO98" s="44">
        <f t="shared" si="221"/>
        <v>7.6569631840000003</v>
      </c>
      <c r="AP98" s="44">
        <f t="shared" si="221"/>
        <v>1.974201949</v>
      </c>
      <c r="AQ98" s="44">
        <f t="shared" si="221"/>
        <v>0.29511081859999999</v>
      </c>
      <c r="AR98" s="163">
        <f t="shared" si="221"/>
        <v>1.336941436</v>
      </c>
      <c r="AS98" s="45">
        <f t="shared" si="18"/>
        <v>91.524738429999999</v>
      </c>
      <c r="AT98" s="46">
        <f t="shared" si="27"/>
        <v>107</v>
      </c>
      <c r="AU98" s="47">
        <f t="shared" si="19"/>
        <v>29.865756340000001</v>
      </c>
      <c r="AV98" s="46">
        <f t="shared" si="28"/>
        <v>221</v>
      </c>
      <c r="AW98" s="47">
        <f t="shared" si="20"/>
        <v>31.329534450000001</v>
      </c>
      <c r="AX98" s="164">
        <f t="shared" si="29"/>
        <v>262</v>
      </c>
      <c r="AY98" s="48">
        <v>56474</v>
      </c>
      <c r="AZ98" s="49">
        <f t="shared" si="30"/>
        <v>263</v>
      </c>
      <c r="BA98" s="50">
        <v>59146</v>
      </c>
      <c r="BB98" s="49">
        <f t="shared" si="31"/>
        <v>314</v>
      </c>
      <c r="BC98" s="165">
        <f t="shared" si="21"/>
        <v>54.533074290000002</v>
      </c>
      <c r="BD98" s="51"/>
      <c r="BE98" s="44"/>
      <c r="BF98" s="162"/>
      <c r="BG98" s="100">
        <v>95</v>
      </c>
      <c r="BH98" s="39">
        <v>467055</v>
      </c>
      <c r="BI98" s="40">
        <v>189808</v>
      </c>
      <c r="BJ98" s="40">
        <v>272109</v>
      </c>
      <c r="BK98" s="39">
        <v>401911</v>
      </c>
      <c r="BL98" s="40">
        <v>151412</v>
      </c>
      <c r="BM98" s="40">
        <v>234648</v>
      </c>
      <c r="BN98" s="39">
        <v>100</v>
      </c>
      <c r="BO98" s="52">
        <v>42.1</v>
      </c>
      <c r="BP98" s="52">
        <v>56.6</v>
      </c>
      <c r="BQ98" s="57">
        <v>100</v>
      </c>
      <c r="BR98" s="52">
        <v>43.8</v>
      </c>
      <c r="BS98" s="52">
        <v>54.9</v>
      </c>
      <c r="BT98" s="39">
        <v>459788</v>
      </c>
      <c r="BU98" s="40">
        <v>177695</v>
      </c>
      <c r="BV98" s="40">
        <v>282093</v>
      </c>
      <c r="BW98" s="40">
        <v>0</v>
      </c>
      <c r="BX98" s="40">
        <v>0</v>
      </c>
      <c r="BY98" s="159">
        <v>0</v>
      </c>
      <c r="BZ98" s="39">
        <v>360527</v>
      </c>
      <c r="CA98" s="40">
        <v>142415</v>
      </c>
      <c r="CB98" s="40">
        <v>218112</v>
      </c>
      <c r="CC98" s="159">
        <v>0</v>
      </c>
      <c r="CD98" s="39">
        <f t="shared" si="32"/>
        <v>390561</v>
      </c>
      <c r="CE98" s="40">
        <v>127127</v>
      </c>
      <c r="CF98" s="40">
        <v>246483</v>
      </c>
      <c r="CG98" s="159">
        <v>16951</v>
      </c>
      <c r="CH98" s="39">
        <f>CI98+CJ98+CK98</f>
        <v>274513</v>
      </c>
      <c r="CI98" s="40">
        <v>93724</v>
      </c>
      <c r="CJ98" s="40">
        <v>180728</v>
      </c>
      <c r="CK98" s="159">
        <v>61</v>
      </c>
      <c r="CL98" s="39">
        <v>130870</v>
      </c>
      <c r="CM98" s="159">
        <v>205432</v>
      </c>
      <c r="CN98" s="39"/>
      <c r="CO98" s="40"/>
      <c r="CP98" s="40"/>
      <c r="CQ98" s="159"/>
      <c r="CR98" s="39">
        <v>728435</v>
      </c>
      <c r="CS98" s="40">
        <v>555445</v>
      </c>
      <c r="CT98" s="40">
        <v>66185</v>
      </c>
      <c r="CU98" s="40">
        <v>72925</v>
      </c>
      <c r="CV98" s="40">
        <v>12765</v>
      </c>
      <c r="CW98" s="40">
        <v>1790</v>
      </c>
      <c r="CX98" s="40">
        <v>19325</v>
      </c>
      <c r="CY98" s="39">
        <v>594250</v>
      </c>
      <c r="CZ98" s="40">
        <v>471910</v>
      </c>
      <c r="DA98" s="40">
        <v>50450</v>
      </c>
      <c r="DB98" s="40">
        <v>50700</v>
      </c>
      <c r="DC98" s="40">
        <v>10105</v>
      </c>
      <c r="DD98" s="40">
        <v>1460</v>
      </c>
      <c r="DE98" s="40">
        <v>9625</v>
      </c>
      <c r="DF98" s="39">
        <v>696344</v>
      </c>
      <c r="DG98" s="40">
        <v>538737</v>
      </c>
      <c r="DH98" s="40">
        <v>65498</v>
      </c>
      <c r="DI98" s="40">
        <v>62246</v>
      </c>
      <c r="DJ98" s="40">
        <v>13616</v>
      </c>
      <c r="DK98" s="40">
        <v>2037</v>
      </c>
      <c r="DL98" s="159">
        <v>14210</v>
      </c>
      <c r="DM98" s="39">
        <v>559112</v>
      </c>
      <c r="DN98" s="40">
        <v>449554</v>
      </c>
      <c r="DO98" s="40">
        <v>46584</v>
      </c>
      <c r="DP98" s="40">
        <v>42811</v>
      </c>
      <c r="DQ98" s="40">
        <v>11038</v>
      </c>
      <c r="DR98" s="40">
        <v>1650</v>
      </c>
      <c r="DS98" s="159">
        <v>7475</v>
      </c>
      <c r="DT98" s="41">
        <v>563900</v>
      </c>
      <c r="DU98" s="42">
        <v>47792</v>
      </c>
      <c r="DV98" s="42">
        <v>162309</v>
      </c>
      <c r="DW98" s="42">
        <v>185386</v>
      </c>
      <c r="DX98" s="42">
        <v>168413</v>
      </c>
      <c r="DY98" s="41">
        <v>443990</v>
      </c>
      <c r="DZ98" s="42">
        <v>28533</v>
      </c>
      <c r="EA98" s="42">
        <v>127615</v>
      </c>
      <c r="EB98" s="42">
        <v>148742</v>
      </c>
      <c r="EC98" s="160">
        <v>139100</v>
      </c>
    </row>
    <row r="99" spans="1:133">
      <c r="A99" s="154" t="s">
        <v>691</v>
      </c>
      <c r="B99" s="154" t="s">
        <v>692</v>
      </c>
      <c r="C99" s="140" t="s">
        <v>126</v>
      </c>
      <c r="D99" s="29" t="s">
        <v>693</v>
      </c>
      <c r="E99" s="156" t="s">
        <v>694</v>
      </c>
      <c r="F99" s="29" t="s">
        <v>695</v>
      </c>
      <c r="G99" s="156" t="s">
        <v>696</v>
      </c>
      <c r="H99" s="166">
        <v>2016</v>
      </c>
      <c r="I99" s="150">
        <v>1978</v>
      </c>
      <c r="J99" s="100" t="s">
        <v>85</v>
      </c>
      <c r="K99" s="100" t="s">
        <v>697</v>
      </c>
      <c r="L99" s="100" t="s">
        <v>148</v>
      </c>
      <c r="M99" s="100" t="s">
        <v>87</v>
      </c>
      <c r="N99" s="100" t="s">
        <v>102</v>
      </c>
      <c r="O99" s="43">
        <f t="shared" si="0"/>
        <v>52.987409909999997</v>
      </c>
      <c r="P99" s="162">
        <f t="shared" si="1"/>
        <v>46.055104460000003</v>
      </c>
      <c r="Q99" s="43">
        <f t="shared" si="2"/>
        <v>54.797071780000003</v>
      </c>
      <c r="R99" s="162">
        <f t="shared" si="3"/>
        <v>41.890444000000002</v>
      </c>
      <c r="S99" s="43">
        <f t="shared" si="4"/>
        <v>55.6</v>
      </c>
      <c r="T99" s="162">
        <f t="shared" si="5"/>
        <v>43.4</v>
      </c>
      <c r="U99" s="43">
        <f t="shared" si="6"/>
        <v>54.6</v>
      </c>
      <c r="V99" s="162">
        <f t="shared" si="7"/>
        <v>44.5</v>
      </c>
      <c r="W99" s="43">
        <f t="shared" si="23"/>
        <v>56.0294946</v>
      </c>
      <c r="X99" s="162">
        <f t="shared" si="24"/>
        <v>43.964686550000003</v>
      </c>
      <c r="Y99" s="43">
        <f t="shared" si="8"/>
        <v>58.021749900000003</v>
      </c>
      <c r="Z99" s="162">
        <f t="shared" si="9"/>
        <v>41.978250099999997</v>
      </c>
      <c r="AA99" s="43">
        <f t="shared" si="10"/>
        <v>57.484820210000002</v>
      </c>
      <c r="AB99" s="162">
        <f t="shared" si="11"/>
        <v>42.515179789999998</v>
      </c>
      <c r="AC99" s="58" t="s">
        <v>655</v>
      </c>
      <c r="AD99" s="168"/>
      <c r="AE99" s="58" t="s">
        <v>655</v>
      </c>
      <c r="AF99" s="168"/>
      <c r="AG99" s="43">
        <f t="shared" ref="AG99:AL99" si="222">CZ99/$CY99*100</f>
        <v>47.268112019999997</v>
      </c>
      <c r="AH99" s="44">
        <f t="shared" si="222"/>
        <v>11.69406184</v>
      </c>
      <c r="AI99" s="44">
        <f t="shared" si="222"/>
        <v>36.869044150000001</v>
      </c>
      <c r="AJ99" s="44">
        <f t="shared" si="222"/>
        <v>2.6815363489999999</v>
      </c>
      <c r="AK99" s="44">
        <f t="shared" si="222"/>
        <v>0.24884524159999999</v>
      </c>
      <c r="AL99" s="44">
        <f t="shared" si="222"/>
        <v>1.2384003990000001</v>
      </c>
      <c r="AM99" s="43">
        <f t="shared" ref="AM99:AR99" si="223">DN99/$DM99*100</f>
        <v>52.928035530000002</v>
      </c>
      <c r="AN99" s="44">
        <f t="shared" si="223"/>
        <v>10.707146760000001</v>
      </c>
      <c r="AO99" s="44">
        <f t="shared" si="223"/>
        <v>31.701784490000001</v>
      </c>
      <c r="AP99" s="44">
        <f t="shared" si="223"/>
        <v>2.974855051</v>
      </c>
      <c r="AQ99" s="44">
        <f t="shared" si="223"/>
        <v>0.2392573086</v>
      </c>
      <c r="AR99" s="163">
        <f t="shared" si="223"/>
        <v>1.4489208579999999</v>
      </c>
      <c r="AS99" s="45">
        <f t="shared" si="18"/>
        <v>86.292794659999998</v>
      </c>
      <c r="AT99" s="46">
        <f t="shared" si="27"/>
        <v>320</v>
      </c>
      <c r="AU99" s="47">
        <f t="shared" si="19"/>
        <v>24.649792359999999</v>
      </c>
      <c r="AV99" s="46">
        <f t="shared" si="28"/>
        <v>311</v>
      </c>
      <c r="AW99" s="47">
        <f t="shared" si="20"/>
        <v>27.687907429999999</v>
      </c>
      <c r="AX99" s="164">
        <f t="shared" si="29"/>
        <v>310</v>
      </c>
      <c r="AY99" s="48">
        <v>53640</v>
      </c>
      <c r="AZ99" s="49">
        <f t="shared" si="30"/>
        <v>314</v>
      </c>
      <c r="BA99" s="50">
        <v>59832</v>
      </c>
      <c r="BB99" s="49">
        <f t="shared" si="31"/>
        <v>303</v>
      </c>
      <c r="BC99" s="165">
        <f t="shared" si="21"/>
        <v>34.180560919999998</v>
      </c>
      <c r="BD99" s="51"/>
      <c r="BE99" s="44"/>
      <c r="BF99" s="162"/>
      <c r="BG99" s="100">
        <v>96</v>
      </c>
      <c r="BH99" s="39">
        <v>438440</v>
      </c>
      <c r="BI99" s="40">
        <v>232318</v>
      </c>
      <c r="BJ99" s="40">
        <v>201924</v>
      </c>
      <c r="BK99" s="39">
        <v>356530</v>
      </c>
      <c r="BL99" s="40">
        <v>195368</v>
      </c>
      <c r="BM99" s="40">
        <v>149352</v>
      </c>
      <c r="BN99" s="39">
        <v>100</v>
      </c>
      <c r="BO99" s="52">
        <v>55.6</v>
      </c>
      <c r="BP99" s="52">
        <v>43.4</v>
      </c>
      <c r="BQ99" s="57">
        <v>100</v>
      </c>
      <c r="BR99" s="52">
        <v>54.6</v>
      </c>
      <c r="BS99" s="52">
        <v>44.5</v>
      </c>
      <c r="BT99" s="39">
        <v>429638</v>
      </c>
      <c r="BU99" s="40">
        <v>240724</v>
      </c>
      <c r="BV99" s="40">
        <v>188889</v>
      </c>
      <c r="BW99" s="40">
        <v>0</v>
      </c>
      <c r="BX99" s="40">
        <v>0</v>
      </c>
      <c r="BY99" s="159">
        <v>25</v>
      </c>
      <c r="BZ99" s="39">
        <v>296737</v>
      </c>
      <c r="CA99" s="40">
        <v>172172</v>
      </c>
      <c r="CB99" s="40">
        <v>124565</v>
      </c>
      <c r="CC99" s="159">
        <v>0</v>
      </c>
      <c r="CD99" s="39">
        <f t="shared" si="32"/>
        <v>339761</v>
      </c>
      <c r="CE99" s="40">
        <v>195311</v>
      </c>
      <c r="CF99" s="40">
        <v>144450</v>
      </c>
      <c r="CG99" s="159">
        <v>0</v>
      </c>
      <c r="CH99" s="39"/>
      <c r="CI99" s="40"/>
      <c r="CJ99" s="40"/>
      <c r="CK99" s="159"/>
      <c r="CL99" s="39"/>
      <c r="CM99" s="159"/>
      <c r="CN99" s="39"/>
      <c r="CO99" s="40"/>
      <c r="CP99" s="40"/>
      <c r="CQ99" s="159"/>
      <c r="CR99" s="39">
        <v>797755</v>
      </c>
      <c r="CS99" s="40">
        <v>345760</v>
      </c>
      <c r="CT99" s="40">
        <v>97725</v>
      </c>
      <c r="CU99" s="40">
        <v>317540</v>
      </c>
      <c r="CV99" s="40">
        <v>20430</v>
      </c>
      <c r="CW99" s="40">
        <v>1785</v>
      </c>
      <c r="CX99" s="40">
        <v>14515</v>
      </c>
      <c r="CY99" s="39">
        <v>600775</v>
      </c>
      <c r="CZ99" s="40">
        <v>283975</v>
      </c>
      <c r="DA99" s="40">
        <v>70255</v>
      </c>
      <c r="DB99" s="40">
        <v>221500</v>
      </c>
      <c r="DC99" s="40">
        <v>16110</v>
      </c>
      <c r="DD99" s="40">
        <v>1495</v>
      </c>
      <c r="DE99" s="40">
        <v>7440</v>
      </c>
      <c r="DF99" s="39">
        <v>696344</v>
      </c>
      <c r="DG99" s="40">
        <v>339205</v>
      </c>
      <c r="DH99" s="40">
        <v>79619</v>
      </c>
      <c r="DI99" s="40">
        <v>242006</v>
      </c>
      <c r="DJ99" s="40">
        <v>20319</v>
      </c>
      <c r="DK99" s="40">
        <v>1560</v>
      </c>
      <c r="DL99" s="159">
        <v>13635</v>
      </c>
      <c r="DM99" s="39">
        <v>523286</v>
      </c>
      <c r="DN99" s="40">
        <v>276965</v>
      </c>
      <c r="DO99" s="40">
        <v>56029</v>
      </c>
      <c r="DP99" s="40">
        <v>165891</v>
      </c>
      <c r="DQ99" s="40">
        <v>15567</v>
      </c>
      <c r="DR99" s="40">
        <v>1252</v>
      </c>
      <c r="DS99" s="159">
        <v>7582</v>
      </c>
      <c r="DT99" s="41">
        <v>588508</v>
      </c>
      <c r="DU99" s="42">
        <v>80668</v>
      </c>
      <c r="DV99" s="42">
        <v>178000</v>
      </c>
      <c r="DW99" s="42">
        <v>184774</v>
      </c>
      <c r="DX99" s="42">
        <v>145066</v>
      </c>
      <c r="DY99" s="41">
        <v>269215</v>
      </c>
      <c r="DZ99" s="42">
        <v>25060</v>
      </c>
      <c r="EA99" s="42">
        <v>82860</v>
      </c>
      <c r="EB99" s="42">
        <v>86755</v>
      </c>
      <c r="EC99" s="160">
        <v>74540</v>
      </c>
    </row>
    <row r="100" spans="1:133">
      <c r="A100" s="155" t="s">
        <v>698</v>
      </c>
      <c r="B100" s="155" t="s">
        <v>699</v>
      </c>
      <c r="C100" s="140" t="s">
        <v>126</v>
      </c>
      <c r="D100" s="29" t="s">
        <v>700</v>
      </c>
      <c r="E100" s="156" t="s">
        <v>701</v>
      </c>
      <c r="F100" s="29" t="s">
        <v>702</v>
      </c>
      <c r="G100" s="156" t="s">
        <v>703</v>
      </c>
      <c r="H100" s="166">
        <v>2016</v>
      </c>
      <c r="I100" s="150">
        <v>1957</v>
      </c>
      <c r="J100" s="100" t="s">
        <v>131</v>
      </c>
      <c r="K100" s="100" t="s">
        <v>50</v>
      </c>
      <c r="L100" s="100" t="s">
        <v>196</v>
      </c>
      <c r="M100" s="100" t="s">
        <v>87</v>
      </c>
      <c r="N100" s="100" t="s">
        <v>102</v>
      </c>
      <c r="O100" s="43">
        <f t="shared" si="0"/>
        <v>62.018694529999998</v>
      </c>
      <c r="P100" s="162">
        <f t="shared" si="1"/>
        <v>37.01646899</v>
      </c>
      <c r="Q100" s="43">
        <f t="shared" si="2"/>
        <v>61.764006960000003</v>
      </c>
      <c r="R100" s="162">
        <f t="shared" si="3"/>
        <v>34.872675540000003</v>
      </c>
      <c r="S100" s="43">
        <f t="shared" si="4"/>
        <v>60.7</v>
      </c>
      <c r="T100" s="162">
        <f t="shared" si="5"/>
        <v>38.4</v>
      </c>
      <c r="U100" s="43">
        <f t="shared" si="6"/>
        <v>60.9</v>
      </c>
      <c r="V100" s="162">
        <f t="shared" si="7"/>
        <v>38.5</v>
      </c>
      <c r="W100" s="43">
        <f t="shared" si="23"/>
        <v>63.612090430000002</v>
      </c>
      <c r="X100" s="162">
        <f t="shared" si="24"/>
        <v>36.368249480000003</v>
      </c>
      <c r="Y100" s="43">
        <v>100</v>
      </c>
      <c r="Z100" s="162">
        <v>0</v>
      </c>
      <c r="AA100" s="43">
        <f t="shared" si="10"/>
        <v>64.868671750000004</v>
      </c>
      <c r="AB100" s="162">
        <f t="shared" si="11"/>
        <v>35.131328250000003</v>
      </c>
      <c r="AC100" s="58" t="s">
        <v>655</v>
      </c>
      <c r="AD100" s="168"/>
      <c r="AE100" s="58" t="s">
        <v>655</v>
      </c>
      <c r="AF100" s="168"/>
      <c r="AG100" s="43">
        <f t="shared" ref="AG100:AL100" si="224">CZ100/$CY100*100</f>
        <v>42.769525719999997</v>
      </c>
      <c r="AH100" s="44">
        <f t="shared" si="224"/>
        <v>26.048879459999998</v>
      </c>
      <c r="AI100" s="44">
        <f t="shared" si="224"/>
        <v>24.341076609999998</v>
      </c>
      <c r="AJ100" s="44">
        <f t="shared" si="224"/>
        <v>4.9372719829999996</v>
      </c>
      <c r="AK100" s="44">
        <f t="shared" si="224"/>
        <v>0.14890923980000001</v>
      </c>
      <c r="AL100" s="44">
        <f t="shared" si="224"/>
        <v>1.7543369820000001</v>
      </c>
      <c r="AM100" s="43">
        <f t="shared" ref="AM100:AR100" si="225">DN100/$DM100*100</f>
        <v>44.354364199999999</v>
      </c>
      <c r="AN100" s="44">
        <f t="shared" si="225"/>
        <v>24.858315269999999</v>
      </c>
      <c r="AO100" s="44">
        <f t="shared" si="225"/>
        <v>22.857767119999998</v>
      </c>
      <c r="AP100" s="44">
        <f t="shared" si="225"/>
        <v>5.4019399840000002</v>
      </c>
      <c r="AQ100" s="44">
        <f t="shared" si="225"/>
        <v>0.22673390099999999</v>
      </c>
      <c r="AR100" s="163">
        <f t="shared" si="225"/>
        <v>2.3008795279999998</v>
      </c>
      <c r="AS100" s="45">
        <f t="shared" si="18"/>
        <v>87.175307720000006</v>
      </c>
      <c r="AT100" s="46">
        <f t="shared" si="27"/>
        <v>298</v>
      </c>
      <c r="AU100" s="47">
        <f t="shared" si="19"/>
        <v>31.64198567</v>
      </c>
      <c r="AV100" s="46">
        <f t="shared" si="28"/>
        <v>190</v>
      </c>
      <c r="AW100" s="47">
        <f t="shared" si="20"/>
        <v>41.384085519999999</v>
      </c>
      <c r="AX100" s="164">
        <f t="shared" si="29"/>
        <v>135</v>
      </c>
      <c r="AY100" s="48">
        <v>56030</v>
      </c>
      <c r="AZ100" s="49">
        <f t="shared" si="30"/>
        <v>269</v>
      </c>
      <c r="BA100" s="50">
        <v>71925</v>
      </c>
      <c r="BB100" s="49">
        <f t="shared" si="31"/>
        <v>188</v>
      </c>
      <c r="BC100" s="165">
        <f t="shared" si="21"/>
        <v>25.069748619999999</v>
      </c>
      <c r="BD100" s="51"/>
      <c r="BE100" s="44"/>
      <c r="BF100" s="162"/>
      <c r="BG100" s="100">
        <v>97</v>
      </c>
      <c r="BH100" s="39">
        <v>381930</v>
      </c>
      <c r="BI100" s="40">
        <v>236868</v>
      </c>
      <c r="BJ100" s="40">
        <v>141377</v>
      </c>
      <c r="BK100" s="39">
        <v>315611</v>
      </c>
      <c r="BL100" s="40">
        <v>194934</v>
      </c>
      <c r="BM100" s="40">
        <v>110062</v>
      </c>
      <c r="BN100" s="39">
        <v>100</v>
      </c>
      <c r="BO100" s="52">
        <v>60.7</v>
      </c>
      <c r="BP100" s="52">
        <v>38.4</v>
      </c>
      <c r="BQ100" s="57">
        <v>100</v>
      </c>
      <c r="BR100" s="52">
        <v>60.9</v>
      </c>
      <c r="BS100" s="52">
        <v>38.5</v>
      </c>
      <c r="BT100" s="39">
        <v>376397</v>
      </c>
      <c r="BU100" s="40">
        <v>239434</v>
      </c>
      <c r="BV100" s="40">
        <v>136889</v>
      </c>
      <c r="BW100" s="40">
        <v>0</v>
      </c>
      <c r="BX100" s="40">
        <v>0</v>
      </c>
      <c r="BY100" s="159">
        <v>74</v>
      </c>
      <c r="BZ100" s="39">
        <v>0</v>
      </c>
      <c r="CA100" s="40">
        <v>0</v>
      </c>
      <c r="CB100" s="40">
        <v>0</v>
      </c>
      <c r="CC100" s="159">
        <v>0</v>
      </c>
      <c r="CD100" s="39">
        <f t="shared" si="32"/>
        <v>305989</v>
      </c>
      <c r="CE100" s="40">
        <v>198491</v>
      </c>
      <c r="CF100" s="40">
        <v>107498</v>
      </c>
      <c r="CG100" s="159">
        <v>0</v>
      </c>
      <c r="CH100" s="39"/>
      <c r="CI100" s="40"/>
      <c r="CJ100" s="40"/>
      <c r="CK100" s="159"/>
      <c r="CL100" s="39"/>
      <c r="CM100" s="159"/>
      <c r="CN100" s="39"/>
      <c r="CO100" s="40"/>
      <c r="CP100" s="40"/>
      <c r="CQ100" s="159"/>
      <c r="CR100" s="39">
        <v>722035</v>
      </c>
      <c r="CS100" s="40">
        <v>282925</v>
      </c>
      <c r="CT100" s="40">
        <v>199095</v>
      </c>
      <c r="CU100" s="40">
        <v>188990</v>
      </c>
      <c r="CV100" s="40">
        <v>33220</v>
      </c>
      <c r="CW100" s="40">
        <v>930</v>
      </c>
      <c r="CX100" s="40">
        <v>16875</v>
      </c>
      <c r="CY100" s="39">
        <v>537240</v>
      </c>
      <c r="CZ100" s="40">
        <v>229775</v>
      </c>
      <c r="DA100" s="40">
        <v>139945</v>
      </c>
      <c r="DB100" s="40">
        <v>130770</v>
      </c>
      <c r="DC100" s="40">
        <v>26525</v>
      </c>
      <c r="DD100" s="40">
        <v>800</v>
      </c>
      <c r="DE100" s="40">
        <v>9425</v>
      </c>
      <c r="DF100" s="39">
        <v>696345</v>
      </c>
      <c r="DG100" s="40">
        <v>284655</v>
      </c>
      <c r="DH100" s="40">
        <v>186576</v>
      </c>
      <c r="DI100" s="40">
        <v>168274</v>
      </c>
      <c r="DJ100" s="40">
        <v>35954</v>
      </c>
      <c r="DK100" s="40">
        <v>1553</v>
      </c>
      <c r="DL100" s="159">
        <v>19333</v>
      </c>
      <c r="DM100" s="39">
        <v>521757</v>
      </c>
      <c r="DN100" s="40">
        <v>231422</v>
      </c>
      <c r="DO100" s="40">
        <v>129700</v>
      </c>
      <c r="DP100" s="40">
        <v>119262</v>
      </c>
      <c r="DQ100" s="40">
        <v>28185</v>
      </c>
      <c r="DR100" s="40">
        <v>1183</v>
      </c>
      <c r="DS100" s="159">
        <v>12005</v>
      </c>
      <c r="DT100" s="41">
        <v>555218</v>
      </c>
      <c r="DU100" s="42">
        <v>71205</v>
      </c>
      <c r="DV100" s="42">
        <v>141521</v>
      </c>
      <c r="DW100" s="42">
        <v>166810</v>
      </c>
      <c r="DX100" s="42">
        <v>175682</v>
      </c>
      <c r="DY100" s="41">
        <v>223859</v>
      </c>
      <c r="DZ100" s="42">
        <v>13763</v>
      </c>
      <c r="EA100" s="42">
        <v>50094</v>
      </c>
      <c r="EB100" s="42">
        <v>67360</v>
      </c>
      <c r="EC100" s="160">
        <v>92642</v>
      </c>
    </row>
    <row r="101" spans="1:133">
      <c r="A101" s="154" t="s">
        <v>704</v>
      </c>
      <c r="B101" s="154" t="s">
        <v>705</v>
      </c>
      <c r="C101" s="140" t="s">
        <v>80</v>
      </c>
      <c r="D101" s="29" t="s">
        <v>706</v>
      </c>
      <c r="E101" s="156" t="s">
        <v>707</v>
      </c>
      <c r="F101" s="29" t="s">
        <v>708</v>
      </c>
      <c r="G101" s="156" t="s">
        <v>709</v>
      </c>
      <c r="H101" s="161">
        <v>2010</v>
      </c>
      <c r="I101" s="150">
        <v>1949</v>
      </c>
      <c r="J101" s="100" t="s">
        <v>85</v>
      </c>
      <c r="K101" s="100" t="s">
        <v>49</v>
      </c>
      <c r="L101" s="100" t="s">
        <v>86</v>
      </c>
      <c r="M101" s="100" t="s">
        <v>87</v>
      </c>
      <c r="N101" s="100" t="s">
        <v>102</v>
      </c>
      <c r="O101" s="43">
        <f t="shared" si="0"/>
        <v>33.804263059999997</v>
      </c>
      <c r="P101" s="162">
        <f t="shared" si="1"/>
        <v>65.444691129999995</v>
      </c>
      <c r="Q101" s="43">
        <f t="shared" si="2"/>
        <v>32.469257759999998</v>
      </c>
      <c r="R101" s="162">
        <f t="shared" si="3"/>
        <v>64.782797000000002</v>
      </c>
      <c r="S101" s="43">
        <f t="shared" si="4"/>
        <v>39.799999999999997</v>
      </c>
      <c r="T101" s="162">
        <f t="shared" si="5"/>
        <v>59.2</v>
      </c>
      <c r="U101" s="43">
        <f t="shared" si="6"/>
        <v>42.6</v>
      </c>
      <c r="V101" s="162">
        <f t="shared" si="7"/>
        <v>56.1</v>
      </c>
      <c r="W101" s="43">
        <f t="shared" si="23"/>
        <v>33.277833090000001</v>
      </c>
      <c r="X101" s="162">
        <f t="shared" si="24"/>
        <v>66.722166909999999</v>
      </c>
      <c r="Y101" s="43">
        <f t="shared" ref="Y101:Y103" si="226">CA101/BZ101*100</f>
        <v>34.84378486</v>
      </c>
      <c r="Z101" s="162">
        <f t="shared" ref="Z101:Z103" si="227">CB101/BZ101*100</f>
        <v>65.140433079999994</v>
      </c>
      <c r="AA101" s="43">
        <f t="shared" si="10"/>
        <v>31.595388109999998</v>
      </c>
      <c r="AB101" s="162">
        <f t="shared" si="11"/>
        <v>65.367007920000006</v>
      </c>
      <c r="AC101" s="58" t="s">
        <v>655</v>
      </c>
      <c r="AD101" s="168"/>
      <c r="AE101" s="58" t="s">
        <v>655</v>
      </c>
      <c r="AF101" s="168"/>
      <c r="AG101" s="43">
        <f t="shared" ref="AG101:AL101" si="228">CZ101/$CY101*100</f>
        <v>82.996560110000004</v>
      </c>
      <c r="AH101" s="44">
        <f t="shared" si="228"/>
        <v>6.2964916290000001</v>
      </c>
      <c r="AI101" s="44">
        <f t="shared" si="228"/>
        <v>8.3163438000000003</v>
      </c>
      <c r="AJ101" s="44">
        <f t="shared" si="228"/>
        <v>1.027243602</v>
      </c>
      <c r="AK101" s="44">
        <f t="shared" si="228"/>
        <v>0.31250245989999997</v>
      </c>
      <c r="AL101" s="44">
        <f t="shared" si="228"/>
        <v>1.0508583979999999</v>
      </c>
      <c r="AM101" s="43">
        <f t="shared" ref="AM101:AR101" si="229">DN101/$DM101*100</f>
        <v>84.283981740000002</v>
      </c>
      <c r="AN101" s="44">
        <f t="shared" si="229"/>
        <v>6.0310479590000003</v>
      </c>
      <c r="AO101" s="44">
        <f t="shared" si="229"/>
        <v>7.3227233490000003</v>
      </c>
      <c r="AP101" s="44">
        <f t="shared" si="229"/>
        <v>1.127491094</v>
      </c>
      <c r="AQ101" s="44">
        <f t="shared" si="229"/>
        <v>0.29515111360000001</v>
      </c>
      <c r="AR101" s="163">
        <f t="shared" si="229"/>
        <v>0.93960474660000004</v>
      </c>
      <c r="AS101" s="45">
        <f t="shared" si="18"/>
        <v>89.068345829999998</v>
      </c>
      <c r="AT101" s="46">
        <f t="shared" si="27"/>
        <v>229</v>
      </c>
      <c r="AU101" s="47">
        <f t="shared" si="19"/>
        <v>21.416582080000001</v>
      </c>
      <c r="AV101" s="46">
        <f t="shared" si="28"/>
        <v>365</v>
      </c>
      <c r="AW101" s="47">
        <f t="shared" si="20"/>
        <v>22.153568979999999</v>
      </c>
      <c r="AX101" s="164">
        <f t="shared" si="29"/>
        <v>398</v>
      </c>
      <c r="AY101" s="48">
        <v>48690</v>
      </c>
      <c r="AZ101" s="49">
        <f t="shared" si="30"/>
        <v>368</v>
      </c>
      <c r="BA101" s="50">
        <v>49780</v>
      </c>
      <c r="BB101" s="49">
        <f t="shared" si="31"/>
        <v>407</v>
      </c>
      <c r="BC101" s="165">
        <f t="shared" si="21"/>
        <v>64.609859920000005</v>
      </c>
      <c r="BD101" s="51"/>
      <c r="BE101" s="44"/>
      <c r="BF101" s="162"/>
      <c r="BG101" s="100">
        <v>98</v>
      </c>
      <c r="BH101" s="39">
        <v>485989</v>
      </c>
      <c r="BI101" s="40">
        <v>164285</v>
      </c>
      <c r="BJ101" s="40">
        <v>318054</v>
      </c>
      <c r="BK101" s="39">
        <v>410998</v>
      </c>
      <c r="BL101" s="40">
        <v>133448</v>
      </c>
      <c r="BM101" s="40">
        <v>266256</v>
      </c>
      <c r="BN101" s="39">
        <v>100</v>
      </c>
      <c r="BO101" s="52">
        <v>39.799999999999997</v>
      </c>
      <c r="BP101" s="52">
        <v>59.2</v>
      </c>
      <c r="BQ101" s="57">
        <v>100</v>
      </c>
      <c r="BR101" s="52">
        <v>42.6</v>
      </c>
      <c r="BS101" s="52">
        <v>56.1</v>
      </c>
      <c r="BT101" s="39">
        <v>475073</v>
      </c>
      <c r="BU101" s="40">
        <v>158094</v>
      </c>
      <c r="BV101" s="40">
        <v>316979</v>
      </c>
      <c r="BW101" s="40">
        <v>0</v>
      </c>
      <c r="BX101" s="40">
        <v>0</v>
      </c>
      <c r="BY101" s="159">
        <v>0</v>
      </c>
      <c r="BZ101" s="39">
        <v>367506</v>
      </c>
      <c r="CA101" s="40">
        <v>128053</v>
      </c>
      <c r="CB101" s="40">
        <v>239395</v>
      </c>
      <c r="CC101" s="159">
        <v>58</v>
      </c>
      <c r="CD101" s="39">
        <f t="shared" si="32"/>
        <v>394719</v>
      </c>
      <c r="CE101" s="40">
        <v>124713</v>
      </c>
      <c r="CF101" s="40">
        <v>258016</v>
      </c>
      <c r="CG101" s="159">
        <v>11990</v>
      </c>
      <c r="CH101" s="39"/>
      <c r="CI101" s="40"/>
      <c r="CJ101" s="40"/>
      <c r="CK101" s="159"/>
      <c r="CL101" s="39"/>
      <c r="CM101" s="159"/>
      <c r="CN101" s="39"/>
      <c r="CO101" s="40"/>
      <c r="CP101" s="40"/>
      <c r="CQ101" s="159"/>
      <c r="CR101" s="39">
        <v>755055</v>
      </c>
      <c r="CS101" s="40">
        <v>603620</v>
      </c>
      <c r="CT101" s="40">
        <v>53940</v>
      </c>
      <c r="CU101" s="40">
        <v>74340</v>
      </c>
      <c r="CV101" s="40">
        <v>8505</v>
      </c>
      <c r="CW101" s="40">
        <v>2480</v>
      </c>
      <c r="CX101" s="40">
        <v>12170</v>
      </c>
      <c r="CY101" s="39">
        <v>635195</v>
      </c>
      <c r="CZ101" s="40">
        <v>527190</v>
      </c>
      <c r="DA101" s="40">
        <v>39995</v>
      </c>
      <c r="DB101" s="40">
        <v>52825</v>
      </c>
      <c r="DC101" s="40">
        <v>6525</v>
      </c>
      <c r="DD101" s="40">
        <v>1985</v>
      </c>
      <c r="DE101" s="40">
        <v>6675</v>
      </c>
      <c r="DF101" s="39">
        <v>696344</v>
      </c>
      <c r="DG101" s="40">
        <v>566859</v>
      </c>
      <c r="DH101" s="40">
        <v>47710</v>
      </c>
      <c r="DI101" s="40">
        <v>61352</v>
      </c>
      <c r="DJ101" s="40">
        <v>8331</v>
      </c>
      <c r="DK101" s="40">
        <v>2069</v>
      </c>
      <c r="DL101" s="159">
        <v>10023</v>
      </c>
      <c r="DM101" s="39">
        <v>578009</v>
      </c>
      <c r="DN101" s="40">
        <v>487169</v>
      </c>
      <c r="DO101" s="40">
        <v>34860</v>
      </c>
      <c r="DP101" s="40">
        <v>42326</v>
      </c>
      <c r="DQ101" s="40">
        <v>6517</v>
      </c>
      <c r="DR101" s="40">
        <v>1706</v>
      </c>
      <c r="DS101" s="159">
        <v>5431</v>
      </c>
      <c r="DT101" s="41">
        <v>608874</v>
      </c>
      <c r="DU101" s="42">
        <v>66560</v>
      </c>
      <c r="DV101" s="42">
        <v>213639</v>
      </c>
      <c r="DW101" s="42">
        <v>198275</v>
      </c>
      <c r="DX101" s="42">
        <v>130400</v>
      </c>
      <c r="DY101" s="41">
        <v>503982</v>
      </c>
      <c r="DZ101" s="42">
        <v>46872</v>
      </c>
      <c r="EA101" s="42">
        <v>180092</v>
      </c>
      <c r="EB101" s="42">
        <v>165368</v>
      </c>
      <c r="EC101" s="160">
        <v>111650</v>
      </c>
    </row>
    <row r="102" spans="1:133">
      <c r="A102" s="155" t="s">
        <v>710</v>
      </c>
      <c r="B102" s="155" t="s">
        <v>711</v>
      </c>
      <c r="C102" s="140" t="s">
        <v>80</v>
      </c>
      <c r="D102" s="29" t="s">
        <v>712</v>
      </c>
      <c r="E102" s="156" t="s">
        <v>713</v>
      </c>
      <c r="F102" s="29" t="s">
        <v>714</v>
      </c>
      <c r="G102" s="156" t="s">
        <v>715</v>
      </c>
      <c r="H102" s="166">
        <v>2006</v>
      </c>
      <c r="I102" s="150">
        <v>1963</v>
      </c>
      <c r="J102" s="100" t="s">
        <v>85</v>
      </c>
      <c r="K102" s="100" t="s">
        <v>49</v>
      </c>
      <c r="L102" s="100" t="s">
        <v>141</v>
      </c>
      <c r="M102" s="100" t="s">
        <v>87</v>
      </c>
      <c r="N102" s="100" t="s">
        <v>102</v>
      </c>
      <c r="O102" s="43">
        <f t="shared" si="0"/>
        <v>41.03376789</v>
      </c>
      <c r="P102" s="162">
        <f t="shared" si="1"/>
        <v>57.927504419999998</v>
      </c>
      <c r="Q102" s="43">
        <f t="shared" si="2"/>
        <v>38.847451210000003</v>
      </c>
      <c r="R102" s="162">
        <f t="shared" si="3"/>
        <v>57.442613119999997</v>
      </c>
      <c r="S102" s="43">
        <f t="shared" si="4"/>
        <v>45.5</v>
      </c>
      <c r="T102" s="162">
        <f t="shared" si="5"/>
        <v>53</v>
      </c>
      <c r="U102" s="43">
        <f t="shared" si="6"/>
        <v>47.4</v>
      </c>
      <c r="V102" s="162">
        <f t="shared" si="7"/>
        <v>51.2</v>
      </c>
      <c r="W102" s="43">
        <f t="shared" si="23"/>
        <v>37.117856709999998</v>
      </c>
      <c r="X102" s="162">
        <f t="shared" si="24"/>
        <v>62.882143290000002</v>
      </c>
      <c r="Y102" s="43">
        <f t="shared" si="226"/>
        <v>39.664634329999998</v>
      </c>
      <c r="Z102" s="162">
        <f t="shared" si="227"/>
        <v>58.093025760000003</v>
      </c>
      <c r="AA102" s="43">
        <f t="shared" si="10"/>
        <v>31.409179559999998</v>
      </c>
      <c r="AB102" s="162">
        <f t="shared" si="11"/>
        <v>68.590820440000002</v>
      </c>
      <c r="AC102" s="58" t="s">
        <v>655</v>
      </c>
      <c r="AD102" s="168"/>
      <c r="AE102" s="58" t="s">
        <v>655</v>
      </c>
      <c r="AF102" s="168"/>
      <c r="AG102" s="43">
        <f t="shared" ref="AG102:AL102" si="230">CZ102/$CY102*100</f>
        <v>81.77858286</v>
      </c>
      <c r="AH102" s="44">
        <f t="shared" si="230"/>
        <v>4.4182323700000001</v>
      </c>
      <c r="AI102" s="44">
        <f t="shared" si="230"/>
        <v>10.27719269</v>
      </c>
      <c r="AJ102" s="44">
        <f t="shared" si="230"/>
        <v>2.1231780269999998</v>
      </c>
      <c r="AK102" s="44">
        <f t="shared" si="230"/>
        <v>0.30415367760000001</v>
      </c>
      <c r="AL102" s="44">
        <f t="shared" si="230"/>
        <v>1.098660376</v>
      </c>
      <c r="AM102" s="43">
        <f t="shared" ref="AM102:AR102" si="231">DN102/$DM102*100</f>
        <v>84.758644369999999</v>
      </c>
      <c r="AN102" s="44">
        <f t="shared" si="231"/>
        <v>3.3148078559999998</v>
      </c>
      <c r="AO102" s="44">
        <f t="shared" si="231"/>
        <v>8.5096130510000005</v>
      </c>
      <c r="AP102" s="44">
        <f t="shared" si="231"/>
        <v>2.1047483599999999</v>
      </c>
      <c r="AQ102" s="44">
        <f t="shared" si="231"/>
        <v>0.2474059237</v>
      </c>
      <c r="AR102" s="163">
        <f t="shared" si="231"/>
        <v>1.0647804359999999</v>
      </c>
      <c r="AS102" s="45">
        <f t="shared" si="18"/>
        <v>90.795508209999994</v>
      </c>
      <c r="AT102" s="46">
        <f t="shared" si="27"/>
        <v>144</v>
      </c>
      <c r="AU102" s="47">
        <f t="shared" si="19"/>
        <v>27.886166060000001</v>
      </c>
      <c r="AV102" s="46">
        <f t="shared" si="28"/>
        <v>253</v>
      </c>
      <c r="AW102" s="47">
        <f t="shared" si="20"/>
        <v>27.32116452</v>
      </c>
      <c r="AX102" s="164">
        <f t="shared" si="29"/>
        <v>318</v>
      </c>
      <c r="AY102" s="48">
        <v>54654</v>
      </c>
      <c r="AZ102" s="49">
        <f t="shared" si="30"/>
        <v>297</v>
      </c>
      <c r="BA102" s="50">
        <v>54308</v>
      </c>
      <c r="BB102" s="49">
        <f t="shared" si="31"/>
        <v>371</v>
      </c>
      <c r="BC102" s="165">
        <f t="shared" si="21"/>
        <v>59.435721700000002</v>
      </c>
      <c r="BD102" s="51"/>
      <c r="BE102" s="44"/>
      <c r="BF102" s="162"/>
      <c r="BG102" s="100">
        <v>99</v>
      </c>
      <c r="BH102" s="39">
        <v>459697</v>
      </c>
      <c r="BI102" s="40">
        <v>188631</v>
      </c>
      <c r="BJ102" s="40">
        <v>266291</v>
      </c>
      <c r="BK102" s="39">
        <v>380357</v>
      </c>
      <c r="BL102" s="40">
        <v>147759</v>
      </c>
      <c r="BM102" s="40">
        <v>218487</v>
      </c>
      <c r="BN102" s="39">
        <v>100</v>
      </c>
      <c r="BO102" s="52">
        <v>45.5</v>
      </c>
      <c r="BP102" s="52">
        <v>53</v>
      </c>
      <c r="BQ102" s="57">
        <v>100</v>
      </c>
      <c r="BR102" s="52">
        <v>47.4</v>
      </c>
      <c r="BS102" s="52">
        <v>51.2</v>
      </c>
      <c r="BT102" s="39">
        <v>453135</v>
      </c>
      <c r="BU102" s="40">
        <v>168194</v>
      </c>
      <c r="BV102" s="40">
        <v>284941</v>
      </c>
      <c r="BW102" s="40">
        <v>0</v>
      </c>
      <c r="BX102" s="40">
        <v>0</v>
      </c>
      <c r="BY102" s="159">
        <v>0</v>
      </c>
      <c r="BZ102" s="39">
        <v>334918</v>
      </c>
      <c r="CA102" s="40">
        <v>132844</v>
      </c>
      <c r="CB102" s="40">
        <v>194564</v>
      </c>
      <c r="CC102" s="159">
        <v>7510</v>
      </c>
      <c r="CD102" s="39">
        <f t="shared" si="32"/>
        <v>369669</v>
      </c>
      <c r="CE102" s="40">
        <v>116110</v>
      </c>
      <c r="CF102" s="40">
        <v>253559</v>
      </c>
      <c r="CG102" s="159">
        <v>0</v>
      </c>
      <c r="CH102" s="39"/>
      <c r="CI102" s="40"/>
      <c r="CJ102" s="40"/>
      <c r="CK102" s="159"/>
      <c r="CL102" s="39"/>
      <c r="CM102" s="159"/>
      <c r="CN102" s="39"/>
      <c r="CO102" s="40"/>
      <c r="CP102" s="40"/>
      <c r="CQ102" s="159"/>
      <c r="CR102" s="39">
        <v>740250</v>
      </c>
      <c r="CS102" s="40">
        <v>583065</v>
      </c>
      <c r="CT102" s="40">
        <v>34685</v>
      </c>
      <c r="CU102" s="40">
        <v>89440</v>
      </c>
      <c r="CV102" s="40">
        <v>16635</v>
      </c>
      <c r="CW102" s="40">
        <v>2200</v>
      </c>
      <c r="CX102" s="40">
        <v>14225</v>
      </c>
      <c r="CY102" s="39">
        <v>593450</v>
      </c>
      <c r="CZ102" s="40">
        <v>485315</v>
      </c>
      <c r="DA102" s="40">
        <v>26220</v>
      </c>
      <c r="DB102" s="40">
        <v>60990</v>
      </c>
      <c r="DC102" s="40">
        <v>12600</v>
      </c>
      <c r="DD102" s="40">
        <v>1805</v>
      </c>
      <c r="DE102" s="40">
        <v>6520</v>
      </c>
      <c r="DF102" s="39">
        <v>696345</v>
      </c>
      <c r="DG102" s="40">
        <v>570597</v>
      </c>
      <c r="DH102" s="40">
        <v>26180</v>
      </c>
      <c r="DI102" s="40">
        <v>70747</v>
      </c>
      <c r="DJ102" s="40">
        <v>15581</v>
      </c>
      <c r="DK102" s="40">
        <v>1645</v>
      </c>
      <c r="DL102" s="159">
        <v>11595</v>
      </c>
      <c r="DM102" s="39">
        <v>556171</v>
      </c>
      <c r="DN102" s="40">
        <v>471403</v>
      </c>
      <c r="DO102" s="40">
        <v>18436</v>
      </c>
      <c r="DP102" s="40">
        <v>47328</v>
      </c>
      <c r="DQ102" s="40">
        <v>11706</v>
      </c>
      <c r="DR102" s="40">
        <v>1376</v>
      </c>
      <c r="DS102" s="159">
        <v>5922</v>
      </c>
      <c r="DT102" s="41">
        <v>571710</v>
      </c>
      <c r="DU102" s="42">
        <v>52623</v>
      </c>
      <c r="DV102" s="42">
        <v>176699</v>
      </c>
      <c r="DW102" s="42">
        <v>182960</v>
      </c>
      <c r="DX102" s="42">
        <v>159428</v>
      </c>
      <c r="DY102" s="41">
        <v>461891</v>
      </c>
      <c r="DZ102" s="42">
        <v>36941</v>
      </c>
      <c r="EA102" s="42">
        <v>148123</v>
      </c>
      <c r="EB102" s="42">
        <v>150633</v>
      </c>
      <c r="EC102" s="160">
        <v>126194</v>
      </c>
    </row>
    <row r="103" spans="1:133">
      <c r="A103" s="154" t="s">
        <v>716</v>
      </c>
      <c r="B103" s="154" t="s">
        <v>717</v>
      </c>
      <c r="C103" s="140" t="s">
        <v>718</v>
      </c>
      <c r="D103" s="29"/>
      <c r="E103" s="156"/>
      <c r="F103" s="29"/>
      <c r="G103" s="156"/>
      <c r="H103" s="166"/>
      <c r="I103" s="150"/>
      <c r="J103" s="100"/>
      <c r="K103" s="100"/>
      <c r="L103" s="100"/>
      <c r="M103" s="100"/>
      <c r="N103" s="100" t="s">
        <v>102</v>
      </c>
      <c r="O103" s="43">
        <f t="shared" si="0"/>
        <v>51.494717369999996</v>
      </c>
      <c r="P103" s="162">
        <f t="shared" si="1"/>
        <v>47.402746</v>
      </c>
      <c r="Q103" s="43">
        <f t="shared" si="2"/>
        <v>49.587537419999997</v>
      </c>
      <c r="R103" s="162">
        <f t="shared" si="3"/>
        <v>46.38762612</v>
      </c>
      <c r="S103" s="43">
        <f t="shared" si="4"/>
        <v>54.6</v>
      </c>
      <c r="T103" s="162">
        <f t="shared" si="5"/>
        <v>43.9</v>
      </c>
      <c r="U103" s="43">
        <f t="shared" si="6"/>
        <v>55.5</v>
      </c>
      <c r="V103" s="162">
        <f t="shared" si="7"/>
        <v>43</v>
      </c>
      <c r="W103" s="43">
        <f t="shared" si="23"/>
        <v>53.03908895</v>
      </c>
      <c r="X103" s="162">
        <f t="shared" si="24"/>
        <v>46.959187440000001</v>
      </c>
      <c r="Y103" s="43">
        <f t="shared" si="226"/>
        <v>57.64470567</v>
      </c>
      <c r="Z103" s="162">
        <f t="shared" si="227"/>
        <v>42.35529433</v>
      </c>
      <c r="AA103" s="43">
        <f t="shared" si="10"/>
        <v>51.90309182</v>
      </c>
      <c r="AB103" s="162">
        <f t="shared" si="11"/>
        <v>48.09690818</v>
      </c>
      <c r="AC103" s="58" t="s">
        <v>655</v>
      </c>
      <c r="AD103" s="168"/>
      <c r="AE103" s="58" t="s">
        <v>655</v>
      </c>
      <c r="AF103" s="168"/>
      <c r="AG103" s="43">
        <f t="shared" ref="AG103:AL103" si="232">CZ103/$CY103*100</f>
        <v>76.828325469999996</v>
      </c>
      <c r="AH103" s="44">
        <f t="shared" si="232"/>
        <v>11.19537175</v>
      </c>
      <c r="AI103" s="44">
        <f t="shared" si="232"/>
        <v>7.5825884520000004</v>
      </c>
      <c r="AJ103" s="44">
        <f t="shared" si="232"/>
        <v>2.7693082809999998</v>
      </c>
      <c r="AK103" s="44">
        <f t="shared" si="232"/>
        <v>0.25278190389999999</v>
      </c>
      <c r="AL103" s="44">
        <f t="shared" si="232"/>
        <v>1.371624145</v>
      </c>
      <c r="AM103" s="43">
        <f t="shared" ref="AM103:AR103" si="233">DN103/$DM103*100</f>
        <v>77.721747039999997</v>
      </c>
      <c r="AN103" s="44">
        <f t="shared" si="233"/>
        <v>10.588934950000001</v>
      </c>
      <c r="AO103" s="44">
        <f t="shared" si="233"/>
        <v>7.1266901049999998</v>
      </c>
      <c r="AP103" s="44">
        <f t="shared" si="233"/>
        <v>3.0410522819999999</v>
      </c>
      <c r="AQ103" s="44">
        <f t="shared" si="233"/>
        <v>0.25100138179999998</v>
      </c>
      <c r="AR103" s="163">
        <f t="shared" si="233"/>
        <v>1.2705742419999999</v>
      </c>
      <c r="AS103" s="45">
        <f t="shared" si="18"/>
        <v>90.64302893</v>
      </c>
      <c r="AT103" s="46">
        <f t="shared" si="27"/>
        <v>151</v>
      </c>
      <c r="AU103" s="47">
        <f t="shared" si="19"/>
        <v>30.744205690000001</v>
      </c>
      <c r="AV103" s="46">
        <f t="shared" si="28"/>
        <v>206</v>
      </c>
      <c r="AW103" s="47">
        <f t="shared" si="20"/>
        <v>32.784661999999997</v>
      </c>
      <c r="AX103" s="164">
        <f t="shared" si="29"/>
        <v>238</v>
      </c>
      <c r="AY103" s="48">
        <v>53236</v>
      </c>
      <c r="AZ103" s="49">
        <f t="shared" si="30"/>
        <v>317</v>
      </c>
      <c r="BA103" s="50">
        <v>56279</v>
      </c>
      <c r="BB103" s="49">
        <f t="shared" si="31"/>
        <v>351</v>
      </c>
      <c r="BC103" s="165">
        <f t="shared" si="21"/>
        <v>51.64041864</v>
      </c>
      <c r="BD103" s="51"/>
      <c r="BE103" s="44"/>
      <c r="BF103" s="162"/>
      <c r="BG103" s="100">
        <v>100</v>
      </c>
      <c r="BH103" s="39">
        <v>410780</v>
      </c>
      <c r="BI103" s="40">
        <v>211530</v>
      </c>
      <c r="BJ103" s="40">
        <v>194721</v>
      </c>
      <c r="BK103" s="39">
        <v>360760</v>
      </c>
      <c r="BL103" s="40">
        <v>178892</v>
      </c>
      <c r="BM103" s="40">
        <v>167348</v>
      </c>
      <c r="BN103" s="39">
        <v>100</v>
      </c>
      <c r="BO103" s="52">
        <v>54.6</v>
      </c>
      <c r="BP103" s="52">
        <v>43.9</v>
      </c>
      <c r="BQ103" s="57">
        <v>100</v>
      </c>
      <c r="BR103" s="52">
        <v>55.5</v>
      </c>
      <c r="BS103" s="52">
        <v>43</v>
      </c>
      <c r="BT103" s="39">
        <v>406125</v>
      </c>
      <c r="BU103" s="40">
        <v>215405</v>
      </c>
      <c r="BV103" s="40">
        <v>190713</v>
      </c>
      <c r="BW103" s="40">
        <v>0</v>
      </c>
      <c r="BX103" s="40">
        <v>0</v>
      </c>
      <c r="BY103" s="159">
        <v>7</v>
      </c>
      <c r="BZ103" s="39">
        <v>316971</v>
      </c>
      <c r="CA103" s="40">
        <v>182717</v>
      </c>
      <c r="CB103" s="40">
        <v>134254</v>
      </c>
      <c r="CC103" s="159">
        <v>0</v>
      </c>
      <c r="CD103" s="39">
        <f t="shared" si="32"/>
        <v>355842</v>
      </c>
      <c r="CE103" s="40">
        <v>184693</v>
      </c>
      <c r="CF103" s="40">
        <v>171149</v>
      </c>
      <c r="CG103" s="159">
        <v>0</v>
      </c>
      <c r="CH103" s="39"/>
      <c r="CI103" s="40"/>
      <c r="CJ103" s="40"/>
      <c r="CK103" s="159"/>
      <c r="CL103" s="39"/>
      <c r="CM103" s="159"/>
      <c r="CN103" s="39"/>
      <c r="CO103" s="40"/>
      <c r="CP103" s="40"/>
      <c r="CQ103" s="159"/>
      <c r="CR103" s="39">
        <v>692935</v>
      </c>
      <c r="CS103" s="40">
        <v>506190</v>
      </c>
      <c r="CT103" s="40">
        <v>85580</v>
      </c>
      <c r="CU103" s="40">
        <v>62340</v>
      </c>
      <c r="CV103" s="40">
        <v>20255</v>
      </c>
      <c r="CW103" s="40">
        <v>1585</v>
      </c>
      <c r="CX103" s="40">
        <v>16985</v>
      </c>
      <c r="CY103" s="39">
        <v>575595</v>
      </c>
      <c r="CZ103" s="40">
        <v>442220</v>
      </c>
      <c r="DA103" s="40">
        <v>64440</v>
      </c>
      <c r="DB103" s="40">
        <v>43645</v>
      </c>
      <c r="DC103" s="40">
        <v>15940</v>
      </c>
      <c r="DD103" s="40">
        <v>1455</v>
      </c>
      <c r="DE103" s="40">
        <v>7895</v>
      </c>
      <c r="DF103" s="39">
        <v>696345</v>
      </c>
      <c r="DG103" s="40">
        <v>515099</v>
      </c>
      <c r="DH103" s="40">
        <v>85287</v>
      </c>
      <c r="DI103" s="40">
        <v>58491</v>
      </c>
      <c r="DJ103" s="40">
        <v>22263</v>
      </c>
      <c r="DK103" s="40">
        <v>1684</v>
      </c>
      <c r="DL103" s="159">
        <v>13521</v>
      </c>
      <c r="DM103" s="39">
        <v>571710</v>
      </c>
      <c r="DN103" s="40">
        <v>444343</v>
      </c>
      <c r="DO103" s="40">
        <v>60538</v>
      </c>
      <c r="DP103" s="40">
        <v>40744</v>
      </c>
      <c r="DQ103" s="40">
        <v>17386</v>
      </c>
      <c r="DR103" s="40">
        <v>1435</v>
      </c>
      <c r="DS103" s="159">
        <v>7264</v>
      </c>
      <c r="DT103" s="41">
        <v>558824</v>
      </c>
      <c r="DU103" s="42">
        <v>52289</v>
      </c>
      <c r="DV103" s="42">
        <v>158269</v>
      </c>
      <c r="DW103" s="42">
        <v>176460</v>
      </c>
      <c r="DX103" s="42">
        <v>171806</v>
      </c>
      <c r="DY103" s="41">
        <v>424723</v>
      </c>
      <c r="DZ103" s="42">
        <v>30140</v>
      </c>
      <c r="EA103" s="42">
        <v>119122</v>
      </c>
      <c r="EB103" s="42">
        <v>136217</v>
      </c>
      <c r="EC103" s="160">
        <v>139244</v>
      </c>
    </row>
    <row r="104" spans="1:133">
      <c r="A104" s="155" t="s">
        <v>719</v>
      </c>
      <c r="B104" s="155" t="s">
        <v>720</v>
      </c>
      <c r="C104" s="140" t="s">
        <v>126</v>
      </c>
      <c r="D104" s="29" t="s">
        <v>721</v>
      </c>
      <c r="E104" s="156" t="s">
        <v>722</v>
      </c>
      <c r="F104" s="29" t="s">
        <v>723</v>
      </c>
      <c r="G104" s="156" t="s">
        <v>724</v>
      </c>
      <c r="H104" s="166">
        <v>2006</v>
      </c>
      <c r="I104" s="150">
        <v>1966</v>
      </c>
      <c r="J104" s="100" t="s">
        <v>131</v>
      </c>
      <c r="K104" s="100" t="s">
        <v>49</v>
      </c>
      <c r="L104" s="100" t="s">
        <v>123</v>
      </c>
      <c r="M104" s="100" t="s">
        <v>87</v>
      </c>
      <c r="N104" s="100" t="s">
        <v>102</v>
      </c>
      <c r="O104" s="43">
        <f t="shared" si="0"/>
        <v>57.221147819999999</v>
      </c>
      <c r="P104" s="162">
        <f t="shared" si="1"/>
        <v>41.636674059999997</v>
      </c>
      <c r="Q104" s="43">
        <f t="shared" si="2"/>
        <v>57.158334670000002</v>
      </c>
      <c r="R104" s="162">
        <f t="shared" si="3"/>
        <v>38.978249750000003</v>
      </c>
      <c r="S104" s="43">
        <f t="shared" si="4"/>
        <v>57.6</v>
      </c>
      <c r="T104" s="162">
        <f t="shared" si="5"/>
        <v>41.2</v>
      </c>
      <c r="U104" s="43">
        <f t="shared" si="6"/>
        <v>58.1</v>
      </c>
      <c r="V104" s="162">
        <f t="shared" si="7"/>
        <v>40.9</v>
      </c>
      <c r="W104" s="43">
        <f t="shared" si="23"/>
        <v>60.257540249999998</v>
      </c>
      <c r="X104" s="162">
        <f t="shared" si="24"/>
        <v>39.742459750000002</v>
      </c>
      <c r="Y104" s="43">
        <v>100</v>
      </c>
      <c r="Z104" s="162">
        <v>0</v>
      </c>
      <c r="AA104" s="43">
        <f t="shared" si="10"/>
        <v>61.787065640000002</v>
      </c>
      <c r="AB104" s="162">
        <f t="shared" si="11"/>
        <v>38.212934359999998</v>
      </c>
      <c r="AC104" s="58" t="s">
        <v>655</v>
      </c>
      <c r="AD104" s="168"/>
      <c r="AE104" s="58" t="s">
        <v>655</v>
      </c>
      <c r="AF104" s="168"/>
      <c r="AG104" s="43">
        <f t="shared" ref="AG104:AL104" si="234">CZ104/$CY104*100</f>
        <v>52.47649706</v>
      </c>
      <c r="AH104" s="44">
        <f t="shared" si="234"/>
        <v>17.047408269999998</v>
      </c>
      <c r="AI104" s="44">
        <f t="shared" si="234"/>
        <v>25.087793099999999</v>
      </c>
      <c r="AJ104" s="44">
        <f t="shared" si="234"/>
        <v>3.4888612499999998</v>
      </c>
      <c r="AK104" s="44">
        <f t="shared" si="234"/>
        <v>0.1737571789</v>
      </c>
      <c r="AL104" s="44">
        <f t="shared" si="234"/>
        <v>1.7256831399999999</v>
      </c>
      <c r="AM104" s="43">
        <f t="shared" ref="AM104:AR104" si="235">DN104/$DM104*100</f>
        <v>52.070847669999999</v>
      </c>
      <c r="AN104" s="44">
        <f t="shared" si="235"/>
        <v>16.43566453</v>
      </c>
      <c r="AO104" s="44">
        <f t="shared" si="235"/>
        <v>25.794547690000002</v>
      </c>
      <c r="AP104" s="44">
        <f t="shared" si="235"/>
        <v>3.9002620480000001</v>
      </c>
      <c r="AQ104" s="44">
        <f t="shared" si="235"/>
        <v>0.2189614282</v>
      </c>
      <c r="AR104" s="163">
        <f t="shared" si="235"/>
        <v>1.579716632</v>
      </c>
      <c r="AS104" s="45">
        <f t="shared" si="18"/>
        <v>88.948850960000001</v>
      </c>
      <c r="AT104" s="46">
        <f t="shared" si="27"/>
        <v>234</v>
      </c>
      <c r="AU104" s="47">
        <f t="shared" si="19"/>
        <v>36.80364316</v>
      </c>
      <c r="AV104" s="46">
        <f t="shared" si="28"/>
        <v>119</v>
      </c>
      <c r="AW104" s="47">
        <f t="shared" si="20"/>
        <v>47.998640039999998</v>
      </c>
      <c r="AX104" s="164">
        <f t="shared" si="29"/>
        <v>83</v>
      </c>
      <c r="AY104" s="48">
        <v>55691</v>
      </c>
      <c r="AZ104" s="49">
        <f t="shared" si="30"/>
        <v>279</v>
      </c>
      <c r="BA104" s="50">
        <v>72356</v>
      </c>
      <c r="BB104" s="49">
        <f t="shared" si="31"/>
        <v>183</v>
      </c>
      <c r="BC104" s="165">
        <f t="shared" si="21"/>
        <v>27.288492130000002</v>
      </c>
      <c r="BD104" s="51"/>
      <c r="BE104" s="44"/>
      <c r="BF104" s="162"/>
      <c r="BG104" s="100">
        <v>101</v>
      </c>
      <c r="BH104" s="39">
        <v>379538</v>
      </c>
      <c r="BI104" s="40">
        <v>217176</v>
      </c>
      <c r="BJ104" s="40">
        <v>158027</v>
      </c>
      <c r="BK104" s="39">
        <v>330433</v>
      </c>
      <c r="BL104" s="40">
        <v>188870</v>
      </c>
      <c r="BM104" s="40">
        <v>128797</v>
      </c>
      <c r="BN104" s="39">
        <v>100</v>
      </c>
      <c r="BO104" s="52">
        <v>57.6</v>
      </c>
      <c r="BP104" s="52">
        <v>41.2</v>
      </c>
      <c r="BQ104" s="57">
        <v>100</v>
      </c>
      <c r="BR104" s="52">
        <v>58.1</v>
      </c>
      <c r="BS104" s="52">
        <v>40.9</v>
      </c>
      <c r="BT104" s="39">
        <v>372136</v>
      </c>
      <c r="BU104" s="40">
        <v>224240</v>
      </c>
      <c r="BV104" s="40">
        <v>147896</v>
      </c>
      <c r="BW104" s="40">
        <v>0</v>
      </c>
      <c r="BX104" s="40">
        <v>0</v>
      </c>
      <c r="BY104" s="159">
        <v>0</v>
      </c>
      <c r="BZ104" s="39">
        <v>0</v>
      </c>
      <c r="CA104" s="40">
        <v>0</v>
      </c>
      <c r="CB104" s="40">
        <v>0</v>
      </c>
      <c r="CC104" s="159">
        <v>0</v>
      </c>
      <c r="CD104" s="39">
        <f t="shared" si="32"/>
        <v>316877</v>
      </c>
      <c r="CE104" s="40">
        <v>195789</v>
      </c>
      <c r="CF104" s="40">
        <v>121088</v>
      </c>
      <c r="CG104" s="159">
        <v>0</v>
      </c>
      <c r="CH104" s="39"/>
      <c r="CI104" s="40"/>
      <c r="CJ104" s="40"/>
      <c r="CK104" s="159"/>
      <c r="CL104" s="39"/>
      <c r="CM104" s="159"/>
      <c r="CN104" s="39"/>
      <c r="CO104" s="40"/>
      <c r="CP104" s="40"/>
      <c r="CQ104" s="159"/>
      <c r="CR104" s="39">
        <v>706515</v>
      </c>
      <c r="CS104" s="40">
        <v>344725</v>
      </c>
      <c r="CT104" s="40">
        <v>127605</v>
      </c>
      <c r="CU104" s="40">
        <v>192025</v>
      </c>
      <c r="CV104" s="40">
        <v>25005</v>
      </c>
      <c r="CW104" s="40">
        <v>1265</v>
      </c>
      <c r="CX104" s="40">
        <v>15890</v>
      </c>
      <c r="CY104" s="39">
        <v>546740</v>
      </c>
      <c r="CZ104" s="40">
        <v>286910</v>
      </c>
      <c r="DA104" s="40">
        <v>93205</v>
      </c>
      <c r="DB104" s="40">
        <v>137165</v>
      </c>
      <c r="DC104" s="40">
        <v>19075</v>
      </c>
      <c r="DD104" s="40">
        <v>950</v>
      </c>
      <c r="DE104" s="40">
        <v>9435</v>
      </c>
      <c r="DF104" s="39">
        <v>696345</v>
      </c>
      <c r="DG104" s="40">
        <v>338799</v>
      </c>
      <c r="DH104" s="40">
        <v>124802</v>
      </c>
      <c r="DI104" s="40">
        <v>189408</v>
      </c>
      <c r="DJ104" s="40">
        <v>27087</v>
      </c>
      <c r="DK104" s="40">
        <v>1454</v>
      </c>
      <c r="DL104" s="159">
        <v>14795</v>
      </c>
      <c r="DM104" s="39">
        <v>538451</v>
      </c>
      <c r="DN104" s="40">
        <v>280376</v>
      </c>
      <c r="DO104" s="40">
        <v>88498</v>
      </c>
      <c r="DP104" s="40">
        <v>138891</v>
      </c>
      <c r="DQ104" s="40">
        <v>21001</v>
      </c>
      <c r="DR104" s="40">
        <v>1179</v>
      </c>
      <c r="DS104" s="159">
        <v>8506</v>
      </c>
      <c r="DT104" s="41">
        <v>539971</v>
      </c>
      <c r="DU104" s="42">
        <v>59673</v>
      </c>
      <c r="DV104" s="42">
        <v>141607</v>
      </c>
      <c r="DW104" s="42">
        <v>139962</v>
      </c>
      <c r="DX104" s="42">
        <v>198729</v>
      </c>
      <c r="DY104" s="41">
        <v>261772</v>
      </c>
      <c r="DZ104" s="42">
        <v>13058</v>
      </c>
      <c r="EA104" s="42">
        <v>53345</v>
      </c>
      <c r="EB104" s="42">
        <v>69722</v>
      </c>
      <c r="EC104" s="160">
        <v>125647</v>
      </c>
    </row>
    <row r="105" spans="1:133">
      <c r="A105" s="154" t="s">
        <v>725</v>
      </c>
      <c r="B105" s="154" t="s">
        <v>726</v>
      </c>
      <c r="C105" s="140" t="s">
        <v>80</v>
      </c>
      <c r="D105" s="29" t="s">
        <v>558</v>
      </c>
      <c r="E105" s="156" t="s">
        <v>727</v>
      </c>
      <c r="F105" s="29" t="s">
        <v>728</v>
      </c>
      <c r="G105" s="156" t="s">
        <v>729</v>
      </c>
      <c r="H105" s="161">
        <v>2020</v>
      </c>
      <c r="I105" s="150">
        <v>1964</v>
      </c>
      <c r="J105" s="100" t="s">
        <v>85</v>
      </c>
      <c r="K105" s="100" t="s">
        <v>49</v>
      </c>
      <c r="L105" s="100" t="s">
        <v>123</v>
      </c>
      <c r="M105" s="100" t="s">
        <v>87</v>
      </c>
      <c r="N105" s="100" t="s">
        <v>587</v>
      </c>
      <c r="O105" s="43">
        <f t="shared" si="0"/>
        <v>45.151431440000003</v>
      </c>
      <c r="P105" s="162">
        <f t="shared" si="1"/>
        <v>53.675539929999999</v>
      </c>
      <c r="Q105" s="43">
        <f t="shared" si="2"/>
        <v>43.114271879999997</v>
      </c>
      <c r="R105" s="162">
        <f t="shared" si="3"/>
        <v>53.101776289999997</v>
      </c>
      <c r="S105" s="43">
        <f t="shared" si="4"/>
        <v>46.6</v>
      </c>
      <c r="T105" s="162">
        <f t="shared" si="5"/>
        <v>52.2</v>
      </c>
      <c r="U105" s="43">
        <f t="shared" si="6"/>
        <v>46.7</v>
      </c>
      <c r="V105" s="162">
        <f t="shared" si="7"/>
        <v>52.1</v>
      </c>
      <c r="W105" s="43">
        <f t="shared" si="23"/>
        <v>44.61477816</v>
      </c>
      <c r="X105" s="162">
        <f t="shared" si="24"/>
        <v>55.38522184</v>
      </c>
      <c r="Y105" s="43">
        <f t="shared" ref="Y105:Y110" si="236">CA105/BZ105*100</f>
        <v>46.976170799999998</v>
      </c>
      <c r="Z105" s="162">
        <f t="shared" ref="Z105:Z110" si="237">CB105/BZ105*100</f>
        <v>53.016824730000003</v>
      </c>
      <c r="AA105" s="43">
        <f t="shared" si="10"/>
        <v>42.538794379999999</v>
      </c>
      <c r="AB105" s="162">
        <f t="shared" si="11"/>
        <v>57.461205620000001</v>
      </c>
      <c r="AC105" s="58" t="s">
        <v>655</v>
      </c>
      <c r="AD105" s="168"/>
      <c r="AE105" s="58" t="s">
        <v>655</v>
      </c>
      <c r="AF105" s="168"/>
      <c r="AG105" s="43">
        <f t="shared" ref="AG105:AL105" si="238">CZ105/$CY105*100</f>
        <v>64.436363</v>
      </c>
      <c r="AH105" s="44">
        <f t="shared" si="238"/>
        <v>13.73758136</v>
      </c>
      <c r="AI105" s="44">
        <f t="shared" si="238"/>
        <v>17.913581220000001</v>
      </c>
      <c r="AJ105" s="44">
        <f t="shared" si="238"/>
        <v>2.3234159920000002</v>
      </c>
      <c r="AK105" s="44">
        <f t="shared" si="238"/>
        <v>0.29514849659999998</v>
      </c>
      <c r="AL105" s="44">
        <f t="shared" si="238"/>
        <v>1.2939099270000001</v>
      </c>
      <c r="AM105" s="43">
        <f t="shared" ref="AM105:AR105" si="239">DN105/$DM105*100</f>
        <v>67.06201815</v>
      </c>
      <c r="AN105" s="44">
        <f t="shared" si="239"/>
        <v>12.33868824</v>
      </c>
      <c r="AO105" s="44">
        <f t="shared" si="239"/>
        <v>16.25289583</v>
      </c>
      <c r="AP105" s="44">
        <f t="shared" si="239"/>
        <v>2.5771903840000001</v>
      </c>
      <c r="AQ105" s="44">
        <f t="shared" si="239"/>
        <v>0.31559758459999998</v>
      </c>
      <c r="AR105" s="163">
        <f t="shared" si="239"/>
        <v>1.453609814</v>
      </c>
      <c r="AS105" s="45">
        <f t="shared" si="18"/>
        <v>87.839332589999998</v>
      </c>
      <c r="AT105" s="46">
        <f t="shared" si="27"/>
        <v>280</v>
      </c>
      <c r="AU105" s="47">
        <f t="shared" si="19"/>
        <v>25.71379306</v>
      </c>
      <c r="AV105" s="46">
        <f t="shared" si="28"/>
        <v>291</v>
      </c>
      <c r="AW105" s="47">
        <f t="shared" si="20"/>
        <v>27.081235759999998</v>
      </c>
      <c r="AX105" s="164">
        <f t="shared" si="29"/>
        <v>324</v>
      </c>
      <c r="AY105" s="48">
        <v>56681</v>
      </c>
      <c r="AZ105" s="49">
        <f t="shared" si="30"/>
        <v>261</v>
      </c>
      <c r="BA105" s="50">
        <v>61467</v>
      </c>
      <c r="BB105" s="49">
        <f t="shared" si="31"/>
        <v>285</v>
      </c>
      <c r="BC105" s="165">
        <f t="shared" si="21"/>
        <v>46.986199620000001</v>
      </c>
      <c r="BD105" s="51"/>
      <c r="BE105" s="44"/>
      <c r="BF105" s="162"/>
      <c r="BG105" s="100">
        <v>102</v>
      </c>
      <c r="BH105" s="39">
        <v>398200</v>
      </c>
      <c r="BI105" s="40">
        <v>179793</v>
      </c>
      <c r="BJ105" s="40">
        <v>213736</v>
      </c>
      <c r="BK105" s="39">
        <v>334518</v>
      </c>
      <c r="BL105" s="40">
        <v>144225</v>
      </c>
      <c r="BM105" s="40">
        <v>177635</v>
      </c>
      <c r="BN105" s="39">
        <v>100</v>
      </c>
      <c r="BO105" s="52">
        <v>46.6</v>
      </c>
      <c r="BP105" s="52">
        <v>52.2</v>
      </c>
      <c r="BQ105" s="57">
        <v>100</v>
      </c>
      <c r="BR105" s="52">
        <v>46.7</v>
      </c>
      <c r="BS105" s="52">
        <v>52.1</v>
      </c>
      <c r="BT105" s="39">
        <v>390671</v>
      </c>
      <c r="BU105" s="40">
        <v>174297</v>
      </c>
      <c r="BV105" s="40">
        <v>216374</v>
      </c>
      <c r="BW105" s="40">
        <v>0</v>
      </c>
      <c r="BX105" s="40">
        <v>0</v>
      </c>
      <c r="BY105" s="159">
        <v>0</v>
      </c>
      <c r="BZ105" s="39">
        <v>285532</v>
      </c>
      <c r="CA105" s="40">
        <v>134132</v>
      </c>
      <c r="CB105" s="40">
        <v>151380</v>
      </c>
      <c r="CC105" s="159">
        <v>20</v>
      </c>
      <c r="CD105" s="39">
        <f t="shared" si="32"/>
        <v>318474</v>
      </c>
      <c r="CE105" s="40">
        <v>135475</v>
      </c>
      <c r="CF105" s="40">
        <v>182999</v>
      </c>
      <c r="CG105" s="159">
        <v>0</v>
      </c>
      <c r="CH105" s="39"/>
      <c r="CI105" s="40"/>
      <c r="CJ105" s="40"/>
      <c r="CK105" s="159"/>
      <c r="CL105" s="39"/>
      <c r="CM105" s="159"/>
      <c r="CN105" s="39"/>
      <c r="CO105" s="40"/>
      <c r="CP105" s="40"/>
      <c r="CQ105" s="159"/>
      <c r="CR105" s="39">
        <v>741570</v>
      </c>
      <c r="CS105" s="40">
        <v>445635</v>
      </c>
      <c r="CT105" s="40">
        <v>107380</v>
      </c>
      <c r="CU105" s="40">
        <v>155200</v>
      </c>
      <c r="CV105" s="40">
        <v>17340</v>
      </c>
      <c r="CW105" s="40">
        <v>2170</v>
      </c>
      <c r="CX105" s="40">
        <v>13845</v>
      </c>
      <c r="CY105" s="39">
        <v>569205</v>
      </c>
      <c r="CZ105" s="40">
        <v>366775</v>
      </c>
      <c r="DA105" s="40">
        <v>78195</v>
      </c>
      <c r="DB105" s="40">
        <v>101965</v>
      </c>
      <c r="DC105" s="40">
        <v>13225</v>
      </c>
      <c r="DD105" s="40">
        <v>1680</v>
      </c>
      <c r="DE105" s="40">
        <v>7365</v>
      </c>
      <c r="DF105" s="39">
        <v>696345</v>
      </c>
      <c r="DG105" s="40">
        <v>438906</v>
      </c>
      <c r="DH105" s="40">
        <v>93145</v>
      </c>
      <c r="DI105" s="40">
        <v>129589</v>
      </c>
      <c r="DJ105" s="40">
        <v>17870</v>
      </c>
      <c r="DK105" s="40">
        <v>2137</v>
      </c>
      <c r="DL105" s="159">
        <v>14698</v>
      </c>
      <c r="DM105" s="39">
        <v>526620</v>
      </c>
      <c r="DN105" s="40">
        <v>353162</v>
      </c>
      <c r="DO105" s="40">
        <v>64978</v>
      </c>
      <c r="DP105" s="40">
        <v>85591</v>
      </c>
      <c r="DQ105" s="40">
        <v>13572</v>
      </c>
      <c r="DR105" s="40">
        <v>1662</v>
      </c>
      <c r="DS105" s="159">
        <v>7655</v>
      </c>
      <c r="DT105" s="41">
        <v>545151</v>
      </c>
      <c r="DU105" s="42">
        <v>66294</v>
      </c>
      <c r="DV105" s="42">
        <v>170235</v>
      </c>
      <c r="DW105" s="42">
        <v>168443</v>
      </c>
      <c r="DX105" s="42">
        <v>140179</v>
      </c>
      <c r="DY105" s="41">
        <v>339678</v>
      </c>
      <c r="DZ105" s="42">
        <v>31621</v>
      </c>
      <c r="EA105" s="42">
        <v>109362</v>
      </c>
      <c r="EB105" s="42">
        <v>106706</v>
      </c>
      <c r="EC105" s="160">
        <v>91989</v>
      </c>
    </row>
    <row r="106" spans="1:133">
      <c r="A106" s="155" t="s">
        <v>730</v>
      </c>
      <c r="B106" s="155" t="s">
        <v>731</v>
      </c>
      <c r="C106" s="140" t="s">
        <v>80</v>
      </c>
      <c r="D106" s="29" t="s">
        <v>732</v>
      </c>
      <c r="E106" s="156" t="s">
        <v>733</v>
      </c>
      <c r="F106" s="29" t="s">
        <v>734</v>
      </c>
      <c r="G106" s="156" t="s">
        <v>735</v>
      </c>
      <c r="H106" s="166">
        <v>2006</v>
      </c>
      <c r="I106" s="150">
        <v>1951</v>
      </c>
      <c r="J106" s="100" t="s">
        <v>85</v>
      </c>
      <c r="K106" s="100" t="s">
        <v>49</v>
      </c>
      <c r="L106" s="100" t="s">
        <v>86</v>
      </c>
      <c r="M106" s="100" t="s">
        <v>87</v>
      </c>
      <c r="N106" s="100" t="s">
        <v>102</v>
      </c>
      <c r="O106" s="43">
        <f t="shared" si="0"/>
        <v>45.530168840000002</v>
      </c>
      <c r="P106" s="162">
        <f t="shared" si="1"/>
        <v>53.57641529</v>
      </c>
      <c r="Q106" s="43">
        <f t="shared" si="2"/>
        <v>42.953375319999999</v>
      </c>
      <c r="R106" s="162">
        <f t="shared" si="3"/>
        <v>53.746783700000002</v>
      </c>
      <c r="S106" s="43">
        <f t="shared" si="4"/>
        <v>45.1</v>
      </c>
      <c r="T106" s="162">
        <f t="shared" si="5"/>
        <v>53.7</v>
      </c>
      <c r="U106" s="43">
        <f t="shared" si="6"/>
        <v>47.7</v>
      </c>
      <c r="V106" s="162">
        <f t="shared" si="7"/>
        <v>51.2</v>
      </c>
      <c r="W106" s="43">
        <f t="shared" si="23"/>
        <v>44.499715279999997</v>
      </c>
      <c r="X106" s="162">
        <f t="shared" si="24"/>
        <v>55.500284720000003</v>
      </c>
      <c r="Y106" s="43">
        <f t="shared" si="236"/>
        <v>45.438546080000002</v>
      </c>
      <c r="Z106" s="162">
        <f t="shared" si="237"/>
        <v>54.561453919999998</v>
      </c>
      <c r="AA106" s="43">
        <f t="shared" si="10"/>
        <v>40.232071230000003</v>
      </c>
      <c r="AB106" s="162">
        <f t="shared" si="11"/>
        <v>59.767928769999997</v>
      </c>
      <c r="AC106" s="58" t="s">
        <v>655</v>
      </c>
      <c r="AD106" s="168"/>
      <c r="AE106" s="58" t="s">
        <v>655</v>
      </c>
      <c r="AF106" s="168"/>
      <c r="AG106" s="43">
        <f t="shared" ref="AG106:AL106" si="240">CZ106/$CY106*100</f>
        <v>78.409970329999993</v>
      </c>
      <c r="AH106" s="44">
        <f t="shared" si="240"/>
        <v>7.7590932539999997</v>
      </c>
      <c r="AI106" s="44">
        <f t="shared" si="240"/>
        <v>10.85466916</v>
      </c>
      <c r="AJ106" s="44">
        <f t="shared" si="240"/>
        <v>1.709015865</v>
      </c>
      <c r="AK106" s="44">
        <f t="shared" si="240"/>
        <v>0.2152392622</v>
      </c>
      <c r="AL106" s="44">
        <f t="shared" si="240"/>
        <v>1.052012124</v>
      </c>
      <c r="AM106" s="43">
        <f t="shared" ref="AM106:AR106" si="241">DN106/$DM106*100</f>
        <v>78.231497669999996</v>
      </c>
      <c r="AN106" s="44">
        <f t="shared" si="241"/>
        <v>6.6482714779999998</v>
      </c>
      <c r="AO106" s="44">
        <f t="shared" si="241"/>
        <v>12.32375291</v>
      </c>
      <c r="AP106" s="44">
        <f t="shared" si="241"/>
        <v>1.6575533440000001</v>
      </c>
      <c r="AQ106" s="44">
        <f t="shared" si="241"/>
        <v>0.19918088440000001</v>
      </c>
      <c r="AR106" s="163">
        <f t="shared" si="241"/>
        <v>0.93974371940000001</v>
      </c>
      <c r="AS106" s="45">
        <f t="shared" si="18"/>
        <v>90.366234439999999</v>
      </c>
      <c r="AT106" s="46">
        <f t="shared" si="27"/>
        <v>164</v>
      </c>
      <c r="AU106" s="47">
        <f t="shared" si="19"/>
        <v>32.63495082</v>
      </c>
      <c r="AV106" s="46">
        <f t="shared" si="28"/>
        <v>169</v>
      </c>
      <c r="AW106" s="47">
        <f t="shared" si="20"/>
        <v>35.586887590000003</v>
      </c>
      <c r="AX106" s="164">
        <f t="shared" si="29"/>
        <v>199</v>
      </c>
      <c r="AY106" s="48">
        <v>62794</v>
      </c>
      <c r="AZ106" s="49">
        <f t="shared" si="30"/>
        <v>192</v>
      </c>
      <c r="BA106" s="50">
        <v>65328</v>
      </c>
      <c r="BB106" s="49">
        <f t="shared" si="31"/>
        <v>244</v>
      </c>
      <c r="BC106" s="165">
        <f t="shared" si="21"/>
        <v>50.506302329999997</v>
      </c>
      <c r="BD106" s="51"/>
      <c r="BE106" s="44"/>
      <c r="BF106" s="162"/>
      <c r="BG106" s="100">
        <v>103</v>
      </c>
      <c r="BH106" s="39">
        <v>490589</v>
      </c>
      <c r="BI106" s="40">
        <v>223366</v>
      </c>
      <c r="BJ106" s="40">
        <v>262840</v>
      </c>
      <c r="BK106" s="39">
        <v>396807</v>
      </c>
      <c r="BL106" s="40">
        <v>170442</v>
      </c>
      <c r="BM106" s="40">
        <v>213271</v>
      </c>
      <c r="BN106" s="39">
        <v>100</v>
      </c>
      <c r="BO106" s="52">
        <v>45.1</v>
      </c>
      <c r="BP106" s="52">
        <v>53.7</v>
      </c>
      <c r="BQ106" s="57">
        <v>100</v>
      </c>
      <c r="BR106" s="52">
        <v>47.7</v>
      </c>
      <c r="BS106" s="52">
        <v>51.2</v>
      </c>
      <c r="BT106" s="39">
        <v>484684</v>
      </c>
      <c r="BU106" s="40">
        <v>215683</v>
      </c>
      <c r="BV106" s="40">
        <v>269001</v>
      </c>
      <c r="BW106" s="40">
        <v>0</v>
      </c>
      <c r="BX106" s="40">
        <v>0</v>
      </c>
      <c r="BY106" s="159">
        <v>0</v>
      </c>
      <c r="BZ106" s="39">
        <v>361946</v>
      </c>
      <c r="CA106" s="40">
        <v>164463</v>
      </c>
      <c r="CB106" s="40">
        <v>197483</v>
      </c>
      <c r="CC106" s="159">
        <v>0</v>
      </c>
      <c r="CD106" s="39">
        <f t="shared" si="32"/>
        <v>385916</v>
      </c>
      <c r="CE106" s="40">
        <v>155262</v>
      </c>
      <c r="CF106" s="40">
        <v>230654</v>
      </c>
      <c r="CG106" s="159">
        <v>0</v>
      </c>
      <c r="CH106" s="39"/>
      <c r="CI106" s="40"/>
      <c r="CJ106" s="40"/>
      <c r="CK106" s="159"/>
      <c r="CL106" s="39"/>
      <c r="CM106" s="159"/>
      <c r="CN106" s="39"/>
      <c r="CO106" s="40"/>
      <c r="CP106" s="40"/>
      <c r="CQ106" s="159"/>
      <c r="CR106" s="39">
        <v>775325</v>
      </c>
      <c r="CS106" s="40">
        <v>566260</v>
      </c>
      <c r="CT106" s="40">
        <v>67780</v>
      </c>
      <c r="CU106" s="40">
        <v>113960</v>
      </c>
      <c r="CV106" s="40">
        <v>13535</v>
      </c>
      <c r="CW106" s="40">
        <v>1505</v>
      </c>
      <c r="CX106" s="40">
        <v>12285</v>
      </c>
      <c r="CY106" s="39">
        <v>620240</v>
      </c>
      <c r="CZ106" s="40">
        <v>486330</v>
      </c>
      <c r="DA106" s="40">
        <v>48125</v>
      </c>
      <c r="DB106" s="40">
        <v>67325</v>
      </c>
      <c r="DC106" s="40">
        <v>10600</v>
      </c>
      <c r="DD106" s="40">
        <v>1335</v>
      </c>
      <c r="DE106" s="40">
        <v>6525</v>
      </c>
      <c r="DF106" s="39">
        <v>696345</v>
      </c>
      <c r="DG106" s="40">
        <v>511185</v>
      </c>
      <c r="DH106" s="40">
        <v>54193</v>
      </c>
      <c r="DI106" s="40">
        <v>106792</v>
      </c>
      <c r="DJ106" s="40">
        <v>12091</v>
      </c>
      <c r="DK106" s="40">
        <v>1401</v>
      </c>
      <c r="DL106" s="159">
        <v>10683</v>
      </c>
      <c r="DM106" s="39">
        <v>553768</v>
      </c>
      <c r="DN106" s="40">
        <v>433221</v>
      </c>
      <c r="DO106" s="40">
        <v>36816</v>
      </c>
      <c r="DP106" s="40">
        <v>68245</v>
      </c>
      <c r="DQ106" s="40">
        <v>9179</v>
      </c>
      <c r="DR106" s="40">
        <v>1103</v>
      </c>
      <c r="DS106" s="159">
        <v>5204</v>
      </c>
      <c r="DT106" s="41">
        <v>618429</v>
      </c>
      <c r="DU106" s="42">
        <v>59578</v>
      </c>
      <c r="DV106" s="42">
        <v>174207</v>
      </c>
      <c r="DW106" s="42">
        <v>182820</v>
      </c>
      <c r="DX106" s="42">
        <v>201824</v>
      </c>
      <c r="DY106" s="41">
        <v>470516</v>
      </c>
      <c r="DZ106" s="42">
        <v>28722</v>
      </c>
      <c r="EA106" s="42">
        <v>129841</v>
      </c>
      <c r="EB106" s="42">
        <v>144511</v>
      </c>
      <c r="EC106" s="160">
        <v>167442</v>
      </c>
    </row>
    <row r="107" spans="1:133">
      <c r="A107" s="154" t="s">
        <v>736</v>
      </c>
      <c r="B107" s="154" t="s">
        <v>737</v>
      </c>
      <c r="C107" s="140" t="s">
        <v>80</v>
      </c>
      <c r="D107" s="29" t="s">
        <v>199</v>
      </c>
      <c r="E107" s="156" t="s">
        <v>738</v>
      </c>
      <c r="F107" s="29" t="s">
        <v>739</v>
      </c>
      <c r="G107" s="156" t="s">
        <v>740</v>
      </c>
      <c r="H107" s="166">
        <v>2018</v>
      </c>
      <c r="I107" s="150">
        <v>1978</v>
      </c>
      <c r="J107" s="100" t="s">
        <v>85</v>
      </c>
      <c r="K107" s="100" t="s">
        <v>49</v>
      </c>
      <c r="L107" s="100" t="s">
        <v>132</v>
      </c>
      <c r="M107" s="100" t="s">
        <v>87</v>
      </c>
      <c r="N107" s="100" t="s">
        <v>102</v>
      </c>
      <c r="O107" s="43">
        <f t="shared" si="0"/>
        <v>35.934938189999997</v>
      </c>
      <c r="P107" s="162">
        <f t="shared" si="1"/>
        <v>63.306086239999999</v>
      </c>
      <c r="Q107" s="43">
        <f t="shared" si="2"/>
        <v>35.019117680000001</v>
      </c>
      <c r="R107" s="162">
        <f t="shared" si="3"/>
        <v>62.21538966</v>
      </c>
      <c r="S107" s="43">
        <f t="shared" si="4"/>
        <v>41.3</v>
      </c>
      <c r="T107" s="162">
        <f t="shared" si="5"/>
        <v>57.6</v>
      </c>
      <c r="U107" s="43">
        <f t="shared" si="6"/>
        <v>43.9</v>
      </c>
      <c r="V107" s="162">
        <f t="shared" si="7"/>
        <v>54.7</v>
      </c>
      <c r="W107" s="43">
        <f t="shared" si="23"/>
        <v>34.065960709999999</v>
      </c>
      <c r="X107" s="162">
        <f t="shared" si="24"/>
        <v>64.625591360000001</v>
      </c>
      <c r="Y107" s="43">
        <f t="shared" si="236"/>
        <v>37.741208299999997</v>
      </c>
      <c r="Z107" s="162">
        <f t="shared" si="237"/>
        <v>62.258791700000003</v>
      </c>
      <c r="AA107" s="43">
        <f t="shared" si="10"/>
        <v>34.243448729999997</v>
      </c>
      <c r="AB107" s="162">
        <f t="shared" si="11"/>
        <v>61.813833320000001</v>
      </c>
      <c r="AC107" s="58" t="s">
        <v>655</v>
      </c>
      <c r="AD107" s="168"/>
      <c r="AE107" s="58" t="s">
        <v>655</v>
      </c>
      <c r="AF107" s="168"/>
      <c r="AG107" s="43">
        <f t="shared" ref="AG107:AL107" si="242">CZ107/$CY107*100</f>
        <v>80.613447050000005</v>
      </c>
      <c r="AH107" s="44">
        <f t="shared" si="242"/>
        <v>6.4771181100000002</v>
      </c>
      <c r="AI107" s="44">
        <f t="shared" si="242"/>
        <v>10.66687685</v>
      </c>
      <c r="AJ107" s="44">
        <f t="shared" si="242"/>
        <v>1.069425547</v>
      </c>
      <c r="AK107" s="44">
        <f t="shared" si="242"/>
        <v>0.2347924203</v>
      </c>
      <c r="AL107" s="44">
        <f t="shared" si="242"/>
        <v>0.93834002589999999</v>
      </c>
      <c r="AM107" s="43">
        <f t="shared" ref="AM107:AR107" si="243">DN107/$DM107*100</f>
        <v>79.976317789999996</v>
      </c>
      <c r="AN107" s="44">
        <f t="shared" si="243"/>
        <v>6.2603875169999998</v>
      </c>
      <c r="AO107" s="44">
        <f t="shared" si="243"/>
        <v>11.565521670000001</v>
      </c>
      <c r="AP107" s="44">
        <f t="shared" si="243"/>
        <v>1.0899481579999999</v>
      </c>
      <c r="AQ107" s="44">
        <f t="shared" si="243"/>
        <v>0.30567399610000001</v>
      </c>
      <c r="AR107" s="163">
        <f t="shared" si="243"/>
        <v>0.80215086879999997</v>
      </c>
      <c r="AS107" s="45">
        <f t="shared" si="18"/>
        <v>87.559447149999997</v>
      </c>
      <c r="AT107" s="46">
        <f t="shared" si="27"/>
        <v>286</v>
      </c>
      <c r="AU107" s="47">
        <f t="shared" si="19"/>
        <v>22.034740459999998</v>
      </c>
      <c r="AV107" s="46">
        <f t="shared" si="28"/>
        <v>355</v>
      </c>
      <c r="AW107" s="47">
        <f t="shared" si="20"/>
        <v>23.918802289999999</v>
      </c>
      <c r="AX107" s="164">
        <f t="shared" si="29"/>
        <v>384</v>
      </c>
      <c r="AY107" s="48">
        <v>51302</v>
      </c>
      <c r="AZ107" s="49">
        <f t="shared" si="30"/>
        <v>342</v>
      </c>
      <c r="BA107" s="50">
        <v>53664</v>
      </c>
      <c r="BB107" s="49">
        <f t="shared" si="31"/>
        <v>379</v>
      </c>
      <c r="BC107" s="165">
        <f t="shared" si="21"/>
        <v>61.331676029999997</v>
      </c>
      <c r="BD107" s="51"/>
      <c r="BE107" s="44"/>
      <c r="BF107" s="162"/>
      <c r="BG107" s="100">
        <v>104</v>
      </c>
      <c r="BH107" s="39">
        <v>422675</v>
      </c>
      <c r="BI107" s="40">
        <v>151888</v>
      </c>
      <c r="BJ107" s="40">
        <v>267579</v>
      </c>
      <c r="BK107" s="39">
        <v>353861</v>
      </c>
      <c r="BL107" s="40">
        <v>123919</v>
      </c>
      <c r="BM107" s="40">
        <v>220156</v>
      </c>
      <c r="BN107" s="39">
        <v>100</v>
      </c>
      <c r="BO107" s="52">
        <v>41.3</v>
      </c>
      <c r="BP107" s="52">
        <v>57.6</v>
      </c>
      <c r="BQ107" s="57">
        <v>100</v>
      </c>
      <c r="BR107" s="52">
        <v>43.9</v>
      </c>
      <c r="BS107" s="52">
        <v>54.7</v>
      </c>
      <c r="BT107" s="39">
        <v>412397</v>
      </c>
      <c r="BU107" s="40">
        <v>140487</v>
      </c>
      <c r="BV107" s="40">
        <v>266514</v>
      </c>
      <c r="BW107" s="40">
        <v>0</v>
      </c>
      <c r="BX107" s="40">
        <v>0</v>
      </c>
      <c r="BY107" s="159">
        <v>5396</v>
      </c>
      <c r="BZ107" s="39">
        <v>310520</v>
      </c>
      <c r="CA107" s="40">
        <v>117194</v>
      </c>
      <c r="CB107" s="40">
        <v>193326</v>
      </c>
      <c r="CC107" s="159">
        <v>0</v>
      </c>
      <c r="CD107" s="39">
        <f t="shared" si="32"/>
        <v>338675</v>
      </c>
      <c r="CE107" s="40">
        <v>115974</v>
      </c>
      <c r="CF107" s="40">
        <v>209348</v>
      </c>
      <c r="CG107" s="159">
        <v>13353</v>
      </c>
      <c r="CH107" s="39"/>
      <c r="CI107" s="40"/>
      <c r="CJ107" s="40"/>
      <c r="CK107" s="159"/>
      <c r="CL107" s="39"/>
      <c r="CM107" s="159"/>
      <c r="CN107" s="39"/>
      <c r="CO107" s="40"/>
      <c r="CP107" s="40"/>
      <c r="CQ107" s="159"/>
      <c r="CR107" s="39">
        <v>732055</v>
      </c>
      <c r="CS107" s="40">
        <v>560050</v>
      </c>
      <c r="CT107" s="40">
        <v>51395</v>
      </c>
      <c r="CU107" s="40">
        <v>99190</v>
      </c>
      <c r="CV107" s="40">
        <v>7815</v>
      </c>
      <c r="CW107" s="40">
        <v>1935</v>
      </c>
      <c r="CX107" s="40">
        <v>11670</v>
      </c>
      <c r="CY107" s="39">
        <v>602660</v>
      </c>
      <c r="CZ107" s="40">
        <v>485825</v>
      </c>
      <c r="DA107" s="40">
        <v>39035</v>
      </c>
      <c r="DB107" s="40">
        <v>64285</v>
      </c>
      <c r="DC107" s="40">
        <v>6445</v>
      </c>
      <c r="DD107" s="40">
        <v>1415</v>
      </c>
      <c r="DE107" s="40">
        <v>5655</v>
      </c>
      <c r="DF107" s="39">
        <v>696345</v>
      </c>
      <c r="DG107" s="40">
        <v>528737</v>
      </c>
      <c r="DH107" s="40">
        <v>48595</v>
      </c>
      <c r="DI107" s="40">
        <v>99947</v>
      </c>
      <c r="DJ107" s="40">
        <v>7962</v>
      </c>
      <c r="DK107" s="40">
        <v>2355</v>
      </c>
      <c r="DL107" s="159">
        <v>8749</v>
      </c>
      <c r="DM107" s="39">
        <v>564981</v>
      </c>
      <c r="DN107" s="40">
        <v>451851</v>
      </c>
      <c r="DO107" s="40">
        <v>35370</v>
      </c>
      <c r="DP107" s="40">
        <v>65343</v>
      </c>
      <c r="DQ107" s="40">
        <v>6158</v>
      </c>
      <c r="DR107" s="40">
        <v>1727</v>
      </c>
      <c r="DS107" s="159">
        <v>4532</v>
      </c>
      <c r="DT107" s="41">
        <v>591702</v>
      </c>
      <c r="DU107" s="42">
        <v>73611</v>
      </c>
      <c r="DV107" s="42">
        <v>214128</v>
      </c>
      <c r="DW107" s="42">
        <v>173583</v>
      </c>
      <c r="DX107" s="42">
        <v>130380</v>
      </c>
      <c r="DY107" s="41">
        <v>468092</v>
      </c>
      <c r="DZ107" s="42">
        <v>40552</v>
      </c>
      <c r="EA107" s="42">
        <v>171750</v>
      </c>
      <c r="EB107" s="42">
        <v>143828</v>
      </c>
      <c r="EC107" s="160">
        <v>111962</v>
      </c>
    </row>
    <row r="108" spans="1:133">
      <c r="A108" s="155" t="s">
        <v>741</v>
      </c>
      <c r="B108" s="155" t="s">
        <v>742</v>
      </c>
      <c r="C108" s="140" t="s">
        <v>80</v>
      </c>
      <c r="D108" s="29" t="s">
        <v>743</v>
      </c>
      <c r="E108" s="156" t="s">
        <v>744</v>
      </c>
      <c r="F108" s="29" t="s">
        <v>745</v>
      </c>
      <c r="G108" s="156" t="s">
        <v>746</v>
      </c>
      <c r="H108" s="166">
        <v>2016</v>
      </c>
      <c r="I108" s="150">
        <v>1980</v>
      </c>
      <c r="J108" s="100" t="s">
        <v>85</v>
      </c>
      <c r="K108" s="100" t="s">
        <v>162</v>
      </c>
      <c r="L108" s="100" t="s">
        <v>196</v>
      </c>
      <c r="M108" s="100" t="s">
        <v>87</v>
      </c>
      <c r="N108" s="100" t="s">
        <v>102</v>
      </c>
      <c r="O108" s="43">
        <f t="shared" si="0"/>
        <v>45.45020117</v>
      </c>
      <c r="P108" s="162">
        <f t="shared" si="1"/>
        <v>53.888266160000001</v>
      </c>
      <c r="Q108" s="43">
        <f t="shared" si="2"/>
        <v>44.070446619999998</v>
      </c>
      <c r="R108" s="162">
        <f t="shared" si="3"/>
        <v>53.277085499999998</v>
      </c>
      <c r="S108" s="43">
        <f t="shared" si="4"/>
        <v>47.7</v>
      </c>
      <c r="T108" s="162">
        <f t="shared" si="5"/>
        <v>51.4</v>
      </c>
      <c r="U108" s="43">
        <f t="shared" si="6"/>
        <v>51.2</v>
      </c>
      <c r="V108" s="162">
        <f t="shared" si="7"/>
        <v>47.9</v>
      </c>
      <c r="W108" s="43">
        <f t="shared" si="23"/>
        <v>41.508938899999997</v>
      </c>
      <c r="X108" s="162">
        <f t="shared" si="24"/>
        <v>56.320821840000001</v>
      </c>
      <c r="Y108" s="43">
        <f t="shared" si="236"/>
        <v>45.698813229999999</v>
      </c>
      <c r="Z108" s="162">
        <f t="shared" si="237"/>
        <v>54.301186770000001</v>
      </c>
      <c r="AA108" s="43">
        <f t="shared" si="10"/>
        <v>43.072691380000002</v>
      </c>
      <c r="AB108" s="162">
        <f t="shared" si="11"/>
        <v>53.598923169999999</v>
      </c>
      <c r="AC108" s="58" t="s">
        <v>655</v>
      </c>
      <c r="AD108" s="168"/>
      <c r="AE108" s="58" t="s">
        <v>655</v>
      </c>
      <c r="AF108" s="168"/>
      <c r="AG108" s="43">
        <f t="shared" ref="AG108:AL108" si="244">CZ108/$CY108*100</f>
        <v>74.252273450000004</v>
      </c>
      <c r="AH108" s="44">
        <f t="shared" si="244"/>
        <v>10.887654250000001</v>
      </c>
      <c r="AI108" s="44">
        <f t="shared" si="244"/>
        <v>11.934428479999999</v>
      </c>
      <c r="AJ108" s="44">
        <f t="shared" si="244"/>
        <v>1.80330262</v>
      </c>
      <c r="AK108" s="44">
        <f t="shared" si="244"/>
        <v>0.193210995</v>
      </c>
      <c r="AL108" s="44">
        <f t="shared" si="244"/>
        <v>0.92913020700000004</v>
      </c>
      <c r="AM108" s="43">
        <f t="shared" ref="AM108:AR108" si="245">DN108/$DM108*100</f>
        <v>74.383210599999998</v>
      </c>
      <c r="AN108" s="44">
        <f t="shared" si="245"/>
        <v>10.2880059</v>
      </c>
      <c r="AO108" s="44">
        <f t="shared" si="245"/>
        <v>12.252704270000001</v>
      </c>
      <c r="AP108" s="44">
        <f t="shared" si="245"/>
        <v>1.7927760239999999</v>
      </c>
      <c r="AQ108" s="44">
        <f t="shared" si="245"/>
        <v>0.179475421</v>
      </c>
      <c r="AR108" s="163">
        <f t="shared" si="245"/>
        <v>1.10382779</v>
      </c>
      <c r="AS108" s="45">
        <f t="shared" si="18"/>
        <v>89.894850669999997</v>
      </c>
      <c r="AT108" s="46">
        <f t="shared" si="27"/>
        <v>189</v>
      </c>
      <c r="AU108" s="47">
        <f t="shared" si="19"/>
        <v>32.218671659999998</v>
      </c>
      <c r="AV108" s="46">
        <f t="shared" si="28"/>
        <v>175</v>
      </c>
      <c r="AW108" s="47">
        <f t="shared" si="20"/>
        <v>35.536398699999999</v>
      </c>
      <c r="AX108" s="164">
        <f t="shared" si="29"/>
        <v>200</v>
      </c>
      <c r="AY108" s="48">
        <v>62019</v>
      </c>
      <c r="AZ108" s="49">
        <f t="shared" si="30"/>
        <v>200</v>
      </c>
      <c r="BA108" s="50">
        <v>66523</v>
      </c>
      <c r="BB108" s="49">
        <f t="shared" si="31"/>
        <v>232</v>
      </c>
      <c r="BC108" s="165">
        <f t="shared" si="21"/>
        <v>47.865689510000003</v>
      </c>
      <c r="BD108" s="51"/>
      <c r="BE108" s="44"/>
      <c r="BF108" s="162"/>
      <c r="BG108" s="100">
        <v>105</v>
      </c>
      <c r="BH108" s="39">
        <v>454097</v>
      </c>
      <c r="BI108" s="40">
        <v>206388</v>
      </c>
      <c r="BJ108" s="40">
        <v>244705</v>
      </c>
      <c r="BK108" s="39">
        <v>382474</v>
      </c>
      <c r="BL108" s="40">
        <v>168558</v>
      </c>
      <c r="BM108" s="40">
        <v>203771</v>
      </c>
      <c r="BN108" s="39">
        <v>100</v>
      </c>
      <c r="BO108" s="52">
        <v>47.7</v>
      </c>
      <c r="BP108" s="52">
        <v>51.4</v>
      </c>
      <c r="BQ108" s="57">
        <v>100</v>
      </c>
      <c r="BR108" s="52">
        <v>51.2</v>
      </c>
      <c r="BS108" s="52">
        <v>47.9</v>
      </c>
      <c r="BT108" s="39">
        <v>449720</v>
      </c>
      <c r="BU108" s="40">
        <v>186674</v>
      </c>
      <c r="BV108" s="40">
        <v>253286</v>
      </c>
      <c r="BW108" s="40">
        <v>0</v>
      </c>
      <c r="BX108" s="40">
        <v>0</v>
      </c>
      <c r="BY108" s="159">
        <v>9760</v>
      </c>
      <c r="BZ108" s="39">
        <v>342359</v>
      </c>
      <c r="CA108" s="40">
        <v>156454</v>
      </c>
      <c r="CB108" s="40">
        <v>185905</v>
      </c>
      <c r="CC108" s="159">
        <v>0</v>
      </c>
      <c r="CD108" s="39">
        <f t="shared" si="32"/>
        <v>375918</v>
      </c>
      <c r="CE108" s="40">
        <v>161918</v>
      </c>
      <c r="CF108" s="40">
        <v>201488</v>
      </c>
      <c r="CG108" s="159">
        <v>12512</v>
      </c>
      <c r="CH108" s="39"/>
      <c r="CI108" s="40"/>
      <c r="CJ108" s="40"/>
      <c r="CK108" s="159"/>
      <c r="CL108" s="39"/>
      <c r="CM108" s="159"/>
      <c r="CN108" s="39"/>
      <c r="CO108" s="40"/>
      <c r="CP108" s="40"/>
      <c r="CQ108" s="159"/>
      <c r="CR108" s="39">
        <v>722280</v>
      </c>
      <c r="CS108" s="40">
        <v>502100</v>
      </c>
      <c r="CT108" s="40">
        <v>87715</v>
      </c>
      <c r="CU108" s="40">
        <v>105565</v>
      </c>
      <c r="CV108" s="40">
        <v>13650</v>
      </c>
      <c r="CW108" s="40">
        <v>1520</v>
      </c>
      <c r="CX108" s="40">
        <v>11730</v>
      </c>
      <c r="CY108" s="39">
        <v>582265</v>
      </c>
      <c r="CZ108" s="40">
        <v>432345</v>
      </c>
      <c r="DA108" s="40">
        <v>63395</v>
      </c>
      <c r="DB108" s="40">
        <v>69490</v>
      </c>
      <c r="DC108" s="40">
        <v>10500</v>
      </c>
      <c r="DD108" s="40">
        <v>1125</v>
      </c>
      <c r="DE108" s="40">
        <v>5410</v>
      </c>
      <c r="DF108" s="39">
        <v>696344</v>
      </c>
      <c r="DG108" s="40">
        <v>489603</v>
      </c>
      <c r="DH108" s="40">
        <v>81500</v>
      </c>
      <c r="DI108" s="40">
        <v>99887</v>
      </c>
      <c r="DJ108" s="40">
        <v>12852</v>
      </c>
      <c r="DK108" s="40">
        <v>1332</v>
      </c>
      <c r="DL108" s="159">
        <v>11170</v>
      </c>
      <c r="DM108" s="39">
        <v>556065</v>
      </c>
      <c r="DN108" s="40">
        <v>413619</v>
      </c>
      <c r="DO108" s="40">
        <v>57208</v>
      </c>
      <c r="DP108" s="40">
        <v>68133</v>
      </c>
      <c r="DQ108" s="40">
        <v>9969</v>
      </c>
      <c r="DR108" s="40">
        <v>998</v>
      </c>
      <c r="DS108" s="159">
        <v>6138</v>
      </c>
      <c r="DT108" s="41">
        <v>575182</v>
      </c>
      <c r="DU108" s="42">
        <v>58123</v>
      </c>
      <c r="DV108" s="42">
        <v>155095</v>
      </c>
      <c r="DW108" s="42">
        <v>176648</v>
      </c>
      <c r="DX108" s="42">
        <v>185316</v>
      </c>
      <c r="DY108" s="41">
        <v>412501</v>
      </c>
      <c r="DZ108" s="42">
        <v>25623</v>
      </c>
      <c r="EA108" s="42">
        <v>108734</v>
      </c>
      <c r="EB108" s="42">
        <v>131556</v>
      </c>
      <c r="EC108" s="160">
        <v>146588</v>
      </c>
    </row>
    <row r="109" spans="1:133">
      <c r="A109" s="154" t="s">
        <v>747</v>
      </c>
      <c r="B109" s="154" t="s">
        <v>748</v>
      </c>
      <c r="C109" s="140" t="s">
        <v>80</v>
      </c>
      <c r="D109" s="29" t="s">
        <v>749</v>
      </c>
      <c r="E109" s="156" t="s">
        <v>750</v>
      </c>
      <c r="F109" s="29" t="s">
        <v>751</v>
      </c>
      <c r="G109" s="156" t="s">
        <v>752</v>
      </c>
      <c r="H109" s="161">
        <v>2020</v>
      </c>
      <c r="I109" s="150">
        <v>1978</v>
      </c>
      <c r="J109" s="100" t="s">
        <v>85</v>
      </c>
      <c r="K109" s="100" t="s">
        <v>50</v>
      </c>
      <c r="L109" s="100" t="s">
        <v>196</v>
      </c>
      <c r="M109" s="100" t="s">
        <v>87</v>
      </c>
      <c r="N109" s="100" t="s">
        <v>95</v>
      </c>
      <c r="O109" s="43">
        <f t="shared" si="0"/>
        <v>39.575043960000002</v>
      </c>
      <c r="P109" s="162">
        <f t="shared" si="1"/>
        <v>59.730345839999998</v>
      </c>
      <c r="Q109" s="43">
        <f t="shared" si="2"/>
        <v>37.517512420000003</v>
      </c>
      <c r="R109" s="162">
        <f t="shared" si="3"/>
        <v>59.580803760000002</v>
      </c>
      <c r="S109" s="43">
        <f t="shared" si="4"/>
        <v>38.700000000000003</v>
      </c>
      <c r="T109" s="162">
        <f t="shared" si="5"/>
        <v>60.5</v>
      </c>
      <c r="U109" s="43">
        <f t="shared" si="6"/>
        <v>42.3</v>
      </c>
      <c r="V109" s="162">
        <f t="shared" si="7"/>
        <v>56.8</v>
      </c>
      <c r="W109" s="43">
        <f t="shared" si="23"/>
        <v>38.720256239999998</v>
      </c>
      <c r="X109" s="162">
        <f t="shared" si="24"/>
        <v>61.279068979999998</v>
      </c>
      <c r="Y109" s="43">
        <f t="shared" si="236"/>
        <v>37.721837299999997</v>
      </c>
      <c r="Z109" s="162">
        <f t="shared" si="237"/>
        <v>62.267562210000001</v>
      </c>
      <c r="AA109" s="43">
        <f t="shared" si="10"/>
        <v>34.092398520000003</v>
      </c>
      <c r="AB109" s="162">
        <f t="shared" si="11"/>
        <v>65.872080539999999</v>
      </c>
      <c r="AC109" s="43">
        <f>100*CI109/CH109</f>
        <v>32.740692129999999</v>
      </c>
      <c r="AD109" s="162">
        <f>100*CJ109/CH109</f>
        <v>64.552116369999993</v>
      </c>
      <c r="AE109" s="43">
        <f>100*CL109/(CL109+CM109)</f>
        <v>36.633408879999998</v>
      </c>
      <c r="AF109" s="162">
        <f>100*CM109/(CL109+CM109)</f>
        <v>63.366591120000002</v>
      </c>
      <c r="AG109" s="43">
        <f t="shared" ref="AG109:AL109" si="246">CZ109/$CY109*100</f>
        <v>79.194971850000002</v>
      </c>
      <c r="AH109" s="44">
        <f t="shared" si="246"/>
        <v>6.0131275970000004</v>
      </c>
      <c r="AI109" s="44">
        <f t="shared" si="246"/>
        <v>12.390091200000001</v>
      </c>
      <c r="AJ109" s="44">
        <f t="shared" si="246"/>
        <v>1.4930387679999999</v>
      </c>
      <c r="AK109" s="44">
        <f t="shared" si="246"/>
        <v>0.16634844670000001</v>
      </c>
      <c r="AL109" s="44">
        <f t="shared" si="246"/>
        <v>0.74242213170000004</v>
      </c>
      <c r="AM109" s="43">
        <f t="shared" ref="AM109:AR109" si="247">DN109/$DM109*100</f>
        <v>77.078968459999999</v>
      </c>
      <c r="AN109" s="44">
        <f t="shared" si="247"/>
        <v>5.7547773390000003</v>
      </c>
      <c r="AO109" s="44">
        <f t="shared" si="247"/>
        <v>14.831369430000001</v>
      </c>
      <c r="AP109" s="44">
        <f t="shared" si="247"/>
        <v>1.2799330680000001</v>
      </c>
      <c r="AQ109" s="44">
        <f t="shared" si="247"/>
        <v>0.17523939420000001</v>
      </c>
      <c r="AR109" s="163">
        <f t="shared" si="247"/>
        <v>0.87971230509999998</v>
      </c>
      <c r="AS109" s="45">
        <f t="shared" si="18"/>
        <v>89.542965120000005</v>
      </c>
      <c r="AT109" s="46">
        <f t="shared" si="27"/>
        <v>208</v>
      </c>
      <c r="AU109" s="47">
        <f t="shared" si="19"/>
        <v>33.062646129999997</v>
      </c>
      <c r="AV109" s="46">
        <f t="shared" si="28"/>
        <v>163</v>
      </c>
      <c r="AW109" s="47">
        <f t="shared" si="20"/>
        <v>37.650664460000002</v>
      </c>
      <c r="AX109" s="164">
        <f t="shared" si="29"/>
        <v>176</v>
      </c>
      <c r="AY109" s="48">
        <v>61306</v>
      </c>
      <c r="AZ109" s="49">
        <f t="shared" si="30"/>
        <v>209</v>
      </c>
      <c r="BA109" s="50">
        <v>66661</v>
      </c>
      <c r="BB109" s="49">
        <f t="shared" si="31"/>
        <v>230</v>
      </c>
      <c r="BC109" s="165">
        <f t="shared" si="21"/>
        <v>49.377538729999998</v>
      </c>
      <c r="BD109" s="51">
        <v>41814</v>
      </c>
      <c r="BE109" s="44">
        <f t="shared" ref="BE109:BE110" si="248">CO109/CN109*100</f>
        <v>29.317224889999999</v>
      </c>
      <c r="BF109" s="162">
        <f t="shared" ref="BF109:BF110" si="249">CP109/CN109*100</f>
        <v>66.929362229999995</v>
      </c>
      <c r="BG109" s="100">
        <v>106</v>
      </c>
      <c r="BH109" s="39">
        <v>456659</v>
      </c>
      <c r="BI109" s="40">
        <v>180723</v>
      </c>
      <c r="BJ109" s="40">
        <v>272764</v>
      </c>
      <c r="BK109" s="39">
        <v>381158</v>
      </c>
      <c r="BL109" s="40">
        <v>143001</v>
      </c>
      <c r="BM109" s="40">
        <v>227097</v>
      </c>
      <c r="BN109" s="39">
        <v>100</v>
      </c>
      <c r="BO109" s="52">
        <v>38.700000000000003</v>
      </c>
      <c r="BP109" s="52">
        <v>60.5</v>
      </c>
      <c r="BQ109" s="57">
        <v>100</v>
      </c>
      <c r="BR109" s="52">
        <v>42.3</v>
      </c>
      <c r="BS109" s="52">
        <v>56.8</v>
      </c>
      <c r="BT109" s="39">
        <v>444589</v>
      </c>
      <c r="BU109" s="40">
        <v>172146</v>
      </c>
      <c r="BV109" s="40">
        <v>272440</v>
      </c>
      <c r="BW109" s="40">
        <v>0</v>
      </c>
      <c r="BX109" s="40">
        <v>0</v>
      </c>
      <c r="BY109" s="159">
        <v>3</v>
      </c>
      <c r="BZ109" s="39">
        <v>339607</v>
      </c>
      <c r="CA109" s="40">
        <v>128106</v>
      </c>
      <c r="CB109" s="40">
        <v>211465</v>
      </c>
      <c r="CC109" s="159">
        <v>36</v>
      </c>
      <c r="CD109" s="39">
        <f t="shared" si="32"/>
        <v>363166</v>
      </c>
      <c r="CE109" s="40">
        <v>123812</v>
      </c>
      <c r="CF109" s="40">
        <v>239225</v>
      </c>
      <c r="CG109" s="159">
        <v>129</v>
      </c>
      <c r="CH109" s="39">
        <f>CI109+CJ109+CK109</f>
        <v>246861</v>
      </c>
      <c r="CI109" s="40">
        <v>80824</v>
      </c>
      <c r="CJ109" s="40">
        <v>159354</v>
      </c>
      <c r="CK109" s="159">
        <v>6683</v>
      </c>
      <c r="CL109" s="39">
        <v>109746</v>
      </c>
      <c r="CM109" s="159">
        <v>189833</v>
      </c>
      <c r="CN109" s="39">
        <v>99989</v>
      </c>
      <c r="CO109" s="40">
        <v>29314</v>
      </c>
      <c r="CP109" s="40">
        <v>66922</v>
      </c>
      <c r="CQ109" s="159">
        <v>3753</v>
      </c>
      <c r="CR109" s="39">
        <v>739560</v>
      </c>
      <c r="CS109" s="40">
        <v>543965</v>
      </c>
      <c r="CT109" s="40">
        <v>54240</v>
      </c>
      <c r="CU109" s="40">
        <v>120710</v>
      </c>
      <c r="CV109" s="40">
        <v>11360</v>
      </c>
      <c r="CW109" s="40">
        <v>1310</v>
      </c>
      <c r="CX109" s="40">
        <v>7975</v>
      </c>
      <c r="CY109" s="39">
        <v>610165</v>
      </c>
      <c r="CZ109" s="40">
        <v>483220</v>
      </c>
      <c r="DA109" s="40">
        <v>36690</v>
      </c>
      <c r="DB109" s="40">
        <v>75600</v>
      </c>
      <c r="DC109" s="40">
        <v>9110</v>
      </c>
      <c r="DD109" s="40">
        <v>1015</v>
      </c>
      <c r="DE109" s="40">
        <v>4530</v>
      </c>
      <c r="DF109" s="39">
        <v>696345</v>
      </c>
      <c r="DG109" s="40">
        <v>503275</v>
      </c>
      <c r="DH109" s="40">
        <v>48826</v>
      </c>
      <c r="DI109" s="40">
        <v>124452</v>
      </c>
      <c r="DJ109" s="40">
        <v>9350</v>
      </c>
      <c r="DK109" s="40">
        <v>1292</v>
      </c>
      <c r="DL109" s="159">
        <v>9150</v>
      </c>
      <c r="DM109" s="39">
        <v>568936</v>
      </c>
      <c r="DN109" s="40">
        <v>438530</v>
      </c>
      <c r="DO109" s="40">
        <v>32741</v>
      </c>
      <c r="DP109" s="40">
        <v>84381</v>
      </c>
      <c r="DQ109" s="40">
        <v>7282</v>
      </c>
      <c r="DR109" s="40">
        <v>997</v>
      </c>
      <c r="DS109" s="159">
        <v>5005</v>
      </c>
      <c r="DT109" s="41">
        <v>624460</v>
      </c>
      <c r="DU109" s="42">
        <v>65300</v>
      </c>
      <c r="DV109" s="42">
        <v>176894</v>
      </c>
      <c r="DW109" s="42">
        <v>175803</v>
      </c>
      <c r="DX109" s="42">
        <v>206463</v>
      </c>
      <c r="DY109" s="41">
        <v>470831</v>
      </c>
      <c r="DZ109" s="42">
        <v>25911</v>
      </c>
      <c r="EA109" s="42">
        <v>127718</v>
      </c>
      <c r="EB109" s="42">
        <v>139931</v>
      </c>
      <c r="EC109" s="160">
        <v>177271</v>
      </c>
    </row>
    <row r="110" spans="1:133">
      <c r="A110" s="155" t="s">
        <v>753</v>
      </c>
      <c r="B110" s="155" t="s">
        <v>754</v>
      </c>
      <c r="C110" s="140" t="s">
        <v>126</v>
      </c>
      <c r="D110" s="29" t="s">
        <v>755</v>
      </c>
      <c r="E110" s="156" t="s">
        <v>756</v>
      </c>
      <c r="F110" s="29" t="s">
        <v>757</v>
      </c>
      <c r="G110" s="156" t="s">
        <v>758</v>
      </c>
      <c r="H110" s="166" t="s">
        <v>759</v>
      </c>
      <c r="I110" s="150">
        <v>1979</v>
      </c>
      <c r="J110" s="100" t="s">
        <v>131</v>
      </c>
      <c r="K110" s="100" t="s">
        <v>760</v>
      </c>
      <c r="L110" s="100"/>
      <c r="M110" s="100"/>
      <c r="N110" s="100" t="s">
        <v>102</v>
      </c>
      <c r="O110" s="43">
        <f t="shared" si="0"/>
        <v>77.325826800000002</v>
      </c>
      <c r="P110" s="162">
        <f t="shared" si="1"/>
        <v>22.110879319999999</v>
      </c>
      <c r="Q110" s="43">
        <f t="shared" si="2"/>
        <v>80.189466469999999</v>
      </c>
      <c r="R110" s="162">
        <f t="shared" si="3"/>
        <v>18.091762429999999</v>
      </c>
      <c r="S110" s="43">
        <f t="shared" si="4"/>
        <v>82.5</v>
      </c>
      <c r="T110" s="162">
        <f t="shared" si="5"/>
        <v>17.100000000000001</v>
      </c>
      <c r="U110" s="43">
        <f t="shared" si="6"/>
        <v>80.900000000000006</v>
      </c>
      <c r="V110" s="162">
        <f t="shared" si="7"/>
        <v>18.600000000000001</v>
      </c>
      <c r="W110" s="43">
        <f t="shared" si="23"/>
        <v>78.676773909999994</v>
      </c>
      <c r="X110" s="162">
        <f t="shared" si="24"/>
        <v>21.323226089999999</v>
      </c>
      <c r="Y110" s="43">
        <f t="shared" si="236"/>
        <v>99.918648680000004</v>
      </c>
      <c r="Z110" s="162">
        <f t="shared" si="237"/>
        <v>0</v>
      </c>
      <c r="AA110" s="43">
        <f t="shared" si="10"/>
        <v>80.312004610000002</v>
      </c>
      <c r="AB110" s="162">
        <f t="shared" si="11"/>
        <v>19.687995390000001</v>
      </c>
      <c r="AC110" s="58" t="s">
        <v>655</v>
      </c>
      <c r="AD110" s="168"/>
      <c r="AE110" s="58" t="s">
        <v>655</v>
      </c>
      <c r="AF110" s="168"/>
      <c r="AG110" s="43">
        <f t="shared" ref="AG110:AL110" si="250">CZ110/$CY110*100</f>
        <v>23.06130362</v>
      </c>
      <c r="AH110" s="44">
        <f t="shared" si="250"/>
        <v>52.017264599999997</v>
      </c>
      <c r="AI110" s="44">
        <f t="shared" si="250"/>
        <v>20.554263089999999</v>
      </c>
      <c r="AJ110" s="44">
        <f t="shared" si="250"/>
        <v>2.6682584380000001</v>
      </c>
      <c r="AK110" s="44">
        <f t="shared" si="250"/>
        <v>0.13060691399999999</v>
      </c>
      <c r="AL110" s="44">
        <f t="shared" si="250"/>
        <v>1.568303335</v>
      </c>
      <c r="AM110" s="43">
        <f t="shared" ref="AM110:AR110" si="251">DN110/$DM110*100</f>
        <v>24.832787239999998</v>
      </c>
      <c r="AN110" s="44">
        <f t="shared" si="251"/>
        <v>48.27564864</v>
      </c>
      <c r="AO110" s="44">
        <f t="shared" si="251"/>
        <v>22.152934399999999</v>
      </c>
      <c r="AP110" s="44">
        <f t="shared" si="251"/>
        <v>2.6516133279999998</v>
      </c>
      <c r="AQ110" s="44">
        <f t="shared" si="251"/>
        <v>0.16653578490000001</v>
      </c>
      <c r="AR110" s="163">
        <f t="shared" si="251"/>
        <v>1.9204806130000001</v>
      </c>
      <c r="AS110" s="45">
        <f t="shared" si="18"/>
        <v>82.433630170000001</v>
      </c>
      <c r="AT110" s="46">
        <f t="shared" si="27"/>
        <v>379</v>
      </c>
      <c r="AU110" s="47">
        <f t="shared" si="19"/>
        <v>21.120232189999999</v>
      </c>
      <c r="AV110" s="46">
        <f t="shared" si="28"/>
        <v>374</v>
      </c>
      <c r="AW110" s="47">
        <f t="shared" si="20"/>
        <v>29.13524498</v>
      </c>
      <c r="AX110" s="164">
        <f t="shared" si="29"/>
        <v>291</v>
      </c>
      <c r="AY110" s="48">
        <v>47743</v>
      </c>
      <c r="AZ110" s="49">
        <f t="shared" si="30"/>
        <v>375</v>
      </c>
      <c r="BA110" s="50">
        <v>56075</v>
      </c>
      <c r="BB110" s="49">
        <f t="shared" si="31"/>
        <v>353</v>
      </c>
      <c r="BC110" s="165">
        <f t="shared" si="21"/>
        <v>16.342336320000001</v>
      </c>
      <c r="BD110" s="51">
        <v>44572</v>
      </c>
      <c r="BE110" s="44">
        <f t="shared" si="248"/>
        <v>78.922096490000001</v>
      </c>
      <c r="BF110" s="162">
        <f t="shared" si="249"/>
        <v>19.358483240000002</v>
      </c>
      <c r="BG110" s="100">
        <v>107</v>
      </c>
      <c r="BH110" s="39">
        <v>329313</v>
      </c>
      <c r="BI110" s="40">
        <v>254644</v>
      </c>
      <c r="BJ110" s="40">
        <v>72814</v>
      </c>
      <c r="BK110" s="39">
        <v>288811</v>
      </c>
      <c r="BL110" s="40">
        <v>231596</v>
      </c>
      <c r="BM110" s="40">
        <v>52251</v>
      </c>
      <c r="BN110" s="39">
        <v>100</v>
      </c>
      <c r="BO110" s="52">
        <v>82.5</v>
      </c>
      <c r="BP110" s="52">
        <v>17.100000000000001</v>
      </c>
      <c r="BQ110" s="57">
        <v>100</v>
      </c>
      <c r="BR110" s="52">
        <v>80.900000000000006</v>
      </c>
      <c r="BS110" s="52">
        <v>18.600000000000001</v>
      </c>
      <c r="BT110" s="39">
        <v>322409</v>
      </c>
      <c r="BU110" s="40">
        <v>253661</v>
      </c>
      <c r="BV110" s="40">
        <v>68748</v>
      </c>
      <c r="BW110" s="40">
        <v>0</v>
      </c>
      <c r="BX110" s="40">
        <v>0</v>
      </c>
      <c r="BY110" s="159">
        <v>0</v>
      </c>
      <c r="BZ110" s="39">
        <v>202824</v>
      </c>
      <c r="CA110" s="40">
        <v>202659</v>
      </c>
      <c r="CB110" s="40">
        <v>0</v>
      </c>
      <c r="CC110" s="159">
        <v>165</v>
      </c>
      <c r="CD110" s="39">
        <f t="shared" si="32"/>
        <v>277560</v>
      </c>
      <c r="CE110" s="40">
        <v>222914</v>
      </c>
      <c r="CF110" s="40">
        <v>54646</v>
      </c>
      <c r="CG110" s="159">
        <v>0</v>
      </c>
      <c r="CH110" s="39"/>
      <c r="CI110" s="40"/>
      <c r="CJ110" s="40"/>
      <c r="CK110" s="159"/>
      <c r="CL110" s="39"/>
      <c r="CM110" s="159"/>
      <c r="CN110" s="39">
        <v>56647</v>
      </c>
      <c r="CO110" s="40">
        <v>44707</v>
      </c>
      <c r="CP110" s="40">
        <v>10966</v>
      </c>
      <c r="CQ110" s="159">
        <v>974</v>
      </c>
      <c r="CR110" s="39">
        <v>667165</v>
      </c>
      <c r="CS110" s="40">
        <v>131045</v>
      </c>
      <c r="CT110" s="40">
        <v>361225</v>
      </c>
      <c r="CU110" s="40">
        <v>144245</v>
      </c>
      <c r="CV110" s="40">
        <v>17300</v>
      </c>
      <c r="CW110" s="40">
        <v>870</v>
      </c>
      <c r="CX110" s="40">
        <v>12480</v>
      </c>
      <c r="CY110" s="39">
        <v>490020</v>
      </c>
      <c r="CZ110" s="40">
        <v>113005</v>
      </c>
      <c r="DA110" s="40">
        <v>254895</v>
      </c>
      <c r="DB110" s="40">
        <v>100720</v>
      </c>
      <c r="DC110" s="40">
        <v>13075</v>
      </c>
      <c r="DD110" s="40">
        <v>640</v>
      </c>
      <c r="DE110" s="40">
        <v>7685</v>
      </c>
      <c r="DF110" s="39">
        <v>696344</v>
      </c>
      <c r="DG110" s="40">
        <v>148661</v>
      </c>
      <c r="DH110" s="40">
        <v>355542</v>
      </c>
      <c r="DI110" s="40">
        <v>157631</v>
      </c>
      <c r="DJ110" s="40">
        <v>17751</v>
      </c>
      <c r="DK110" s="40">
        <v>1225</v>
      </c>
      <c r="DL110" s="159">
        <v>15534</v>
      </c>
      <c r="DM110" s="39">
        <v>517006</v>
      </c>
      <c r="DN110" s="40">
        <v>128387</v>
      </c>
      <c r="DO110" s="40">
        <v>249588</v>
      </c>
      <c r="DP110" s="40">
        <v>114532</v>
      </c>
      <c r="DQ110" s="40">
        <v>13709</v>
      </c>
      <c r="DR110" s="40">
        <v>861</v>
      </c>
      <c r="DS110" s="159">
        <v>9929</v>
      </c>
      <c r="DT110" s="41">
        <v>525766</v>
      </c>
      <c r="DU110" s="42">
        <v>92358</v>
      </c>
      <c r="DV110" s="42">
        <v>170648</v>
      </c>
      <c r="DW110" s="42">
        <v>151717</v>
      </c>
      <c r="DX110" s="42">
        <v>111043</v>
      </c>
      <c r="DY110" s="41">
        <v>110725</v>
      </c>
      <c r="DZ110" s="42">
        <v>9817</v>
      </c>
      <c r="EA110" s="42">
        <v>34141</v>
      </c>
      <c r="EB110" s="42">
        <v>34507</v>
      </c>
      <c r="EC110" s="160">
        <v>32260</v>
      </c>
    </row>
    <row r="111" spans="1:133">
      <c r="A111" s="154" t="s">
        <v>761</v>
      </c>
      <c r="B111" s="154" t="s">
        <v>762</v>
      </c>
      <c r="C111" s="140" t="s">
        <v>126</v>
      </c>
      <c r="D111" s="29" t="s">
        <v>763</v>
      </c>
      <c r="E111" s="156" t="s">
        <v>764</v>
      </c>
      <c r="F111" s="29" t="s">
        <v>765</v>
      </c>
      <c r="G111" s="156" t="s">
        <v>766</v>
      </c>
      <c r="H111" s="166">
        <v>2012</v>
      </c>
      <c r="I111" s="150">
        <v>1948</v>
      </c>
      <c r="J111" s="100" t="s">
        <v>131</v>
      </c>
      <c r="K111" s="100" t="s">
        <v>49</v>
      </c>
      <c r="L111" s="100" t="s">
        <v>410</v>
      </c>
      <c r="M111" s="100" t="s">
        <v>87</v>
      </c>
      <c r="N111" s="100" t="s">
        <v>102</v>
      </c>
      <c r="O111" s="43">
        <f t="shared" si="0"/>
        <v>58.171733029999999</v>
      </c>
      <c r="P111" s="162">
        <f t="shared" si="1"/>
        <v>41.213788809999997</v>
      </c>
      <c r="Q111" s="43">
        <f t="shared" si="2"/>
        <v>58.64710616</v>
      </c>
      <c r="R111" s="162">
        <f t="shared" si="3"/>
        <v>39.097312469999999</v>
      </c>
      <c r="S111" s="43">
        <f t="shared" si="4"/>
        <v>60.4</v>
      </c>
      <c r="T111" s="162">
        <f t="shared" si="5"/>
        <v>38.9</v>
      </c>
      <c r="U111" s="43">
        <f t="shared" si="6"/>
        <v>63.4</v>
      </c>
      <c r="V111" s="162">
        <f t="shared" si="7"/>
        <v>35.9</v>
      </c>
      <c r="W111" s="43">
        <f t="shared" si="23"/>
        <v>59.024840419999997</v>
      </c>
      <c r="X111" s="162">
        <f t="shared" si="24"/>
        <v>39.10065419</v>
      </c>
      <c r="Y111" s="43">
        <v>100</v>
      </c>
      <c r="Z111" s="162">
        <v>0</v>
      </c>
      <c r="AA111" s="43">
        <f t="shared" si="10"/>
        <v>62.706298140000001</v>
      </c>
      <c r="AB111" s="162">
        <f t="shared" si="11"/>
        <v>35.144896250000002</v>
      </c>
      <c r="AC111" s="58" t="s">
        <v>655</v>
      </c>
      <c r="AD111" s="168"/>
      <c r="AE111" s="58" t="s">
        <v>655</v>
      </c>
      <c r="AF111" s="168"/>
      <c r="AG111" s="43">
        <f t="shared" ref="AG111:AL111" si="252">CZ111/$CY111*100</f>
        <v>67.296495460000003</v>
      </c>
      <c r="AH111" s="44">
        <f t="shared" si="252"/>
        <v>12.55609123</v>
      </c>
      <c r="AI111" s="44">
        <f t="shared" si="252"/>
        <v>16.60763953</v>
      </c>
      <c r="AJ111" s="44">
        <f t="shared" si="252"/>
        <v>2.3456332280000001</v>
      </c>
      <c r="AK111" s="44">
        <f t="shared" si="252"/>
        <v>0.12701650289999999</v>
      </c>
      <c r="AL111" s="44">
        <f t="shared" si="252"/>
        <v>1.0671240500000001</v>
      </c>
      <c r="AM111" s="43">
        <f t="shared" ref="AM111:AR111" si="253">DN111/$DM111*100</f>
        <v>66.530626830000003</v>
      </c>
      <c r="AN111" s="44">
        <f t="shared" si="253"/>
        <v>11.671610319999999</v>
      </c>
      <c r="AO111" s="44">
        <f t="shared" si="253"/>
        <v>18.174719459999999</v>
      </c>
      <c r="AP111" s="44">
        <f t="shared" si="253"/>
        <v>2.2632406550000002</v>
      </c>
      <c r="AQ111" s="44">
        <f t="shared" si="253"/>
        <v>0.1459867057</v>
      </c>
      <c r="AR111" s="163">
        <f t="shared" si="253"/>
        <v>1.2138160250000001</v>
      </c>
      <c r="AS111" s="45">
        <f t="shared" si="18"/>
        <v>88.213545929999995</v>
      </c>
      <c r="AT111" s="46">
        <f t="shared" si="27"/>
        <v>268</v>
      </c>
      <c r="AU111" s="47">
        <f t="shared" si="19"/>
        <v>35.91307072</v>
      </c>
      <c r="AV111" s="46">
        <f t="shared" si="28"/>
        <v>130</v>
      </c>
      <c r="AW111" s="47">
        <f t="shared" si="20"/>
        <v>42.84937481</v>
      </c>
      <c r="AX111" s="164">
        <f t="shared" si="29"/>
        <v>120</v>
      </c>
      <c r="AY111" s="48">
        <v>61822</v>
      </c>
      <c r="AZ111" s="49">
        <f t="shared" si="30"/>
        <v>204</v>
      </c>
      <c r="BA111" s="50">
        <v>66701</v>
      </c>
      <c r="BB111" s="49">
        <f t="shared" si="31"/>
        <v>229</v>
      </c>
      <c r="BC111" s="165">
        <f t="shared" si="21"/>
        <v>38.46036788</v>
      </c>
      <c r="BD111" s="51"/>
      <c r="BE111" s="44"/>
      <c r="BF111" s="162"/>
      <c r="BG111" s="100">
        <v>108</v>
      </c>
      <c r="BH111" s="39">
        <v>411406</v>
      </c>
      <c r="BI111" s="40">
        <v>239322</v>
      </c>
      <c r="BJ111" s="40">
        <v>169556</v>
      </c>
      <c r="BK111" s="39">
        <v>351661</v>
      </c>
      <c r="BL111" s="40">
        <v>206239</v>
      </c>
      <c r="BM111" s="40">
        <v>137490</v>
      </c>
      <c r="BN111" s="39">
        <v>100</v>
      </c>
      <c r="BO111" s="52">
        <v>60.4</v>
      </c>
      <c r="BP111" s="52">
        <v>38.9</v>
      </c>
      <c r="BQ111" s="57">
        <v>100</v>
      </c>
      <c r="BR111" s="52">
        <v>63.4</v>
      </c>
      <c r="BS111" s="52">
        <v>35.9</v>
      </c>
      <c r="BT111" s="39">
        <v>403093</v>
      </c>
      <c r="BU111" s="40">
        <v>237925</v>
      </c>
      <c r="BV111" s="40">
        <v>157612</v>
      </c>
      <c r="BW111" s="40">
        <v>0</v>
      </c>
      <c r="BX111" s="40">
        <v>0</v>
      </c>
      <c r="BY111" s="159">
        <v>7556</v>
      </c>
      <c r="BZ111" s="39">
        <v>0</v>
      </c>
      <c r="CA111" s="40">
        <v>0</v>
      </c>
      <c r="CB111" s="40">
        <v>0</v>
      </c>
      <c r="CC111" s="159">
        <v>0</v>
      </c>
      <c r="CD111" s="39">
        <f t="shared" si="32"/>
        <v>335861</v>
      </c>
      <c r="CE111" s="40">
        <v>210606</v>
      </c>
      <c r="CF111" s="40">
        <v>118038</v>
      </c>
      <c r="CG111" s="159">
        <v>7217</v>
      </c>
      <c r="CH111" s="39"/>
      <c r="CI111" s="40"/>
      <c r="CJ111" s="40"/>
      <c r="CK111" s="159"/>
      <c r="CL111" s="39"/>
      <c r="CM111" s="159"/>
      <c r="CN111" s="39"/>
      <c r="CO111" s="40"/>
      <c r="CP111" s="40"/>
      <c r="CQ111" s="159"/>
      <c r="CR111" s="39">
        <v>673800</v>
      </c>
      <c r="CS111" s="40">
        <v>414915</v>
      </c>
      <c r="CT111" s="40">
        <v>97430</v>
      </c>
      <c r="CU111" s="40">
        <v>133445</v>
      </c>
      <c r="CV111" s="40">
        <v>16020</v>
      </c>
      <c r="CW111" s="40">
        <v>835</v>
      </c>
      <c r="CX111" s="40">
        <v>11155</v>
      </c>
      <c r="CY111" s="39">
        <v>539300</v>
      </c>
      <c r="CZ111" s="40">
        <v>362930</v>
      </c>
      <c r="DA111" s="40">
        <v>67715</v>
      </c>
      <c r="DB111" s="40">
        <v>89565</v>
      </c>
      <c r="DC111" s="40">
        <v>12650</v>
      </c>
      <c r="DD111" s="40">
        <v>685</v>
      </c>
      <c r="DE111" s="40">
        <v>5755</v>
      </c>
      <c r="DF111" s="39">
        <v>696345</v>
      </c>
      <c r="DG111" s="40">
        <v>431426</v>
      </c>
      <c r="DH111" s="40">
        <v>94213</v>
      </c>
      <c r="DI111" s="40">
        <v>141606</v>
      </c>
      <c r="DJ111" s="40">
        <v>16618</v>
      </c>
      <c r="DK111" s="40">
        <v>1174</v>
      </c>
      <c r="DL111" s="159">
        <v>11308</v>
      </c>
      <c r="DM111" s="39">
        <v>559640</v>
      </c>
      <c r="DN111" s="40">
        <v>372332</v>
      </c>
      <c r="DO111" s="40">
        <v>65319</v>
      </c>
      <c r="DP111" s="40">
        <v>101713</v>
      </c>
      <c r="DQ111" s="40">
        <v>12666</v>
      </c>
      <c r="DR111" s="40">
        <v>817</v>
      </c>
      <c r="DS111" s="159">
        <v>6793</v>
      </c>
      <c r="DT111" s="41">
        <v>574490</v>
      </c>
      <c r="DU111" s="42">
        <v>67712</v>
      </c>
      <c r="DV111" s="42">
        <v>138630</v>
      </c>
      <c r="DW111" s="42">
        <v>161831</v>
      </c>
      <c r="DX111" s="42">
        <v>206317</v>
      </c>
      <c r="DY111" s="41">
        <v>354934</v>
      </c>
      <c r="DZ111" s="42">
        <v>16678</v>
      </c>
      <c r="EA111" s="42">
        <v>81990</v>
      </c>
      <c r="EB111" s="42">
        <v>104179</v>
      </c>
      <c r="EC111" s="160">
        <v>152087</v>
      </c>
    </row>
    <row r="112" spans="1:133">
      <c r="A112" s="155" t="s">
        <v>767</v>
      </c>
      <c r="B112" s="155" t="s">
        <v>768</v>
      </c>
      <c r="C112" s="140" t="s">
        <v>718</v>
      </c>
      <c r="D112" s="29"/>
      <c r="E112" s="156"/>
      <c r="F112" s="29"/>
      <c r="G112" s="156"/>
      <c r="H112" s="166"/>
      <c r="I112" s="150"/>
      <c r="J112" s="100"/>
      <c r="K112" s="100"/>
      <c r="L112" s="100"/>
      <c r="M112" s="100"/>
      <c r="N112" s="100" t="s">
        <v>102</v>
      </c>
      <c r="O112" s="43">
        <f t="shared" si="0"/>
        <v>57.148486509999998</v>
      </c>
      <c r="P112" s="162">
        <f t="shared" si="1"/>
        <v>42.279769950000002</v>
      </c>
      <c r="Q112" s="43">
        <f t="shared" si="2"/>
        <v>56.764436910000001</v>
      </c>
      <c r="R112" s="162">
        <f t="shared" si="3"/>
        <v>41.01974293</v>
      </c>
      <c r="S112" s="43">
        <f t="shared" si="4"/>
        <v>56.3</v>
      </c>
      <c r="T112" s="162">
        <f t="shared" si="5"/>
        <v>43</v>
      </c>
      <c r="U112" s="43">
        <f t="shared" si="6"/>
        <v>58.3</v>
      </c>
      <c r="V112" s="162">
        <f t="shared" si="7"/>
        <v>41</v>
      </c>
      <c r="W112" s="43">
        <f t="shared" si="23"/>
        <v>58.601550520000004</v>
      </c>
      <c r="X112" s="162">
        <f t="shared" si="24"/>
        <v>41.398449479999996</v>
      </c>
      <c r="Y112" s="43">
        <f t="shared" ref="Y112:Y113" si="254">CA112/BZ112*100</f>
        <v>62.023696350000002</v>
      </c>
      <c r="Z112" s="162">
        <f t="shared" ref="Z112:Z113" si="255">CB112/BZ112*100</f>
        <v>37.976303649999998</v>
      </c>
      <c r="AA112" s="43">
        <f t="shared" si="10"/>
        <v>58.935326330000002</v>
      </c>
      <c r="AB112" s="162">
        <f t="shared" si="11"/>
        <v>41.064673669999998</v>
      </c>
      <c r="AC112" s="58" t="s">
        <v>655</v>
      </c>
      <c r="AD112" s="168"/>
      <c r="AE112" s="58" t="s">
        <v>655</v>
      </c>
      <c r="AF112" s="168"/>
      <c r="AG112" s="43">
        <f t="shared" ref="AG112:AL112" si="256">CZ112/$CY112*100</f>
        <v>66.103560169999994</v>
      </c>
      <c r="AH112" s="44">
        <f t="shared" si="256"/>
        <v>12.850491460000001</v>
      </c>
      <c r="AI112" s="44">
        <f t="shared" si="256"/>
        <v>17.071908950000001</v>
      </c>
      <c r="AJ112" s="44">
        <f t="shared" si="256"/>
        <v>2.6402671309999999</v>
      </c>
      <c r="AK112" s="44">
        <f t="shared" si="256"/>
        <v>0.1373277524</v>
      </c>
      <c r="AL112" s="44">
        <f t="shared" si="256"/>
        <v>1.196444528</v>
      </c>
      <c r="AM112" s="43">
        <f t="shared" ref="AM112:AR112" si="257">DN112/$DM112*100</f>
        <v>67.516927949999996</v>
      </c>
      <c r="AN112" s="44">
        <f t="shared" si="257"/>
        <v>11.20447684</v>
      </c>
      <c r="AO112" s="44">
        <f t="shared" si="257"/>
        <v>16.565140289999999</v>
      </c>
      <c r="AP112" s="44">
        <f t="shared" si="257"/>
        <v>2.7642192969999999</v>
      </c>
      <c r="AQ112" s="44">
        <f t="shared" si="257"/>
        <v>0.1438831096</v>
      </c>
      <c r="AR112" s="163">
        <f t="shared" si="257"/>
        <v>1.805352522</v>
      </c>
      <c r="AS112" s="45">
        <f t="shared" si="18"/>
        <v>91.606652920000002</v>
      </c>
      <c r="AT112" s="46">
        <f t="shared" si="27"/>
        <v>100</v>
      </c>
      <c r="AU112" s="47">
        <f t="shared" si="19"/>
        <v>39.814049070000003</v>
      </c>
      <c r="AV112" s="46">
        <f t="shared" si="28"/>
        <v>95</v>
      </c>
      <c r="AW112" s="47">
        <f t="shared" si="20"/>
        <v>45.121666419999997</v>
      </c>
      <c r="AX112" s="164">
        <f t="shared" si="29"/>
        <v>103</v>
      </c>
      <c r="AY112" s="48">
        <v>64929</v>
      </c>
      <c r="AZ112" s="49">
        <f t="shared" si="30"/>
        <v>178</v>
      </c>
      <c r="BA112" s="50">
        <v>72345</v>
      </c>
      <c r="BB112" s="49">
        <f t="shared" si="31"/>
        <v>185</v>
      </c>
      <c r="BC112" s="165">
        <f t="shared" si="21"/>
        <v>36.276532260000003</v>
      </c>
      <c r="BD112" s="51"/>
      <c r="BE112" s="44"/>
      <c r="BF112" s="162"/>
      <c r="BG112" s="100">
        <v>109</v>
      </c>
      <c r="BH112" s="39">
        <v>413647</v>
      </c>
      <c r="BI112" s="40">
        <v>236393</v>
      </c>
      <c r="BJ112" s="40">
        <v>174889</v>
      </c>
      <c r="BK112" s="39">
        <v>356482</v>
      </c>
      <c r="BL112" s="40">
        <v>202355</v>
      </c>
      <c r="BM112" s="40">
        <v>146228</v>
      </c>
      <c r="BN112" s="39">
        <v>100</v>
      </c>
      <c r="BO112" s="52">
        <v>56.3</v>
      </c>
      <c r="BP112" s="52">
        <v>43</v>
      </c>
      <c r="BQ112" s="57">
        <v>100</v>
      </c>
      <c r="BR112" s="52">
        <v>58.3</v>
      </c>
      <c r="BS112" s="52">
        <v>41</v>
      </c>
      <c r="BT112" s="39">
        <v>402317</v>
      </c>
      <c r="BU112" s="40">
        <v>235764</v>
      </c>
      <c r="BV112" s="40">
        <v>166553</v>
      </c>
      <c r="BW112" s="40">
        <v>0</v>
      </c>
      <c r="BX112" s="40">
        <v>0</v>
      </c>
      <c r="BY112" s="159">
        <v>0</v>
      </c>
      <c r="BZ112" s="39">
        <v>297683</v>
      </c>
      <c r="CA112" s="40">
        <v>184634</v>
      </c>
      <c r="CB112" s="40">
        <v>113049</v>
      </c>
      <c r="CC112" s="159">
        <v>0</v>
      </c>
      <c r="CD112" s="39">
        <f t="shared" si="32"/>
        <v>337850</v>
      </c>
      <c r="CE112" s="40">
        <v>199113</v>
      </c>
      <c r="CF112" s="40">
        <v>138737</v>
      </c>
      <c r="CG112" s="159">
        <v>0</v>
      </c>
      <c r="CH112" s="39"/>
      <c r="CI112" s="40"/>
      <c r="CJ112" s="40"/>
      <c r="CK112" s="159"/>
      <c r="CL112" s="39"/>
      <c r="CM112" s="159"/>
      <c r="CN112" s="39"/>
      <c r="CO112" s="40"/>
      <c r="CP112" s="40"/>
      <c r="CQ112" s="159"/>
      <c r="CR112" s="39">
        <v>663095</v>
      </c>
      <c r="CS112" s="40">
        <v>406845</v>
      </c>
      <c r="CT112" s="40">
        <v>95380</v>
      </c>
      <c r="CU112" s="40">
        <v>129900</v>
      </c>
      <c r="CV112" s="40">
        <v>18435</v>
      </c>
      <c r="CW112" s="40">
        <v>910</v>
      </c>
      <c r="CX112" s="40">
        <v>11625</v>
      </c>
      <c r="CY112" s="39">
        <v>531575</v>
      </c>
      <c r="CZ112" s="40">
        <v>351390</v>
      </c>
      <c r="DA112" s="40">
        <v>68310</v>
      </c>
      <c r="DB112" s="40">
        <v>90750</v>
      </c>
      <c r="DC112" s="40">
        <v>14035</v>
      </c>
      <c r="DD112" s="40">
        <v>730</v>
      </c>
      <c r="DE112" s="40">
        <v>6360</v>
      </c>
      <c r="DF112" s="39">
        <v>696345</v>
      </c>
      <c r="DG112" s="40">
        <v>445859</v>
      </c>
      <c r="DH112" s="40">
        <v>89719</v>
      </c>
      <c r="DI112" s="40">
        <v>124517</v>
      </c>
      <c r="DJ112" s="40">
        <v>19907</v>
      </c>
      <c r="DK112" s="40">
        <v>1033</v>
      </c>
      <c r="DL112" s="159">
        <v>15310</v>
      </c>
      <c r="DM112" s="39">
        <v>565042</v>
      </c>
      <c r="DN112" s="40">
        <v>381499</v>
      </c>
      <c r="DO112" s="40">
        <v>63310</v>
      </c>
      <c r="DP112" s="40">
        <v>93600</v>
      </c>
      <c r="DQ112" s="40">
        <v>15619</v>
      </c>
      <c r="DR112" s="40">
        <v>813</v>
      </c>
      <c r="DS112" s="159">
        <v>10201</v>
      </c>
      <c r="DT112" s="41">
        <v>563482</v>
      </c>
      <c r="DU112" s="42">
        <v>47295</v>
      </c>
      <c r="DV112" s="42">
        <v>136155</v>
      </c>
      <c r="DW112" s="42">
        <v>155687</v>
      </c>
      <c r="DX112" s="42">
        <v>224345</v>
      </c>
      <c r="DY112" s="41">
        <v>351124</v>
      </c>
      <c r="DZ112" s="42">
        <v>16551</v>
      </c>
      <c r="EA112" s="42">
        <v>79564</v>
      </c>
      <c r="EB112" s="42">
        <v>96576</v>
      </c>
      <c r="EC112" s="160">
        <v>158433</v>
      </c>
    </row>
    <row r="113" spans="1:133">
      <c r="A113" s="154" t="s">
        <v>769</v>
      </c>
      <c r="B113" s="154" t="s">
        <v>770</v>
      </c>
      <c r="C113" s="140" t="s">
        <v>126</v>
      </c>
      <c r="D113" s="29" t="s">
        <v>191</v>
      </c>
      <c r="E113" s="156" t="s">
        <v>771</v>
      </c>
      <c r="F113" s="29" t="s">
        <v>772</v>
      </c>
      <c r="G113" s="156" t="s">
        <v>773</v>
      </c>
      <c r="H113" s="166">
        <v>2004</v>
      </c>
      <c r="I113" s="150">
        <v>1966</v>
      </c>
      <c r="J113" s="100" t="s">
        <v>131</v>
      </c>
      <c r="K113" s="100" t="s">
        <v>49</v>
      </c>
      <c r="L113" s="100" t="s">
        <v>410</v>
      </c>
      <c r="M113" s="100" t="s">
        <v>87</v>
      </c>
      <c r="N113" s="100" t="s">
        <v>102</v>
      </c>
      <c r="O113" s="43">
        <f t="shared" si="0"/>
        <v>58.26638208</v>
      </c>
      <c r="P113" s="162">
        <f t="shared" si="1"/>
        <v>41.162561830000001</v>
      </c>
      <c r="Q113" s="43">
        <f t="shared" si="2"/>
        <v>61.897614439999998</v>
      </c>
      <c r="R113" s="162">
        <f t="shared" si="3"/>
        <v>35.812151030000003</v>
      </c>
      <c r="S113" s="43">
        <f t="shared" si="4"/>
        <v>61.4</v>
      </c>
      <c r="T113" s="162">
        <f t="shared" si="5"/>
        <v>38</v>
      </c>
      <c r="U113" s="43">
        <f t="shared" si="6"/>
        <v>62</v>
      </c>
      <c r="V113" s="162">
        <f t="shared" si="7"/>
        <v>37.299999999999997</v>
      </c>
      <c r="W113" s="43">
        <f t="shared" si="23"/>
        <v>58.190775279999997</v>
      </c>
      <c r="X113" s="162">
        <f t="shared" si="24"/>
        <v>41.787393870000002</v>
      </c>
      <c r="Y113" s="43">
        <f t="shared" si="254"/>
        <v>58.477164340000002</v>
      </c>
      <c r="Z113" s="162">
        <f t="shared" si="255"/>
        <v>35.983442250000003</v>
      </c>
      <c r="AA113" s="43">
        <f t="shared" si="10"/>
        <v>56.704939340000003</v>
      </c>
      <c r="AB113" s="162">
        <f t="shared" si="11"/>
        <v>40.485887599999998</v>
      </c>
      <c r="AC113" s="58" t="s">
        <v>655</v>
      </c>
      <c r="AD113" s="168"/>
      <c r="AE113" s="58" t="s">
        <v>655</v>
      </c>
      <c r="AF113" s="168"/>
      <c r="AG113" s="43">
        <f t="shared" ref="AG113:AL113" si="258">CZ113/$CY113*100</f>
        <v>46.487315029999998</v>
      </c>
      <c r="AH113" s="44">
        <f t="shared" si="258"/>
        <v>13.19492208</v>
      </c>
      <c r="AI113" s="44">
        <f t="shared" si="258"/>
        <v>34.849765169999998</v>
      </c>
      <c r="AJ113" s="44">
        <f t="shared" si="258"/>
        <v>3.6689134750000001</v>
      </c>
      <c r="AK113" s="44">
        <f t="shared" si="258"/>
        <v>0.3006661819</v>
      </c>
      <c r="AL113" s="44">
        <f t="shared" si="258"/>
        <v>1.498418064</v>
      </c>
      <c r="AM113" s="43">
        <f t="shared" ref="AM113:AR113" si="259">DN113/$DM113*100</f>
        <v>51.139714949999998</v>
      </c>
      <c r="AN113" s="44">
        <f t="shared" si="259"/>
        <v>11.58805315</v>
      </c>
      <c r="AO113" s="44">
        <f t="shared" si="259"/>
        <v>31.86691605</v>
      </c>
      <c r="AP113" s="44">
        <f t="shared" si="259"/>
        <v>3.6218303920000001</v>
      </c>
      <c r="AQ113" s="44">
        <f t="shared" si="259"/>
        <v>0.2017650762</v>
      </c>
      <c r="AR113" s="163">
        <f t="shared" si="259"/>
        <v>1.5817203790000001</v>
      </c>
      <c r="AS113" s="45">
        <f t="shared" si="18"/>
        <v>92.183075099999996</v>
      </c>
      <c r="AT113" s="46">
        <f t="shared" si="27"/>
        <v>84</v>
      </c>
      <c r="AU113" s="47">
        <f t="shared" si="19"/>
        <v>40.148639629999998</v>
      </c>
      <c r="AV113" s="46">
        <f t="shared" si="28"/>
        <v>89</v>
      </c>
      <c r="AW113" s="47">
        <f t="shared" si="20"/>
        <v>42.33871834</v>
      </c>
      <c r="AX113" s="164">
        <f t="shared" si="29"/>
        <v>128</v>
      </c>
      <c r="AY113" s="48">
        <v>67575</v>
      </c>
      <c r="AZ113" s="49">
        <f t="shared" si="30"/>
        <v>157</v>
      </c>
      <c r="BA113" s="50">
        <v>73036</v>
      </c>
      <c r="BB113" s="49">
        <f t="shared" si="31"/>
        <v>180</v>
      </c>
      <c r="BC113" s="165">
        <f t="shared" si="21"/>
        <v>26.805181659999999</v>
      </c>
      <c r="BD113" s="51"/>
      <c r="BE113" s="44"/>
      <c r="BF113" s="162"/>
      <c r="BG113" s="100">
        <v>110</v>
      </c>
      <c r="BH113" s="39">
        <v>391205</v>
      </c>
      <c r="BI113" s="40">
        <v>227941</v>
      </c>
      <c r="BJ113" s="40">
        <v>161030</v>
      </c>
      <c r="BK113" s="39">
        <v>337782</v>
      </c>
      <c r="BL113" s="40">
        <v>209079</v>
      </c>
      <c r="BM113" s="40">
        <v>120967</v>
      </c>
      <c r="BN113" s="39">
        <v>100</v>
      </c>
      <c r="BO113" s="52">
        <v>61.4</v>
      </c>
      <c r="BP113" s="52">
        <v>38</v>
      </c>
      <c r="BQ113" s="57">
        <v>100</v>
      </c>
      <c r="BR113" s="52">
        <v>62</v>
      </c>
      <c r="BS113" s="52">
        <v>37.299999999999997</v>
      </c>
      <c r="BT113" s="39">
        <v>380196</v>
      </c>
      <c r="BU113" s="40">
        <v>221239</v>
      </c>
      <c r="BV113" s="40">
        <v>158874</v>
      </c>
      <c r="BW113" s="40">
        <v>0</v>
      </c>
      <c r="BX113" s="40">
        <v>0</v>
      </c>
      <c r="BY113" s="159">
        <v>83</v>
      </c>
      <c r="BZ113" s="39">
        <v>276366</v>
      </c>
      <c r="CA113" s="40">
        <v>161611</v>
      </c>
      <c r="CB113" s="40">
        <v>99446</v>
      </c>
      <c r="CC113" s="159">
        <v>15309</v>
      </c>
      <c r="CD113" s="39">
        <f t="shared" si="32"/>
        <v>323120</v>
      </c>
      <c r="CE113" s="40">
        <v>183225</v>
      </c>
      <c r="CF113" s="40">
        <v>130818</v>
      </c>
      <c r="CG113" s="159">
        <v>9077</v>
      </c>
      <c r="CH113" s="39"/>
      <c r="CI113" s="40"/>
      <c r="CJ113" s="40"/>
      <c r="CK113" s="159"/>
      <c r="CL113" s="39"/>
      <c r="CM113" s="159"/>
      <c r="CN113" s="39"/>
      <c r="CO113" s="40"/>
      <c r="CP113" s="40"/>
      <c r="CQ113" s="159"/>
      <c r="CR113" s="39">
        <v>655235</v>
      </c>
      <c r="CS113" s="40">
        <v>289695</v>
      </c>
      <c r="CT113" s="40">
        <v>91375</v>
      </c>
      <c r="CU113" s="40">
        <v>233995</v>
      </c>
      <c r="CV113" s="40">
        <v>24095</v>
      </c>
      <c r="CW113" s="40">
        <v>1965</v>
      </c>
      <c r="CX113" s="40">
        <v>14110</v>
      </c>
      <c r="CY113" s="39">
        <v>508870</v>
      </c>
      <c r="CZ113" s="40">
        <v>236560</v>
      </c>
      <c r="DA113" s="40">
        <v>67145</v>
      </c>
      <c r="DB113" s="40">
        <v>177340</v>
      </c>
      <c r="DC113" s="40">
        <v>18670</v>
      </c>
      <c r="DD113" s="40">
        <v>1530</v>
      </c>
      <c r="DE113" s="40">
        <v>7625</v>
      </c>
      <c r="DF113" s="39">
        <v>696345</v>
      </c>
      <c r="DG113" s="40">
        <v>340721</v>
      </c>
      <c r="DH113" s="40">
        <v>86319</v>
      </c>
      <c r="DI113" s="40">
        <v>228875</v>
      </c>
      <c r="DJ113" s="40">
        <v>25364</v>
      </c>
      <c r="DK113" s="40">
        <v>1596</v>
      </c>
      <c r="DL113" s="159">
        <v>13470</v>
      </c>
      <c r="DM113" s="39">
        <v>543206</v>
      </c>
      <c r="DN113" s="40">
        <v>277794</v>
      </c>
      <c r="DO113" s="40">
        <v>62947</v>
      </c>
      <c r="DP113" s="40">
        <v>173103</v>
      </c>
      <c r="DQ113" s="40">
        <v>19674</v>
      </c>
      <c r="DR113" s="40">
        <v>1096</v>
      </c>
      <c r="DS113" s="159">
        <v>8592</v>
      </c>
      <c r="DT113" s="41">
        <v>539560</v>
      </c>
      <c r="DU113" s="42">
        <v>42177</v>
      </c>
      <c r="DV113" s="42">
        <v>122361</v>
      </c>
      <c r="DW113" s="42">
        <v>158396</v>
      </c>
      <c r="DX113" s="42">
        <v>216626</v>
      </c>
      <c r="DY113" s="41">
        <v>232683</v>
      </c>
      <c r="DZ113" s="42">
        <v>12885</v>
      </c>
      <c r="EA113" s="42">
        <v>52476</v>
      </c>
      <c r="EB113" s="42">
        <v>68807</v>
      </c>
      <c r="EC113" s="160">
        <v>98515</v>
      </c>
    </row>
    <row r="114" spans="1:133">
      <c r="A114" s="155" t="s">
        <v>774</v>
      </c>
      <c r="B114" s="155" t="s">
        <v>775</v>
      </c>
      <c r="C114" s="140" t="s">
        <v>126</v>
      </c>
      <c r="D114" s="29" t="s">
        <v>776</v>
      </c>
      <c r="E114" s="156" t="s">
        <v>777</v>
      </c>
      <c r="F114" s="29" t="s">
        <v>778</v>
      </c>
      <c r="G114" s="156" t="s">
        <v>779</v>
      </c>
      <c r="H114" s="166">
        <v>2010</v>
      </c>
      <c r="I114" s="150">
        <v>1942</v>
      </c>
      <c r="J114" s="100" t="s">
        <v>131</v>
      </c>
      <c r="K114" s="100" t="s">
        <v>50</v>
      </c>
      <c r="L114" s="100" t="s">
        <v>396</v>
      </c>
      <c r="M114" s="100" t="s">
        <v>87</v>
      </c>
      <c r="N114" s="100" t="s">
        <v>102</v>
      </c>
      <c r="O114" s="43">
        <f t="shared" si="0"/>
        <v>75.441351780000005</v>
      </c>
      <c r="P114" s="162">
        <f t="shared" si="1"/>
        <v>23.983350519999998</v>
      </c>
      <c r="Q114" s="43">
        <f t="shared" si="2"/>
        <v>82.882560130000002</v>
      </c>
      <c r="R114" s="162">
        <f t="shared" si="3"/>
        <v>15.39253471</v>
      </c>
      <c r="S114" s="43">
        <f t="shared" si="4"/>
        <v>85.7</v>
      </c>
      <c r="T114" s="162">
        <f t="shared" si="5"/>
        <v>13.9</v>
      </c>
      <c r="U114" s="43">
        <f t="shared" si="6"/>
        <v>84</v>
      </c>
      <c r="V114" s="162">
        <f t="shared" si="7"/>
        <v>15.6</v>
      </c>
      <c r="W114" s="43">
        <f t="shared" si="23"/>
        <v>75.551205300000007</v>
      </c>
      <c r="X114" s="162">
        <f t="shared" si="24"/>
        <v>20.399256999999999</v>
      </c>
      <c r="Y114" s="43">
        <v>100</v>
      </c>
      <c r="Z114" s="162">
        <v>0</v>
      </c>
      <c r="AA114" s="43">
        <v>100</v>
      </c>
      <c r="AB114" s="162">
        <v>0</v>
      </c>
      <c r="AC114" s="58" t="s">
        <v>655</v>
      </c>
      <c r="AD114" s="168"/>
      <c r="AE114" s="58" t="s">
        <v>655</v>
      </c>
      <c r="AF114" s="168"/>
      <c r="AG114" s="43">
        <f t="shared" ref="AG114:AL114" si="260">CZ114/$CY114*100</f>
        <v>13.56205158</v>
      </c>
      <c r="AH114" s="44">
        <f t="shared" si="260"/>
        <v>48.911570670000003</v>
      </c>
      <c r="AI114" s="44">
        <f t="shared" si="260"/>
        <v>35.513894129999997</v>
      </c>
      <c r="AJ114" s="44">
        <f t="shared" si="260"/>
        <v>1.246140518</v>
      </c>
      <c r="AK114" s="44">
        <f t="shared" si="260"/>
        <v>0.1710388947</v>
      </c>
      <c r="AL114" s="44">
        <f t="shared" si="260"/>
        <v>0.59530420490000002</v>
      </c>
      <c r="AM114" s="43">
        <f t="shared" ref="AM114:AR114" si="261">DN114/$DM114*100</f>
        <v>13.869520919999999</v>
      </c>
      <c r="AN114" s="44">
        <f t="shared" si="261"/>
        <v>46.117135179999998</v>
      </c>
      <c r="AO114" s="44">
        <f t="shared" si="261"/>
        <v>36.838215699999999</v>
      </c>
      <c r="AP114" s="44">
        <f t="shared" si="261"/>
        <v>1.5133788589999999</v>
      </c>
      <c r="AQ114" s="44">
        <f t="shared" si="261"/>
        <v>0.13665204380000001</v>
      </c>
      <c r="AR114" s="163">
        <f t="shared" si="261"/>
        <v>1.525097291</v>
      </c>
      <c r="AS114" s="45">
        <f t="shared" si="18"/>
        <v>78.734235709999993</v>
      </c>
      <c r="AT114" s="46">
        <f t="shared" si="27"/>
        <v>404</v>
      </c>
      <c r="AU114" s="47">
        <f t="shared" si="19"/>
        <v>20.526817650000002</v>
      </c>
      <c r="AV114" s="46">
        <f t="shared" si="28"/>
        <v>386</v>
      </c>
      <c r="AW114" s="47">
        <f t="shared" si="20"/>
        <v>38.89928081</v>
      </c>
      <c r="AX114" s="164">
        <f t="shared" si="29"/>
        <v>164</v>
      </c>
      <c r="AY114" s="48">
        <v>41694</v>
      </c>
      <c r="AZ114" s="49">
        <f t="shared" si="30"/>
        <v>410</v>
      </c>
      <c r="BA114" s="50">
        <v>61125</v>
      </c>
      <c r="BB114" s="49">
        <f t="shared" si="31"/>
        <v>291</v>
      </c>
      <c r="BC114" s="165">
        <f t="shared" si="21"/>
        <v>8.2865110519999998</v>
      </c>
      <c r="BD114" s="51"/>
      <c r="BE114" s="44"/>
      <c r="BF114" s="162"/>
      <c r="BG114" s="100">
        <v>111</v>
      </c>
      <c r="BH114" s="39">
        <v>298628</v>
      </c>
      <c r="BI114" s="40">
        <v>225289</v>
      </c>
      <c r="BJ114" s="40">
        <v>71621</v>
      </c>
      <c r="BK114" s="39">
        <v>265174</v>
      </c>
      <c r="BL114" s="40">
        <v>219783</v>
      </c>
      <c r="BM114" s="40">
        <v>40817</v>
      </c>
      <c r="BN114" s="39">
        <v>100</v>
      </c>
      <c r="BO114" s="52">
        <v>85.7</v>
      </c>
      <c r="BP114" s="52">
        <v>13.9</v>
      </c>
      <c r="BQ114" s="57">
        <v>100</v>
      </c>
      <c r="BR114" s="52">
        <v>84</v>
      </c>
      <c r="BS114" s="52">
        <v>15.6</v>
      </c>
      <c r="BT114" s="39">
        <v>289638</v>
      </c>
      <c r="BU114" s="40">
        <v>218825</v>
      </c>
      <c r="BV114" s="40">
        <v>59084</v>
      </c>
      <c r="BW114" s="40">
        <v>0</v>
      </c>
      <c r="BX114" s="40">
        <v>0</v>
      </c>
      <c r="BY114" s="159">
        <v>11729</v>
      </c>
      <c r="BZ114" s="39">
        <v>0</v>
      </c>
      <c r="CA114" s="40">
        <v>0</v>
      </c>
      <c r="CB114" s="40">
        <v>0</v>
      </c>
      <c r="CC114" s="159">
        <v>0</v>
      </c>
      <c r="CD114" s="39">
        <f t="shared" si="32"/>
        <v>0</v>
      </c>
      <c r="CE114" s="40">
        <v>0</v>
      </c>
      <c r="CF114" s="40">
        <v>0</v>
      </c>
      <c r="CG114" s="159">
        <v>0</v>
      </c>
      <c r="CH114" s="39"/>
      <c r="CI114" s="40"/>
      <c r="CJ114" s="40"/>
      <c r="CK114" s="159"/>
      <c r="CL114" s="39"/>
      <c r="CM114" s="159"/>
      <c r="CN114" s="39"/>
      <c r="CO114" s="40"/>
      <c r="CP114" s="40"/>
      <c r="CQ114" s="159"/>
      <c r="CR114" s="39">
        <v>604675</v>
      </c>
      <c r="CS114" s="40">
        <v>76475</v>
      </c>
      <c r="CT114" s="40">
        <v>301270</v>
      </c>
      <c r="CU114" s="40">
        <v>214285</v>
      </c>
      <c r="CV114" s="40">
        <v>6930</v>
      </c>
      <c r="CW114" s="40">
        <v>1130</v>
      </c>
      <c r="CX114" s="40">
        <v>4585</v>
      </c>
      <c r="CY114" s="39">
        <v>450190</v>
      </c>
      <c r="CZ114" s="40">
        <v>61055</v>
      </c>
      <c r="DA114" s="40">
        <v>220195</v>
      </c>
      <c r="DB114" s="40">
        <v>159880</v>
      </c>
      <c r="DC114" s="40">
        <v>5610</v>
      </c>
      <c r="DD114" s="40">
        <v>770</v>
      </c>
      <c r="DE114" s="40">
        <v>2680</v>
      </c>
      <c r="DF114" s="39">
        <v>696345</v>
      </c>
      <c r="DG114" s="40">
        <v>88937</v>
      </c>
      <c r="DH114" s="40">
        <v>337663</v>
      </c>
      <c r="DI114" s="40">
        <v>247671</v>
      </c>
      <c r="DJ114" s="40">
        <v>9766</v>
      </c>
      <c r="DK114" s="40">
        <v>1046</v>
      </c>
      <c r="DL114" s="159">
        <v>11262</v>
      </c>
      <c r="DM114" s="39">
        <v>529081</v>
      </c>
      <c r="DN114" s="40">
        <v>73381</v>
      </c>
      <c r="DO114" s="40">
        <v>243997</v>
      </c>
      <c r="DP114" s="40">
        <v>194904</v>
      </c>
      <c r="DQ114" s="40">
        <v>8007</v>
      </c>
      <c r="DR114" s="40">
        <v>723</v>
      </c>
      <c r="DS114" s="159">
        <v>8069</v>
      </c>
      <c r="DT114" s="41">
        <v>510727</v>
      </c>
      <c r="DU114" s="42">
        <v>108610</v>
      </c>
      <c r="DV114" s="42">
        <v>163398</v>
      </c>
      <c r="DW114" s="42">
        <v>133883</v>
      </c>
      <c r="DX114" s="42">
        <v>104836</v>
      </c>
      <c r="DY114" s="41">
        <v>62014</v>
      </c>
      <c r="DZ114" s="42">
        <v>5076</v>
      </c>
      <c r="EA114" s="42">
        <v>14550</v>
      </c>
      <c r="EB114" s="42">
        <v>18265</v>
      </c>
      <c r="EC114" s="160">
        <v>24123</v>
      </c>
    </row>
    <row r="115" spans="1:133">
      <c r="A115" s="154" t="s">
        <v>780</v>
      </c>
      <c r="B115" s="154" t="s">
        <v>781</v>
      </c>
      <c r="C115" s="140" t="s">
        <v>80</v>
      </c>
      <c r="D115" s="29" t="s">
        <v>782</v>
      </c>
      <c r="E115" s="156" t="s">
        <v>783</v>
      </c>
      <c r="F115" s="29" t="s">
        <v>784</v>
      </c>
      <c r="G115" s="156" t="s">
        <v>785</v>
      </c>
      <c r="H115" s="161">
        <v>2002</v>
      </c>
      <c r="I115" s="150">
        <v>1961</v>
      </c>
      <c r="J115" s="100" t="s">
        <v>85</v>
      </c>
      <c r="K115" s="100" t="s">
        <v>786</v>
      </c>
      <c r="L115" s="100" t="s">
        <v>148</v>
      </c>
      <c r="M115" s="100" t="s">
        <v>87</v>
      </c>
      <c r="N115" s="100" t="s">
        <v>102</v>
      </c>
      <c r="O115" s="43">
        <f t="shared" si="0"/>
        <v>38.233754490000003</v>
      </c>
      <c r="P115" s="162">
        <f t="shared" si="1"/>
        <v>61.23038133</v>
      </c>
      <c r="Q115" s="43">
        <f t="shared" si="2"/>
        <v>47.916233220000002</v>
      </c>
      <c r="R115" s="162">
        <f t="shared" si="3"/>
        <v>49.675623129999998</v>
      </c>
      <c r="S115" s="43">
        <f t="shared" si="4"/>
        <v>44.9</v>
      </c>
      <c r="T115" s="162">
        <f t="shared" si="5"/>
        <v>54.5</v>
      </c>
      <c r="U115" s="43">
        <f t="shared" si="6"/>
        <v>40.6</v>
      </c>
      <c r="V115" s="162">
        <f t="shared" si="7"/>
        <v>58.8</v>
      </c>
      <c r="W115" s="43">
        <v>0</v>
      </c>
      <c r="X115" s="162">
        <v>100</v>
      </c>
      <c r="Y115" s="43">
        <f t="shared" ref="Y115:Y287" si="262">CA115/BZ115*100</f>
        <v>39.546618430000002</v>
      </c>
      <c r="Z115" s="162">
        <f t="shared" ref="Z115:Z287" si="263">CB115/BZ115*100</f>
        <v>60.453381569999998</v>
      </c>
      <c r="AA115" s="43">
        <f t="shared" ref="AA115:AA287" si="264">100*CE115/CD115</f>
        <v>37.639788340000003</v>
      </c>
      <c r="AB115" s="162">
        <f t="shared" ref="AB115:AB287" si="265">100*CF115/CD115</f>
        <v>62.360211659999997</v>
      </c>
      <c r="AC115" s="58" t="s">
        <v>655</v>
      </c>
      <c r="AD115" s="168"/>
      <c r="AE115" s="58" t="s">
        <v>655</v>
      </c>
      <c r="AF115" s="168"/>
      <c r="AG115" s="43">
        <f t="shared" ref="AG115:AL115" si="266">CZ115/$CY115*100</f>
        <v>26.08416716</v>
      </c>
      <c r="AH115" s="44">
        <f t="shared" si="266"/>
        <v>3.9055905100000001</v>
      </c>
      <c r="AI115" s="44">
        <f t="shared" si="266"/>
        <v>68.518914539999997</v>
      </c>
      <c r="AJ115" s="44">
        <f t="shared" si="266"/>
        <v>0.94769660200000005</v>
      </c>
      <c r="AK115" s="44">
        <f t="shared" si="266"/>
        <v>0.2037210035</v>
      </c>
      <c r="AL115" s="44">
        <f t="shared" si="266"/>
        <v>0.33991018270000001</v>
      </c>
      <c r="AM115" s="43">
        <f t="shared" ref="AM115:AR115" si="267">DN115/$DM115*100</f>
        <v>19.96371538</v>
      </c>
      <c r="AN115" s="44">
        <f t="shared" si="267"/>
        <v>3.540326157</v>
      </c>
      <c r="AO115" s="44">
        <f t="shared" si="267"/>
        <v>74.954598230000002</v>
      </c>
      <c r="AP115" s="44">
        <f t="shared" si="267"/>
        <v>0.99249099780000005</v>
      </c>
      <c r="AQ115" s="44">
        <f t="shared" si="267"/>
        <v>0.13689530999999999</v>
      </c>
      <c r="AR115" s="163">
        <f t="shared" si="267"/>
        <v>0.41197392370000002</v>
      </c>
      <c r="AS115" s="45">
        <f t="shared" si="18"/>
        <v>77.727135869999998</v>
      </c>
      <c r="AT115" s="46">
        <f t="shared" si="27"/>
        <v>407</v>
      </c>
      <c r="AU115" s="47">
        <f t="shared" si="19"/>
        <v>25.068826319999999</v>
      </c>
      <c r="AV115" s="46">
        <f t="shared" si="28"/>
        <v>301</v>
      </c>
      <c r="AW115" s="47">
        <f t="shared" si="20"/>
        <v>36.683241500000001</v>
      </c>
      <c r="AX115" s="164">
        <f t="shared" si="29"/>
        <v>189</v>
      </c>
      <c r="AY115" s="48">
        <v>52185</v>
      </c>
      <c r="AZ115" s="49">
        <f t="shared" si="30"/>
        <v>333</v>
      </c>
      <c r="BA115" s="50">
        <v>75702</v>
      </c>
      <c r="BB115" s="49">
        <f t="shared" si="31"/>
        <v>164</v>
      </c>
      <c r="BC115" s="165">
        <f t="shared" si="21"/>
        <v>16.51564913</v>
      </c>
      <c r="BD115" s="51"/>
      <c r="BE115" s="44"/>
      <c r="BF115" s="162"/>
      <c r="BG115" s="100">
        <v>112</v>
      </c>
      <c r="BH115" s="39">
        <v>322843</v>
      </c>
      <c r="BI115" s="40">
        <v>123435</v>
      </c>
      <c r="BJ115" s="40">
        <v>197678</v>
      </c>
      <c r="BK115" s="39">
        <v>264353</v>
      </c>
      <c r="BL115" s="40">
        <v>126668</v>
      </c>
      <c r="BM115" s="40">
        <v>131319</v>
      </c>
      <c r="BN115" s="39">
        <v>100</v>
      </c>
      <c r="BO115" s="52">
        <v>44.9</v>
      </c>
      <c r="BP115" s="52">
        <v>54.5</v>
      </c>
      <c r="BQ115" s="57">
        <v>100</v>
      </c>
      <c r="BR115" s="52">
        <v>40.6</v>
      </c>
      <c r="BS115" s="52">
        <v>58.8</v>
      </c>
      <c r="BT115" s="39" t="s">
        <v>787</v>
      </c>
      <c r="BU115" s="40">
        <v>0</v>
      </c>
      <c r="BV115" s="40">
        <v>0</v>
      </c>
      <c r="BW115" s="40">
        <v>0</v>
      </c>
      <c r="BX115" s="40">
        <v>0</v>
      </c>
      <c r="BY115" s="159">
        <v>0</v>
      </c>
      <c r="BZ115" s="39">
        <v>212845</v>
      </c>
      <c r="CA115" s="40">
        <v>84173</v>
      </c>
      <c r="CB115" s="40">
        <v>128672</v>
      </c>
      <c r="CC115" s="159">
        <v>0</v>
      </c>
      <c r="CD115" s="39">
        <f t="shared" si="32"/>
        <v>253240</v>
      </c>
      <c r="CE115" s="40">
        <v>95319</v>
      </c>
      <c r="CF115" s="40">
        <v>157921</v>
      </c>
      <c r="CG115" s="159">
        <v>0</v>
      </c>
      <c r="CH115" s="39"/>
      <c r="CI115" s="40"/>
      <c r="CJ115" s="40"/>
      <c r="CK115" s="159"/>
      <c r="CL115" s="39"/>
      <c r="CM115" s="159"/>
      <c r="CN115" s="39"/>
      <c r="CO115" s="40"/>
      <c r="CP115" s="40"/>
      <c r="CQ115" s="159"/>
      <c r="CR115" s="39">
        <v>577735</v>
      </c>
      <c r="CS115" s="40">
        <v>141355</v>
      </c>
      <c r="CT115" s="40">
        <v>23780</v>
      </c>
      <c r="CU115" s="40">
        <v>403135</v>
      </c>
      <c r="CV115" s="40">
        <v>5220</v>
      </c>
      <c r="CW115" s="40">
        <v>1240</v>
      </c>
      <c r="CX115" s="40">
        <v>3005</v>
      </c>
      <c r="CY115" s="39">
        <v>444235</v>
      </c>
      <c r="CZ115" s="40">
        <v>115875</v>
      </c>
      <c r="DA115" s="40">
        <v>17350</v>
      </c>
      <c r="DB115" s="40">
        <v>304385</v>
      </c>
      <c r="DC115" s="40">
        <v>4210</v>
      </c>
      <c r="DD115" s="40">
        <v>905</v>
      </c>
      <c r="DE115" s="40">
        <v>1510</v>
      </c>
      <c r="DF115" s="39">
        <v>696345</v>
      </c>
      <c r="DG115" s="40">
        <v>139410</v>
      </c>
      <c r="DH115" s="40">
        <v>26661</v>
      </c>
      <c r="DI115" s="40">
        <v>518512</v>
      </c>
      <c r="DJ115" s="40">
        <v>6841</v>
      </c>
      <c r="DK115" s="40">
        <v>1126</v>
      </c>
      <c r="DL115" s="159">
        <v>3795</v>
      </c>
      <c r="DM115" s="39">
        <v>543481</v>
      </c>
      <c r="DN115" s="40">
        <v>108499</v>
      </c>
      <c r="DO115" s="40">
        <v>19241</v>
      </c>
      <c r="DP115" s="40">
        <v>407364</v>
      </c>
      <c r="DQ115" s="40">
        <v>5394</v>
      </c>
      <c r="DR115" s="40">
        <v>744</v>
      </c>
      <c r="DS115" s="159">
        <v>2239</v>
      </c>
      <c r="DT115" s="41">
        <v>554657</v>
      </c>
      <c r="DU115" s="42">
        <v>123538</v>
      </c>
      <c r="DV115" s="42">
        <v>161693</v>
      </c>
      <c r="DW115" s="42">
        <v>130380</v>
      </c>
      <c r="DX115" s="42">
        <v>139046</v>
      </c>
      <c r="DY115" s="41">
        <v>111615</v>
      </c>
      <c r="DZ115" s="42">
        <v>8061</v>
      </c>
      <c r="EA115" s="42">
        <v>30567</v>
      </c>
      <c r="EB115" s="42">
        <v>32043</v>
      </c>
      <c r="EC115" s="160">
        <v>40944</v>
      </c>
    </row>
    <row r="116" spans="1:133">
      <c r="A116" s="155" t="s">
        <v>788</v>
      </c>
      <c r="B116" s="155" t="s">
        <v>789</v>
      </c>
      <c r="C116" s="140" t="s">
        <v>80</v>
      </c>
      <c r="D116" s="29" t="s">
        <v>790</v>
      </c>
      <c r="E116" s="156" t="s">
        <v>791</v>
      </c>
      <c r="F116" s="29" t="s">
        <v>792</v>
      </c>
      <c r="G116" s="156" t="s">
        <v>793</v>
      </c>
      <c r="H116" s="166">
        <v>2020</v>
      </c>
      <c r="I116" s="150">
        <v>1954</v>
      </c>
      <c r="J116" s="100" t="s">
        <v>85</v>
      </c>
      <c r="K116" s="100" t="s">
        <v>786</v>
      </c>
      <c r="L116" s="100" t="s">
        <v>148</v>
      </c>
      <c r="M116" s="100" t="s">
        <v>87</v>
      </c>
      <c r="N116" s="100" t="s">
        <v>365</v>
      </c>
      <c r="O116" s="43">
        <f t="shared" si="0"/>
        <v>46.902172520000001</v>
      </c>
      <c r="P116" s="162">
        <f t="shared" si="1"/>
        <v>52.513390960000002</v>
      </c>
      <c r="Q116" s="43">
        <f t="shared" si="2"/>
        <v>56.790388110000002</v>
      </c>
      <c r="R116" s="162">
        <f t="shared" si="3"/>
        <v>40.52381364</v>
      </c>
      <c r="S116" s="43">
        <f t="shared" si="4"/>
        <v>55.4</v>
      </c>
      <c r="T116" s="162">
        <f t="shared" si="5"/>
        <v>43.9</v>
      </c>
      <c r="U116" s="43">
        <f t="shared" si="6"/>
        <v>51.5</v>
      </c>
      <c r="V116" s="162">
        <f t="shared" si="7"/>
        <v>47.9</v>
      </c>
      <c r="W116" s="43">
        <f t="shared" ref="W116:W438" si="268">BU116/BT116*100</f>
        <v>48.27569098</v>
      </c>
      <c r="X116" s="162">
        <f t="shared" ref="X116:X438" si="269">BV116/BT116*100</f>
        <v>51.72430902</v>
      </c>
      <c r="Y116" s="43">
        <f t="shared" si="262"/>
        <v>50.874615140000003</v>
      </c>
      <c r="Z116" s="162">
        <f t="shared" si="263"/>
        <v>49.125384859999997</v>
      </c>
      <c r="AA116" s="43">
        <f t="shared" si="264"/>
        <v>41.167810879999998</v>
      </c>
      <c r="AB116" s="162">
        <f t="shared" si="265"/>
        <v>52.95000392</v>
      </c>
      <c r="AC116" s="58" t="s">
        <v>655</v>
      </c>
      <c r="AD116" s="168"/>
      <c r="AE116" s="58" t="s">
        <v>655</v>
      </c>
      <c r="AF116" s="168"/>
      <c r="AG116" s="43">
        <f t="shared" ref="AG116:AL116" si="270">CZ116/$CY116*100</f>
        <v>19.913675550000001</v>
      </c>
      <c r="AH116" s="44">
        <f t="shared" si="270"/>
        <v>11.16634635</v>
      </c>
      <c r="AI116" s="44">
        <f t="shared" si="270"/>
        <v>66.469824020000004</v>
      </c>
      <c r="AJ116" s="44">
        <f t="shared" si="270"/>
        <v>1.732931059</v>
      </c>
      <c r="AK116" s="44">
        <f t="shared" si="270"/>
        <v>0.1116634635</v>
      </c>
      <c r="AL116" s="44">
        <f t="shared" si="270"/>
        <v>0.60555955210000001</v>
      </c>
      <c r="AM116" s="43">
        <f t="shared" ref="AM116:AR116" si="271">DN116/$DM116*100</f>
        <v>18.94495629</v>
      </c>
      <c r="AN116" s="44">
        <f t="shared" si="271"/>
        <v>10.028761920000001</v>
      </c>
      <c r="AO116" s="44">
        <f t="shared" si="271"/>
        <v>68.302481069999999</v>
      </c>
      <c r="AP116" s="44">
        <f t="shared" si="271"/>
        <v>1.665362164</v>
      </c>
      <c r="AQ116" s="44">
        <f t="shared" si="271"/>
        <v>0.1058061352</v>
      </c>
      <c r="AR116" s="163">
        <f t="shared" si="271"/>
        <v>0.95263242270000004</v>
      </c>
      <c r="AS116" s="45">
        <f t="shared" si="18"/>
        <v>82.515618680000003</v>
      </c>
      <c r="AT116" s="46">
        <f t="shared" si="27"/>
        <v>376</v>
      </c>
      <c r="AU116" s="47">
        <f t="shared" si="19"/>
        <v>27.688397089999999</v>
      </c>
      <c r="AV116" s="46">
        <f t="shared" si="28"/>
        <v>255</v>
      </c>
      <c r="AW116" s="47">
        <f t="shared" si="20"/>
        <v>37.084581700000001</v>
      </c>
      <c r="AX116" s="164">
        <f t="shared" si="29"/>
        <v>185</v>
      </c>
      <c r="AY116" s="48">
        <v>60405</v>
      </c>
      <c r="AZ116" s="49">
        <f t="shared" si="30"/>
        <v>223</v>
      </c>
      <c r="BA116" s="50">
        <v>79623</v>
      </c>
      <c r="BB116" s="49">
        <f t="shared" si="31"/>
        <v>132</v>
      </c>
      <c r="BC116" s="165">
        <f t="shared" si="21"/>
        <v>12.528772269999999</v>
      </c>
      <c r="BD116" s="51"/>
      <c r="BE116" s="44"/>
      <c r="BF116" s="162"/>
      <c r="BG116" s="100">
        <v>113</v>
      </c>
      <c r="BH116" s="39">
        <v>350423</v>
      </c>
      <c r="BI116" s="40">
        <v>164356</v>
      </c>
      <c r="BJ116" s="40">
        <v>184019</v>
      </c>
      <c r="BK116" s="39">
        <v>289225</v>
      </c>
      <c r="BL116" s="40">
        <v>164252</v>
      </c>
      <c r="BM116" s="40">
        <v>117205</v>
      </c>
      <c r="BN116" s="39">
        <v>100</v>
      </c>
      <c r="BO116" s="52">
        <v>55.4</v>
      </c>
      <c r="BP116" s="52">
        <v>43.9</v>
      </c>
      <c r="BQ116" s="57">
        <v>100</v>
      </c>
      <c r="BR116" s="52">
        <v>51.5</v>
      </c>
      <c r="BS116" s="52">
        <v>47.9</v>
      </c>
      <c r="BT116" s="39">
        <v>342630</v>
      </c>
      <c r="BU116" s="40">
        <v>165407</v>
      </c>
      <c r="BV116" s="40">
        <v>177223</v>
      </c>
      <c r="BW116" s="40">
        <v>0</v>
      </c>
      <c r="BX116" s="40">
        <v>0</v>
      </c>
      <c r="BY116" s="159">
        <v>0</v>
      </c>
      <c r="BZ116" s="39">
        <v>235475</v>
      </c>
      <c r="CA116" s="40">
        <v>119797</v>
      </c>
      <c r="CB116" s="40">
        <v>115678</v>
      </c>
      <c r="CC116" s="159">
        <v>0</v>
      </c>
      <c r="CD116" s="39">
        <f t="shared" si="32"/>
        <v>280542</v>
      </c>
      <c r="CE116" s="40">
        <v>115493</v>
      </c>
      <c r="CF116" s="40">
        <v>148547</v>
      </c>
      <c r="CG116" s="159">
        <v>16502</v>
      </c>
      <c r="CH116" s="39"/>
      <c r="CI116" s="40"/>
      <c r="CJ116" s="40"/>
      <c r="CK116" s="159"/>
      <c r="CL116" s="39"/>
      <c r="CM116" s="159"/>
      <c r="CN116" s="39"/>
      <c r="CO116" s="40"/>
      <c r="CP116" s="40"/>
      <c r="CQ116" s="159"/>
      <c r="CR116" s="39">
        <v>623665</v>
      </c>
      <c r="CS116" s="40">
        <v>118585</v>
      </c>
      <c r="CT116" s="40">
        <v>73740</v>
      </c>
      <c r="CU116" s="40">
        <v>415700</v>
      </c>
      <c r="CV116" s="40">
        <v>10240</v>
      </c>
      <c r="CW116" s="40">
        <v>660</v>
      </c>
      <c r="CX116" s="40">
        <v>4740</v>
      </c>
      <c r="CY116" s="39">
        <v>465685</v>
      </c>
      <c r="CZ116" s="40">
        <v>92735</v>
      </c>
      <c r="DA116" s="40">
        <v>52000</v>
      </c>
      <c r="DB116" s="40">
        <v>309540</v>
      </c>
      <c r="DC116" s="40">
        <v>8070</v>
      </c>
      <c r="DD116" s="40">
        <v>520</v>
      </c>
      <c r="DE116" s="40">
        <v>2820</v>
      </c>
      <c r="DF116" s="39">
        <v>696345</v>
      </c>
      <c r="DG116" s="40">
        <v>127132</v>
      </c>
      <c r="DH116" s="40">
        <v>77194</v>
      </c>
      <c r="DI116" s="40">
        <v>472780</v>
      </c>
      <c r="DJ116" s="40">
        <v>11031</v>
      </c>
      <c r="DK116" s="40">
        <v>748</v>
      </c>
      <c r="DL116" s="159">
        <v>7460</v>
      </c>
      <c r="DM116" s="39">
        <v>530215</v>
      </c>
      <c r="DN116" s="40">
        <v>100449</v>
      </c>
      <c r="DO116" s="40">
        <v>53174</v>
      </c>
      <c r="DP116" s="40">
        <v>362150</v>
      </c>
      <c r="DQ116" s="40">
        <v>8830</v>
      </c>
      <c r="DR116" s="40">
        <v>561</v>
      </c>
      <c r="DS116" s="159">
        <v>5051</v>
      </c>
      <c r="DT116" s="41">
        <v>526773</v>
      </c>
      <c r="DU116" s="42">
        <v>92103</v>
      </c>
      <c r="DV116" s="42">
        <v>147829</v>
      </c>
      <c r="DW116" s="42">
        <v>140986</v>
      </c>
      <c r="DX116" s="42">
        <v>145855</v>
      </c>
      <c r="DY116" s="41">
        <v>86780</v>
      </c>
      <c r="DZ116" s="42">
        <v>4944</v>
      </c>
      <c r="EA116" s="42">
        <v>20956</v>
      </c>
      <c r="EB116" s="42">
        <v>28698</v>
      </c>
      <c r="EC116" s="160">
        <v>32182</v>
      </c>
    </row>
    <row r="117" spans="1:133">
      <c r="A117" s="154" t="s">
        <v>794</v>
      </c>
      <c r="B117" s="154" t="s">
        <v>795</v>
      </c>
      <c r="C117" s="140" t="s">
        <v>80</v>
      </c>
      <c r="D117" s="29" t="s">
        <v>796</v>
      </c>
      <c r="E117" s="156" t="s">
        <v>797</v>
      </c>
      <c r="F117" s="29" t="s">
        <v>798</v>
      </c>
      <c r="G117" s="156" t="s">
        <v>799</v>
      </c>
      <c r="H117" s="166">
        <v>2020</v>
      </c>
      <c r="I117" s="150">
        <v>1961</v>
      </c>
      <c r="J117" s="100" t="s">
        <v>131</v>
      </c>
      <c r="K117" s="100" t="s">
        <v>786</v>
      </c>
      <c r="L117" s="100" t="s">
        <v>196</v>
      </c>
      <c r="M117" s="100" t="s">
        <v>87</v>
      </c>
      <c r="N117" s="100" t="s">
        <v>365</v>
      </c>
      <c r="O117" s="43">
        <f t="shared" si="0"/>
        <v>51.338326070000001</v>
      </c>
      <c r="P117" s="162">
        <f t="shared" si="1"/>
        <v>48.113066570000001</v>
      </c>
      <c r="Q117" s="43">
        <f t="shared" si="2"/>
        <v>58.519175709999999</v>
      </c>
      <c r="R117" s="162">
        <f t="shared" si="3"/>
        <v>38.920702769999998</v>
      </c>
      <c r="S117" s="43">
        <f t="shared" si="4"/>
        <v>53</v>
      </c>
      <c r="T117" s="162">
        <f t="shared" si="5"/>
        <v>46.3</v>
      </c>
      <c r="U117" s="43">
        <f t="shared" si="6"/>
        <v>50.1</v>
      </c>
      <c r="V117" s="162">
        <f t="shared" si="7"/>
        <v>49.3</v>
      </c>
      <c r="W117" s="43">
        <f t="shared" si="268"/>
        <v>48.621036519999997</v>
      </c>
      <c r="X117" s="162">
        <f t="shared" si="269"/>
        <v>51.356804429999997</v>
      </c>
      <c r="Y117" s="43">
        <f t="shared" si="262"/>
        <v>51.761776189999999</v>
      </c>
      <c r="Z117" s="162">
        <f t="shared" si="263"/>
        <v>45.761839530000003</v>
      </c>
      <c r="AA117" s="43">
        <f t="shared" si="264"/>
        <v>45.106143350000004</v>
      </c>
      <c r="AB117" s="162">
        <f t="shared" si="265"/>
        <v>54.893856649999996</v>
      </c>
      <c r="AC117" s="58" t="s">
        <v>655</v>
      </c>
      <c r="AD117" s="168"/>
      <c r="AE117" s="58" t="s">
        <v>655</v>
      </c>
      <c r="AF117" s="168"/>
      <c r="AG117" s="43">
        <f t="shared" ref="AG117:AL117" si="272">CZ117/$CY117*100</f>
        <v>24.75882812</v>
      </c>
      <c r="AH117" s="44">
        <f t="shared" si="272"/>
        <v>4.9236938840000004</v>
      </c>
      <c r="AI117" s="44">
        <f t="shared" si="272"/>
        <v>67.850061269999998</v>
      </c>
      <c r="AJ117" s="44">
        <f t="shared" si="272"/>
        <v>1.780104712</v>
      </c>
      <c r="AK117" s="44">
        <f t="shared" si="272"/>
        <v>5.3469978830000001E-2</v>
      </c>
      <c r="AL117" s="44">
        <f t="shared" si="272"/>
        <v>0.63384204079999995</v>
      </c>
      <c r="AM117" s="43">
        <f t="shared" ref="AM117:AR117" si="273">DN117/$DM117*100</f>
        <v>24.119350000000001</v>
      </c>
      <c r="AN117" s="44">
        <f t="shared" si="273"/>
        <v>3.943994816</v>
      </c>
      <c r="AO117" s="44">
        <f t="shared" si="273"/>
        <v>69.150307459999993</v>
      </c>
      <c r="AP117" s="44">
        <f t="shared" si="273"/>
        <v>1.874000662</v>
      </c>
      <c r="AQ117" s="44">
        <f t="shared" si="273"/>
        <v>5.775908825E-2</v>
      </c>
      <c r="AR117" s="163">
        <f t="shared" si="273"/>
        <v>0.85458797340000003</v>
      </c>
      <c r="AS117" s="45">
        <f t="shared" si="18"/>
        <v>85.93331019</v>
      </c>
      <c r="AT117" s="46">
        <f t="shared" si="27"/>
        <v>329</v>
      </c>
      <c r="AU117" s="47">
        <f t="shared" si="19"/>
        <v>40.63092924</v>
      </c>
      <c r="AV117" s="46">
        <f t="shared" si="28"/>
        <v>84</v>
      </c>
      <c r="AW117" s="47">
        <f t="shared" si="20"/>
        <v>64.148011890000006</v>
      </c>
      <c r="AX117" s="164">
        <f t="shared" si="29"/>
        <v>17</v>
      </c>
      <c r="AY117" s="48">
        <v>58100</v>
      </c>
      <c r="AZ117" s="49">
        <f t="shared" si="30"/>
        <v>245</v>
      </c>
      <c r="BA117" s="50">
        <v>96465</v>
      </c>
      <c r="BB117" s="49">
        <f t="shared" si="31"/>
        <v>54</v>
      </c>
      <c r="BC117" s="165">
        <f t="shared" si="21"/>
        <v>8.8765321109999995</v>
      </c>
      <c r="BD117" s="51"/>
      <c r="BE117" s="44"/>
      <c r="BF117" s="162"/>
      <c r="BG117" s="100">
        <v>114</v>
      </c>
      <c r="BH117" s="39">
        <v>347972</v>
      </c>
      <c r="BI117" s="40">
        <v>178643</v>
      </c>
      <c r="BJ117" s="40">
        <v>167420</v>
      </c>
      <c r="BK117" s="39">
        <v>297564</v>
      </c>
      <c r="BL117" s="40">
        <v>174132</v>
      </c>
      <c r="BM117" s="40">
        <v>115814</v>
      </c>
      <c r="BN117" s="39">
        <v>100</v>
      </c>
      <c r="BO117" s="52">
        <v>53</v>
      </c>
      <c r="BP117" s="52">
        <v>46.3</v>
      </c>
      <c r="BQ117" s="57">
        <v>100</v>
      </c>
      <c r="BR117" s="52">
        <v>50.1</v>
      </c>
      <c r="BS117" s="52">
        <v>49.3</v>
      </c>
      <c r="BT117" s="39">
        <v>342975</v>
      </c>
      <c r="BU117" s="40">
        <v>166758</v>
      </c>
      <c r="BV117" s="40">
        <v>176141</v>
      </c>
      <c r="BW117" s="40">
        <v>0</v>
      </c>
      <c r="BX117" s="40">
        <v>0</v>
      </c>
      <c r="BY117" s="159">
        <v>76</v>
      </c>
      <c r="BZ117" s="39">
        <v>252586</v>
      </c>
      <c r="CA117" s="40">
        <v>130743</v>
      </c>
      <c r="CB117" s="40">
        <v>115588</v>
      </c>
      <c r="CC117" s="159">
        <v>6255</v>
      </c>
      <c r="CD117" s="39">
        <f t="shared" si="32"/>
        <v>287677</v>
      </c>
      <c r="CE117" s="40">
        <v>129760</v>
      </c>
      <c r="CF117" s="40">
        <v>157917</v>
      </c>
      <c r="CG117" s="159">
        <v>0</v>
      </c>
      <c r="CH117" s="39"/>
      <c r="CI117" s="40"/>
      <c r="CJ117" s="40"/>
      <c r="CK117" s="159"/>
      <c r="CL117" s="39"/>
      <c r="CM117" s="159"/>
      <c r="CN117" s="39"/>
      <c r="CO117" s="40"/>
      <c r="CP117" s="40"/>
      <c r="CQ117" s="159"/>
      <c r="CR117" s="39">
        <v>566595</v>
      </c>
      <c r="CS117" s="40">
        <v>139295</v>
      </c>
      <c r="CT117" s="40">
        <v>26990</v>
      </c>
      <c r="CU117" s="40">
        <v>386235</v>
      </c>
      <c r="CV117" s="40">
        <v>9675</v>
      </c>
      <c r="CW117" s="40">
        <v>240</v>
      </c>
      <c r="CX117" s="40">
        <v>4160</v>
      </c>
      <c r="CY117" s="39">
        <v>448850</v>
      </c>
      <c r="CZ117" s="40">
        <v>111130</v>
      </c>
      <c r="DA117" s="40">
        <v>22100</v>
      </c>
      <c r="DB117" s="40">
        <v>304545</v>
      </c>
      <c r="DC117" s="40">
        <v>7990</v>
      </c>
      <c r="DD117" s="40">
        <v>240</v>
      </c>
      <c r="DE117" s="40">
        <v>2845</v>
      </c>
      <c r="DF117" s="39">
        <v>696345</v>
      </c>
      <c r="DG117" s="40">
        <v>169564</v>
      </c>
      <c r="DH117" s="40">
        <v>28662</v>
      </c>
      <c r="DI117" s="40">
        <v>478430</v>
      </c>
      <c r="DJ117" s="40">
        <v>12577</v>
      </c>
      <c r="DK117" s="40">
        <v>424</v>
      </c>
      <c r="DL117" s="159">
        <v>6688</v>
      </c>
      <c r="DM117" s="39">
        <v>567876</v>
      </c>
      <c r="DN117" s="40">
        <v>136968</v>
      </c>
      <c r="DO117" s="40">
        <v>22397</v>
      </c>
      <c r="DP117" s="40">
        <v>392688</v>
      </c>
      <c r="DQ117" s="40">
        <v>10642</v>
      </c>
      <c r="DR117" s="40">
        <v>328</v>
      </c>
      <c r="DS117" s="159">
        <v>4853</v>
      </c>
      <c r="DT117" s="41">
        <v>556037</v>
      </c>
      <c r="DU117" s="42">
        <v>78216</v>
      </c>
      <c r="DV117" s="42">
        <v>128310</v>
      </c>
      <c r="DW117" s="42">
        <v>123588</v>
      </c>
      <c r="DX117" s="42">
        <v>225923</v>
      </c>
      <c r="DY117" s="41">
        <v>111991</v>
      </c>
      <c r="DZ117" s="42">
        <v>3367</v>
      </c>
      <c r="EA117" s="42">
        <v>13721</v>
      </c>
      <c r="EB117" s="42">
        <v>23063</v>
      </c>
      <c r="EC117" s="160">
        <v>71840</v>
      </c>
    </row>
    <row r="118" spans="1:133">
      <c r="A118" s="155" t="s">
        <v>800</v>
      </c>
      <c r="B118" s="155" t="s">
        <v>801</v>
      </c>
      <c r="C118" s="140" t="s">
        <v>80</v>
      </c>
      <c r="D118" s="29" t="s">
        <v>802</v>
      </c>
      <c r="E118" s="156" t="s">
        <v>803</v>
      </c>
      <c r="F118" s="29" t="s">
        <v>804</v>
      </c>
      <c r="G118" s="156" t="s">
        <v>805</v>
      </c>
      <c r="H118" s="166">
        <v>2014</v>
      </c>
      <c r="I118" s="150">
        <v>1957</v>
      </c>
      <c r="J118" s="100" t="s">
        <v>85</v>
      </c>
      <c r="K118" s="100" t="s">
        <v>49</v>
      </c>
      <c r="L118" s="100" t="s">
        <v>132</v>
      </c>
      <c r="M118" s="100" t="s">
        <v>87</v>
      </c>
      <c r="N118" s="100" t="s">
        <v>102</v>
      </c>
      <c r="O118" s="43">
        <f t="shared" si="0"/>
        <v>43.12551629</v>
      </c>
      <c r="P118" s="162">
        <f t="shared" si="1"/>
        <v>55.525149820000003</v>
      </c>
      <c r="Q118" s="43">
        <f t="shared" si="2"/>
        <v>40.876513529999997</v>
      </c>
      <c r="R118" s="162">
        <f t="shared" si="3"/>
        <v>56.385030860000001</v>
      </c>
      <c r="S118" s="43">
        <f t="shared" si="4"/>
        <v>43.03281209</v>
      </c>
      <c r="T118" s="162">
        <f t="shared" si="5"/>
        <v>55.914325689999998</v>
      </c>
      <c r="U118" s="43">
        <f t="shared" si="6"/>
        <v>44.431722450000002</v>
      </c>
      <c r="V118" s="162">
        <f t="shared" si="7"/>
        <v>54.99080953</v>
      </c>
      <c r="W118" s="43">
        <f t="shared" si="268"/>
        <v>41.650779960000001</v>
      </c>
      <c r="X118" s="162">
        <f t="shared" si="269"/>
        <v>58.349220039999999</v>
      </c>
      <c r="Y118" s="43">
        <f t="shared" si="262"/>
        <v>42.26134201</v>
      </c>
      <c r="Z118" s="162">
        <f t="shared" si="263"/>
        <v>57.73865799</v>
      </c>
      <c r="AA118" s="43">
        <f t="shared" si="264"/>
        <v>0</v>
      </c>
      <c r="AB118" s="162">
        <f t="shared" si="265"/>
        <v>100</v>
      </c>
      <c r="AC118" s="43">
        <f t="shared" ref="AC118:AC287" si="274">100*CI118/CH118</f>
        <v>39.086459820000002</v>
      </c>
      <c r="AD118" s="162">
        <f t="shared" ref="AD118:AD287" si="275">100*CJ118/CH118</f>
        <v>60.913540179999998</v>
      </c>
      <c r="AE118" s="43">
        <f t="shared" ref="AE118:AE287" si="276">100*CL118/(CL118+CM118)</f>
        <v>37.021796620000003</v>
      </c>
      <c r="AF118" s="162">
        <f t="shared" ref="AF118:AF287" si="277">100*CM118/(CL118+CM118)</f>
        <v>62.978203379999997</v>
      </c>
      <c r="AG118" s="43">
        <f t="shared" ref="AG118:AL118" si="278">CZ118/$CY118*100</f>
        <v>62.874493559999998</v>
      </c>
      <c r="AH118" s="44">
        <f t="shared" si="278"/>
        <v>29.470724959999998</v>
      </c>
      <c r="AI118" s="44">
        <f t="shared" si="278"/>
        <v>4.4668203990000004</v>
      </c>
      <c r="AJ118" s="44">
        <f t="shared" si="278"/>
        <v>1.372568835</v>
      </c>
      <c r="AK118" s="44">
        <f t="shared" si="278"/>
        <v>0.33073947840000001</v>
      </c>
      <c r="AL118" s="44">
        <f t="shared" si="278"/>
        <v>1.484652769</v>
      </c>
      <c r="AM118" s="43">
        <f t="shared" ref="AM118:AR118" si="279">DN118/$DM118*100</f>
        <v>63.691461859999997</v>
      </c>
      <c r="AN118" s="44">
        <f t="shared" si="279"/>
        <v>28.047414620000001</v>
      </c>
      <c r="AO118" s="44">
        <f t="shared" si="279"/>
        <v>4.9458016779999996</v>
      </c>
      <c r="AP118" s="44">
        <f t="shared" si="279"/>
        <v>1.74383076</v>
      </c>
      <c r="AQ118" s="44">
        <f t="shared" si="279"/>
        <v>0.30130527060000001</v>
      </c>
      <c r="AR118" s="163">
        <f t="shared" si="279"/>
        <v>1.2701858150000001</v>
      </c>
      <c r="AS118" s="45">
        <f t="shared" si="18"/>
        <v>87.90815868</v>
      </c>
      <c r="AT118" s="46">
        <f t="shared" si="27"/>
        <v>275</v>
      </c>
      <c r="AU118" s="47">
        <f t="shared" si="19"/>
        <v>25.84657404</v>
      </c>
      <c r="AV118" s="46">
        <f t="shared" si="28"/>
        <v>289</v>
      </c>
      <c r="AW118" s="47">
        <f t="shared" si="20"/>
        <v>29.661885909999999</v>
      </c>
      <c r="AX118" s="164">
        <f t="shared" si="29"/>
        <v>286</v>
      </c>
      <c r="AY118" s="48">
        <v>53102</v>
      </c>
      <c r="AZ118" s="49">
        <f t="shared" si="30"/>
        <v>318</v>
      </c>
      <c r="BA118" s="50">
        <v>60993</v>
      </c>
      <c r="BB118" s="49">
        <f t="shared" si="31"/>
        <v>292</v>
      </c>
      <c r="BC118" s="165">
        <f t="shared" si="21"/>
        <v>44.224733010000001</v>
      </c>
      <c r="BD118" s="51"/>
      <c r="BE118" s="44"/>
      <c r="BF118" s="162"/>
      <c r="BG118" s="100">
        <v>115</v>
      </c>
      <c r="BH118" s="39">
        <v>332905</v>
      </c>
      <c r="BI118" s="40">
        <v>143567</v>
      </c>
      <c r="BJ118" s="40">
        <v>184846</v>
      </c>
      <c r="BK118" s="39">
        <v>269568</v>
      </c>
      <c r="BL118" s="40">
        <v>110190</v>
      </c>
      <c r="BM118" s="40">
        <v>151996</v>
      </c>
      <c r="BN118" s="39">
        <v>260148</v>
      </c>
      <c r="BO118" s="40">
        <v>111949</v>
      </c>
      <c r="BP118" s="40">
        <v>145460</v>
      </c>
      <c r="BQ118" s="39">
        <v>261140</v>
      </c>
      <c r="BR118" s="40">
        <v>116029</v>
      </c>
      <c r="BS118" s="40">
        <v>143603</v>
      </c>
      <c r="BT118" s="39">
        <v>324695</v>
      </c>
      <c r="BU118" s="40">
        <v>135238</v>
      </c>
      <c r="BV118" s="40">
        <v>189457</v>
      </c>
      <c r="BW118" s="40">
        <v>0</v>
      </c>
      <c r="BX118" s="40">
        <v>0</v>
      </c>
      <c r="BY118" s="159">
        <v>0</v>
      </c>
      <c r="BZ118" s="39">
        <v>250683</v>
      </c>
      <c r="CA118" s="40">
        <v>105942</v>
      </c>
      <c r="CB118" s="40">
        <v>144741</v>
      </c>
      <c r="CC118" s="159">
        <v>0</v>
      </c>
      <c r="CD118" s="39">
        <f t="shared" si="32"/>
        <v>210243</v>
      </c>
      <c r="CE118" s="40">
        <v>0</v>
      </c>
      <c r="CF118" s="40">
        <v>210243</v>
      </c>
      <c r="CG118" s="159">
        <v>0</v>
      </c>
      <c r="CH118" s="39">
        <f t="shared" ref="CH118:CH287" si="280">CI118+CJ118+CK118</f>
        <v>156512</v>
      </c>
      <c r="CI118" s="40">
        <v>61175</v>
      </c>
      <c r="CJ118" s="40">
        <v>95337</v>
      </c>
      <c r="CK118" s="159">
        <v>0</v>
      </c>
      <c r="CL118" s="39">
        <v>92399</v>
      </c>
      <c r="CM118" s="159">
        <v>157181</v>
      </c>
      <c r="CN118" s="39"/>
      <c r="CO118" s="40"/>
      <c r="CP118" s="40"/>
      <c r="CQ118" s="159"/>
      <c r="CR118" s="39">
        <v>716260</v>
      </c>
      <c r="CS118" s="40">
        <v>430750</v>
      </c>
      <c r="CT118" s="40">
        <v>216375</v>
      </c>
      <c r="CU118" s="40">
        <v>40180</v>
      </c>
      <c r="CV118" s="40">
        <v>9445</v>
      </c>
      <c r="CW118" s="40">
        <v>2305</v>
      </c>
      <c r="CX118" s="40">
        <v>17205</v>
      </c>
      <c r="CY118" s="39">
        <v>544235</v>
      </c>
      <c r="CZ118" s="40">
        <v>342185</v>
      </c>
      <c r="DA118" s="40">
        <v>160390</v>
      </c>
      <c r="DB118" s="40">
        <v>24310</v>
      </c>
      <c r="DC118" s="40">
        <v>7470</v>
      </c>
      <c r="DD118" s="40">
        <v>1800</v>
      </c>
      <c r="DE118" s="40">
        <v>8080</v>
      </c>
      <c r="DF118" s="39">
        <v>691974</v>
      </c>
      <c r="DG118" s="40">
        <v>419871</v>
      </c>
      <c r="DH118" s="40">
        <v>204945</v>
      </c>
      <c r="DI118" s="40">
        <v>39767</v>
      </c>
      <c r="DJ118" s="40">
        <v>11617</v>
      </c>
      <c r="DK118" s="40">
        <v>1990</v>
      </c>
      <c r="DL118" s="159">
        <v>13784</v>
      </c>
      <c r="DM118" s="39">
        <v>518743</v>
      </c>
      <c r="DN118" s="40">
        <v>330395</v>
      </c>
      <c r="DO118" s="40">
        <v>145494</v>
      </c>
      <c r="DP118" s="40">
        <v>25656</v>
      </c>
      <c r="DQ118" s="40">
        <v>9046</v>
      </c>
      <c r="DR118" s="40">
        <v>1563</v>
      </c>
      <c r="DS118" s="159">
        <v>6589</v>
      </c>
      <c r="DT118" s="41">
        <v>489148</v>
      </c>
      <c r="DU118" s="42">
        <v>59147</v>
      </c>
      <c r="DV118" s="42">
        <v>146229</v>
      </c>
      <c r="DW118" s="42">
        <v>157344</v>
      </c>
      <c r="DX118" s="42">
        <v>126428</v>
      </c>
      <c r="DY118" s="41">
        <v>308180</v>
      </c>
      <c r="DZ118" s="42">
        <v>30008</v>
      </c>
      <c r="EA118" s="42">
        <v>90059</v>
      </c>
      <c r="EB118" s="42">
        <v>96701</v>
      </c>
      <c r="EC118" s="160">
        <v>91412</v>
      </c>
    </row>
    <row r="119" spans="1:133">
      <c r="A119" s="154" t="s">
        <v>806</v>
      </c>
      <c r="B119" s="154" t="s">
        <v>807</v>
      </c>
      <c r="C119" s="140" t="s">
        <v>126</v>
      </c>
      <c r="D119" s="29" t="s">
        <v>808</v>
      </c>
      <c r="E119" s="156" t="s">
        <v>809</v>
      </c>
      <c r="F119" s="29" t="s">
        <v>810</v>
      </c>
      <c r="G119" s="156" t="s">
        <v>811</v>
      </c>
      <c r="H119" s="166">
        <v>1992</v>
      </c>
      <c r="I119" s="150">
        <v>1947</v>
      </c>
      <c r="J119" s="100" t="s">
        <v>85</v>
      </c>
      <c r="K119" s="100" t="s">
        <v>50</v>
      </c>
      <c r="L119" s="100" t="s">
        <v>86</v>
      </c>
      <c r="M119" s="100" t="s">
        <v>87</v>
      </c>
      <c r="N119" s="100" t="s">
        <v>102</v>
      </c>
      <c r="O119" s="43">
        <f t="shared" si="0"/>
        <v>55.736973849999998</v>
      </c>
      <c r="P119" s="162">
        <f t="shared" si="1"/>
        <v>43.415355179999999</v>
      </c>
      <c r="Q119" s="43">
        <f t="shared" si="2"/>
        <v>54.999334949999998</v>
      </c>
      <c r="R119" s="162">
        <f t="shared" si="3"/>
        <v>43.272753649999999</v>
      </c>
      <c r="S119" s="43">
        <f t="shared" si="4"/>
        <v>58.590685479999998</v>
      </c>
      <c r="T119" s="162">
        <f t="shared" si="5"/>
        <v>40.80171361</v>
      </c>
      <c r="U119" s="43">
        <f t="shared" si="6"/>
        <v>57.91316501</v>
      </c>
      <c r="V119" s="162">
        <f t="shared" si="7"/>
        <v>41.631510669999997</v>
      </c>
      <c r="W119" s="43">
        <f t="shared" si="268"/>
        <v>59.116098999999998</v>
      </c>
      <c r="X119" s="162">
        <f t="shared" si="269"/>
        <v>40.883901000000002</v>
      </c>
      <c r="Y119" s="43">
        <f t="shared" si="262"/>
        <v>59.649344810000002</v>
      </c>
      <c r="Z119" s="162">
        <f t="shared" si="263"/>
        <v>40.350655189999998</v>
      </c>
      <c r="AA119" s="43">
        <f t="shared" si="264"/>
        <v>61.229848429999997</v>
      </c>
      <c r="AB119" s="162">
        <f t="shared" si="265"/>
        <v>38.770151570000003</v>
      </c>
      <c r="AC119" s="43">
        <f t="shared" si="274"/>
        <v>59.154696129999998</v>
      </c>
      <c r="AD119" s="162">
        <f t="shared" si="275"/>
        <v>40.845303870000002</v>
      </c>
      <c r="AE119" s="43">
        <f t="shared" si="276"/>
        <v>63.78365032</v>
      </c>
      <c r="AF119" s="162">
        <f t="shared" si="277"/>
        <v>36.21634968</v>
      </c>
      <c r="AG119" s="43">
        <f t="shared" ref="AG119:AL119" si="281">CZ119/$CY119*100</f>
        <v>43.494054490000003</v>
      </c>
      <c r="AH119" s="44">
        <f t="shared" si="281"/>
        <v>51.428428080000003</v>
      </c>
      <c r="AI119" s="44">
        <f t="shared" si="281"/>
        <v>2.9501781139999999</v>
      </c>
      <c r="AJ119" s="44">
        <f t="shared" si="281"/>
        <v>0.8569564999</v>
      </c>
      <c r="AK119" s="44">
        <f t="shared" si="281"/>
        <v>0.23481009480000001</v>
      </c>
      <c r="AL119" s="44">
        <f t="shared" si="281"/>
        <v>1.0355727260000001</v>
      </c>
      <c r="AM119" s="43">
        <f t="shared" ref="AM119:AR119" si="282">DN119/$DM119*100</f>
        <v>45.058405239999999</v>
      </c>
      <c r="AN119" s="44">
        <f t="shared" si="282"/>
        <v>48.597770689999997</v>
      </c>
      <c r="AO119" s="44">
        <f t="shared" si="282"/>
        <v>4.0325953930000003</v>
      </c>
      <c r="AP119" s="44">
        <f t="shared" si="282"/>
        <v>1.1338285640000001</v>
      </c>
      <c r="AQ119" s="44">
        <f t="shared" si="282"/>
        <v>0.2558134131</v>
      </c>
      <c r="AR119" s="163">
        <f t="shared" si="282"/>
        <v>0.9215867016</v>
      </c>
      <c r="AS119" s="45">
        <f t="shared" si="18"/>
        <v>82.810723800000005</v>
      </c>
      <c r="AT119" s="46">
        <f t="shared" si="27"/>
        <v>373</v>
      </c>
      <c r="AU119" s="47">
        <f t="shared" si="19"/>
        <v>17.647165810000001</v>
      </c>
      <c r="AV119" s="46">
        <f t="shared" si="28"/>
        <v>411</v>
      </c>
      <c r="AW119" s="47">
        <f t="shared" si="20"/>
        <v>22.98868457</v>
      </c>
      <c r="AX119" s="164">
        <f t="shared" si="29"/>
        <v>395</v>
      </c>
      <c r="AY119" s="48">
        <v>39505</v>
      </c>
      <c r="AZ119" s="49">
        <f t="shared" si="30"/>
        <v>415</v>
      </c>
      <c r="BA119" s="50">
        <v>53066</v>
      </c>
      <c r="BB119" s="49">
        <f t="shared" si="31"/>
        <v>384</v>
      </c>
      <c r="BC119" s="165">
        <f t="shared" si="21"/>
        <v>33.495343499999997</v>
      </c>
      <c r="BD119" s="51"/>
      <c r="BE119" s="44"/>
      <c r="BF119" s="162"/>
      <c r="BG119" s="100">
        <v>116</v>
      </c>
      <c r="BH119" s="39">
        <v>278056</v>
      </c>
      <c r="BI119" s="40">
        <v>154980</v>
      </c>
      <c r="BJ119" s="40">
        <v>120719</v>
      </c>
      <c r="BK119" s="39">
        <v>248103</v>
      </c>
      <c r="BL119" s="40">
        <v>136455</v>
      </c>
      <c r="BM119" s="40">
        <v>107361</v>
      </c>
      <c r="BN119" s="39">
        <v>262837</v>
      </c>
      <c r="BO119" s="40">
        <v>153998</v>
      </c>
      <c r="BP119" s="40">
        <v>107242</v>
      </c>
      <c r="BQ119" s="39">
        <v>269039</v>
      </c>
      <c r="BR119" s="40">
        <v>155809</v>
      </c>
      <c r="BS119" s="40">
        <v>112005</v>
      </c>
      <c r="BT119" s="39">
        <v>273017</v>
      </c>
      <c r="BU119" s="40">
        <v>161397</v>
      </c>
      <c r="BV119" s="40">
        <v>111620</v>
      </c>
      <c r="BW119" s="40">
        <v>0</v>
      </c>
      <c r="BX119" s="40">
        <v>0</v>
      </c>
      <c r="BY119" s="159">
        <v>0</v>
      </c>
      <c r="BZ119" s="39">
        <v>229171</v>
      </c>
      <c r="CA119" s="40">
        <v>136699</v>
      </c>
      <c r="CB119" s="40">
        <v>92472</v>
      </c>
      <c r="CC119" s="159">
        <v>0</v>
      </c>
      <c r="CD119" s="39">
        <f t="shared" si="32"/>
        <v>242599</v>
      </c>
      <c r="CE119" s="40">
        <v>148543</v>
      </c>
      <c r="CF119" s="40">
        <v>94056</v>
      </c>
      <c r="CG119" s="159">
        <v>0</v>
      </c>
      <c r="CH119" s="39">
        <f t="shared" si="280"/>
        <v>162900</v>
      </c>
      <c r="CI119" s="40">
        <v>96363</v>
      </c>
      <c r="CJ119" s="40">
        <v>66537</v>
      </c>
      <c r="CK119" s="159">
        <v>0</v>
      </c>
      <c r="CL119" s="39">
        <v>162751</v>
      </c>
      <c r="CM119" s="159">
        <v>92410</v>
      </c>
      <c r="CN119" s="39"/>
      <c r="CO119" s="40"/>
      <c r="CP119" s="40"/>
      <c r="CQ119" s="159"/>
      <c r="CR119" s="39">
        <v>656560</v>
      </c>
      <c r="CS119" s="40">
        <v>267275</v>
      </c>
      <c r="CT119" s="40">
        <v>345285</v>
      </c>
      <c r="CU119" s="40">
        <v>26175</v>
      </c>
      <c r="CV119" s="40">
        <v>5820</v>
      </c>
      <c r="CW119" s="40">
        <v>1345</v>
      </c>
      <c r="CX119" s="40">
        <v>10660</v>
      </c>
      <c r="CY119" s="39">
        <v>498275</v>
      </c>
      <c r="CZ119" s="40">
        <v>216720</v>
      </c>
      <c r="DA119" s="40">
        <v>256255</v>
      </c>
      <c r="DB119" s="40">
        <v>14700</v>
      </c>
      <c r="DC119" s="40">
        <v>4270</v>
      </c>
      <c r="DD119" s="40">
        <v>1170</v>
      </c>
      <c r="DE119" s="40">
        <v>5160</v>
      </c>
      <c r="DF119" s="39">
        <v>691976</v>
      </c>
      <c r="DG119" s="40">
        <v>289178</v>
      </c>
      <c r="DH119" s="40">
        <v>352382</v>
      </c>
      <c r="DI119" s="40">
        <v>31577</v>
      </c>
      <c r="DJ119" s="40">
        <v>7583</v>
      </c>
      <c r="DK119" s="40">
        <v>1679</v>
      </c>
      <c r="DL119" s="159">
        <v>9577</v>
      </c>
      <c r="DM119" s="39">
        <v>516392</v>
      </c>
      <c r="DN119" s="40">
        <v>232678</v>
      </c>
      <c r="DO119" s="40">
        <v>250955</v>
      </c>
      <c r="DP119" s="40">
        <v>20824</v>
      </c>
      <c r="DQ119" s="40">
        <v>5855</v>
      </c>
      <c r="DR119" s="40">
        <v>1321</v>
      </c>
      <c r="DS119" s="159">
        <v>4759</v>
      </c>
      <c r="DT119" s="41">
        <v>439844</v>
      </c>
      <c r="DU119" s="42">
        <v>75606</v>
      </c>
      <c r="DV119" s="42">
        <v>148652</v>
      </c>
      <c r="DW119" s="42">
        <v>137966</v>
      </c>
      <c r="DX119" s="42">
        <v>77620</v>
      </c>
      <c r="DY119" s="41">
        <v>192834</v>
      </c>
      <c r="DZ119" s="42">
        <v>23782</v>
      </c>
      <c r="EA119" s="42">
        <v>63152</v>
      </c>
      <c r="EB119" s="42">
        <v>61570</v>
      </c>
      <c r="EC119" s="160">
        <v>44330</v>
      </c>
    </row>
    <row r="120" spans="1:133">
      <c r="A120" s="155" t="s">
        <v>812</v>
      </c>
      <c r="B120" s="155" t="s">
        <v>813</v>
      </c>
      <c r="C120" s="140" t="s">
        <v>80</v>
      </c>
      <c r="D120" s="29" t="s">
        <v>814</v>
      </c>
      <c r="E120" s="156" t="s">
        <v>815</v>
      </c>
      <c r="F120" s="29" t="s">
        <v>816</v>
      </c>
      <c r="G120" s="156" t="s">
        <v>817</v>
      </c>
      <c r="H120" s="166">
        <v>2016</v>
      </c>
      <c r="I120" s="150">
        <v>1966</v>
      </c>
      <c r="J120" s="100" t="s">
        <v>85</v>
      </c>
      <c r="K120" s="100" t="s">
        <v>49</v>
      </c>
      <c r="L120" s="100" t="s">
        <v>116</v>
      </c>
      <c r="M120" s="100" t="s">
        <v>87</v>
      </c>
      <c r="N120" s="100" t="s">
        <v>102</v>
      </c>
      <c r="O120" s="43">
        <f t="shared" si="0"/>
        <v>36.814870239999998</v>
      </c>
      <c r="P120" s="162">
        <f t="shared" si="1"/>
        <v>61.958807550000003</v>
      </c>
      <c r="Q120" s="43">
        <f t="shared" si="2"/>
        <v>32.756160520000002</v>
      </c>
      <c r="R120" s="162">
        <f t="shared" si="3"/>
        <v>64.330399369999995</v>
      </c>
      <c r="S120" s="43">
        <f t="shared" si="4"/>
        <v>32.997994720000001</v>
      </c>
      <c r="T120" s="162">
        <f t="shared" si="5"/>
        <v>65.853864380000005</v>
      </c>
      <c r="U120" s="43">
        <f t="shared" si="6"/>
        <v>33.950077190000002</v>
      </c>
      <c r="V120" s="162">
        <f t="shared" si="7"/>
        <v>65.288142239999999</v>
      </c>
      <c r="W120" s="43">
        <f t="shared" si="268"/>
        <v>34.954405659999999</v>
      </c>
      <c r="X120" s="162">
        <f t="shared" si="269"/>
        <v>65.045594339999994</v>
      </c>
      <c r="Y120" s="43">
        <f t="shared" si="262"/>
        <v>34.473696779999997</v>
      </c>
      <c r="Z120" s="162">
        <f t="shared" si="263"/>
        <v>65.526303220000003</v>
      </c>
      <c r="AA120" s="43">
        <f t="shared" si="264"/>
        <v>31.653402029999999</v>
      </c>
      <c r="AB120" s="162">
        <f t="shared" si="265"/>
        <v>68.346597970000005</v>
      </c>
      <c r="AC120" s="43">
        <f t="shared" si="274"/>
        <v>0</v>
      </c>
      <c r="AD120" s="162">
        <f t="shared" si="275"/>
        <v>100</v>
      </c>
      <c r="AE120" s="43">
        <f t="shared" si="276"/>
        <v>0</v>
      </c>
      <c r="AF120" s="162">
        <f t="shared" si="277"/>
        <v>100</v>
      </c>
      <c r="AG120" s="43">
        <f t="shared" ref="AG120:AL120" si="283">CZ120/$CY120*100</f>
        <v>69.018881899999997</v>
      </c>
      <c r="AH120" s="44">
        <f t="shared" si="283"/>
        <v>24.476119959999998</v>
      </c>
      <c r="AI120" s="44">
        <f t="shared" si="283"/>
        <v>3.6106997409999999</v>
      </c>
      <c r="AJ120" s="44">
        <f t="shared" si="283"/>
        <v>1.410588671</v>
      </c>
      <c r="AK120" s="44">
        <f t="shared" si="283"/>
        <v>0.22769344690000001</v>
      </c>
      <c r="AL120" s="44">
        <f t="shared" si="283"/>
        <v>1.25601629</v>
      </c>
      <c r="AM120" s="43">
        <f t="shared" ref="AM120:AR120" si="284">DN120/$DM120*100</f>
        <v>70.974041970000002</v>
      </c>
      <c r="AN120" s="44">
        <f t="shared" si="284"/>
        <v>21.764825479999999</v>
      </c>
      <c r="AO120" s="44">
        <f t="shared" si="284"/>
        <v>4.348429576</v>
      </c>
      <c r="AP120" s="44">
        <f t="shared" si="284"/>
        <v>1.6288771849999999</v>
      </c>
      <c r="AQ120" s="44">
        <f t="shared" si="284"/>
        <v>0.25082206299999998</v>
      </c>
      <c r="AR120" s="163">
        <f t="shared" si="284"/>
        <v>1.033003726</v>
      </c>
      <c r="AS120" s="45">
        <f t="shared" si="18"/>
        <v>87.851467549999995</v>
      </c>
      <c r="AT120" s="46">
        <f t="shared" si="27"/>
        <v>278</v>
      </c>
      <c r="AU120" s="47">
        <f t="shared" si="19"/>
        <v>26.898425209999999</v>
      </c>
      <c r="AV120" s="46">
        <f t="shared" si="28"/>
        <v>271</v>
      </c>
      <c r="AW120" s="47">
        <f t="shared" si="20"/>
        <v>28.91664355</v>
      </c>
      <c r="AX120" s="164">
        <f t="shared" si="29"/>
        <v>295</v>
      </c>
      <c r="AY120" s="48">
        <v>62112</v>
      </c>
      <c r="AZ120" s="49">
        <f t="shared" si="30"/>
        <v>198</v>
      </c>
      <c r="BA120" s="50">
        <v>68528</v>
      </c>
      <c r="BB120" s="49">
        <f t="shared" si="31"/>
        <v>210</v>
      </c>
      <c r="BC120" s="165">
        <f t="shared" si="21"/>
        <v>49.06093783</v>
      </c>
      <c r="BD120" s="51"/>
      <c r="BE120" s="44"/>
      <c r="BF120" s="162"/>
      <c r="BG120" s="100">
        <v>117</v>
      </c>
      <c r="BH120" s="39">
        <v>380895</v>
      </c>
      <c r="BI120" s="40">
        <v>140226</v>
      </c>
      <c r="BJ120" s="40">
        <v>235998</v>
      </c>
      <c r="BK120" s="39">
        <v>311865</v>
      </c>
      <c r="BL120" s="40">
        <v>102155</v>
      </c>
      <c r="BM120" s="40">
        <v>200624</v>
      </c>
      <c r="BN120" s="39">
        <v>296218</v>
      </c>
      <c r="BO120" s="40">
        <v>97746</v>
      </c>
      <c r="BP120" s="40">
        <v>195071</v>
      </c>
      <c r="BQ120" s="39">
        <v>296017</v>
      </c>
      <c r="BR120" s="40">
        <v>100498</v>
      </c>
      <c r="BS120" s="40">
        <v>193264</v>
      </c>
      <c r="BT120" s="39">
        <v>371318</v>
      </c>
      <c r="BU120" s="40">
        <v>129792</v>
      </c>
      <c r="BV120" s="40">
        <v>241526</v>
      </c>
      <c r="BW120" s="40">
        <v>0</v>
      </c>
      <c r="BX120" s="40">
        <v>0</v>
      </c>
      <c r="BY120" s="159">
        <v>0</v>
      </c>
      <c r="BZ120" s="39">
        <v>293006</v>
      </c>
      <c r="CA120" s="40">
        <v>101010</v>
      </c>
      <c r="CB120" s="40">
        <v>191996</v>
      </c>
      <c r="CC120" s="159">
        <v>0</v>
      </c>
      <c r="CD120" s="39">
        <f t="shared" si="32"/>
        <v>303187</v>
      </c>
      <c r="CE120" s="40">
        <v>95969</v>
      </c>
      <c r="CF120" s="40">
        <v>207218</v>
      </c>
      <c r="CG120" s="159">
        <v>0</v>
      </c>
      <c r="CH120" s="39">
        <f t="shared" si="280"/>
        <v>156277</v>
      </c>
      <c r="CI120" s="40">
        <v>0</v>
      </c>
      <c r="CJ120" s="40">
        <v>156277</v>
      </c>
      <c r="CK120" s="159">
        <v>0</v>
      </c>
      <c r="CL120" s="39">
        <v>0</v>
      </c>
      <c r="CM120" s="159">
        <v>232380</v>
      </c>
      <c r="CN120" s="39"/>
      <c r="CO120" s="40"/>
      <c r="CP120" s="40"/>
      <c r="CQ120" s="159"/>
      <c r="CR120" s="39">
        <v>714875</v>
      </c>
      <c r="CS120" s="40">
        <v>475205</v>
      </c>
      <c r="CT120" s="40">
        <v>179710</v>
      </c>
      <c r="CU120" s="40">
        <v>33340</v>
      </c>
      <c r="CV120" s="40">
        <v>10770</v>
      </c>
      <c r="CW120" s="40">
        <v>1580</v>
      </c>
      <c r="CX120" s="40">
        <v>14270</v>
      </c>
      <c r="CY120" s="39">
        <v>540200</v>
      </c>
      <c r="CZ120" s="40">
        <v>372840</v>
      </c>
      <c r="DA120" s="40">
        <v>132220</v>
      </c>
      <c r="DB120" s="40">
        <v>19505</v>
      </c>
      <c r="DC120" s="40">
        <v>7620</v>
      </c>
      <c r="DD120" s="40">
        <v>1230</v>
      </c>
      <c r="DE120" s="40">
        <v>6785</v>
      </c>
      <c r="DF120" s="39">
        <v>691974</v>
      </c>
      <c r="DG120" s="40">
        <v>473695</v>
      </c>
      <c r="DH120" s="40">
        <v>157927</v>
      </c>
      <c r="DI120" s="40">
        <v>34910</v>
      </c>
      <c r="DJ120" s="40">
        <v>11590</v>
      </c>
      <c r="DK120" s="40">
        <v>1677</v>
      </c>
      <c r="DL120" s="159">
        <v>12175</v>
      </c>
      <c r="DM120" s="39">
        <v>511518</v>
      </c>
      <c r="DN120" s="40">
        <v>363045</v>
      </c>
      <c r="DO120" s="40">
        <v>111331</v>
      </c>
      <c r="DP120" s="40">
        <v>22243</v>
      </c>
      <c r="DQ120" s="40">
        <v>8332</v>
      </c>
      <c r="DR120" s="40">
        <v>1283</v>
      </c>
      <c r="DS120" s="159">
        <v>5284</v>
      </c>
      <c r="DT120" s="41">
        <v>489590</v>
      </c>
      <c r="DU120" s="42">
        <v>59478</v>
      </c>
      <c r="DV120" s="42">
        <v>151125</v>
      </c>
      <c r="DW120" s="42">
        <v>147295</v>
      </c>
      <c r="DX120" s="42">
        <v>131692</v>
      </c>
      <c r="DY120" s="41">
        <v>335319</v>
      </c>
      <c r="DZ120" s="42">
        <v>33156</v>
      </c>
      <c r="EA120" s="42">
        <v>102702</v>
      </c>
      <c r="EB120" s="42">
        <v>102498</v>
      </c>
      <c r="EC120" s="160">
        <v>96963</v>
      </c>
    </row>
    <row r="121" spans="1:133">
      <c r="A121" s="154" t="s">
        <v>818</v>
      </c>
      <c r="B121" s="154" t="s">
        <v>819</v>
      </c>
      <c r="C121" s="140" t="s">
        <v>126</v>
      </c>
      <c r="D121" s="29" t="s">
        <v>820</v>
      </c>
      <c r="E121" s="156" t="s">
        <v>821</v>
      </c>
      <c r="F121" s="29" t="s">
        <v>822</v>
      </c>
      <c r="G121" s="156" t="s">
        <v>823</v>
      </c>
      <c r="H121" s="166">
        <v>2006</v>
      </c>
      <c r="I121" s="150">
        <v>1954</v>
      </c>
      <c r="J121" s="100" t="s">
        <v>85</v>
      </c>
      <c r="K121" s="100" t="s">
        <v>50</v>
      </c>
      <c r="L121" s="100" t="s">
        <v>824</v>
      </c>
      <c r="M121" s="100" t="s">
        <v>87</v>
      </c>
      <c r="N121" s="100" t="s">
        <v>102</v>
      </c>
      <c r="O121" s="43">
        <f t="shared" si="0"/>
        <v>78.758746389999999</v>
      </c>
      <c r="P121" s="162">
        <f t="shared" si="1"/>
        <v>20.237113489999999</v>
      </c>
      <c r="Q121" s="43">
        <f t="shared" si="2"/>
        <v>75.304607529999998</v>
      </c>
      <c r="R121" s="162">
        <f t="shared" si="3"/>
        <v>22.24346504</v>
      </c>
      <c r="S121" s="43">
        <f t="shared" si="4"/>
        <v>73.585286920000001</v>
      </c>
      <c r="T121" s="162">
        <f t="shared" si="5"/>
        <v>25.578497509999998</v>
      </c>
      <c r="U121" s="43">
        <f t="shared" si="6"/>
        <v>73.202311609999995</v>
      </c>
      <c r="V121" s="162">
        <f t="shared" si="7"/>
        <v>26.28295249</v>
      </c>
      <c r="W121" s="43">
        <f t="shared" si="268"/>
        <v>80.076600850000005</v>
      </c>
      <c r="X121" s="162">
        <f t="shared" si="269"/>
        <v>19.923399150000002</v>
      </c>
      <c r="Y121" s="43">
        <f t="shared" si="262"/>
        <v>78.846919589999999</v>
      </c>
      <c r="Z121" s="162">
        <f t="shared" si="263"/>
        <v>21.153080410000001</v>
      </c>
      <c r="AA121" s="43">
        <f t="shared" si="264"/>
        <v>75.719459720000003</v>
      </c>
      <c r="AB121" s="162">
        <f t="shared" si="265"/>
        <v>24.28054028</v>
      </c>
      <c r="AC121" s="43">
        <f t="shared" si="274"/>
        <v>100</v>
      </c>
      <c r="AD121" s="162">
        <f t="shared" si="275"/>
        <v>0</v>
      </c>
      <c r="AE121" s="43">
        <f t="shared" si="276"/>
        <v>73.567991770000006</v>
      </c>
      <c r="AF121" s="162">
        <f t="shared" si="277"/>
        <v>26.432008230000001</v>
      </c>
      <c r="AG121" s="43">
        <f t="shared" ref="AG121:AL121" si="285">CZ121/$CY121*100</f>
        <v>27.82153005</v>
      </c>
      <c r="AH121" s="44">
        <f t="shared" si="285"/>
        <v>63.21957742</v>
      </c>
      <c r="AI121" s="44">
        <f t="shared" si="285"/>
        <v>3.959334965</v>
      </c>
      <c r="AJ121" s="44">
        <f t="shared" si="285"/>
        <v>3.3133744310000002</v>
      </c>
      <c r="AK121" s="44">
        <f t="shared" si="285"/>
        <v>0.2418665015</v>
      </c>
      <c r="AL121" s="44">
        <f t="shared" si="285"/>
        <v>1.444316629</v>
      </c>
      <c r="AM121" s="43">
        <f t="shared" ref="AM121:AR121" si="286">DN121/$DM121*100</f>
        <v>30.967929009999999</v>
      </c>
      <c r="AN121" s="44">
        <f t="shared" si="286"/>
        <v>54.667850360000003</v>
      </c>
      <c r="AO121" s="44">
        <f t="shared" si="286"/>
        <v>8.1510124959999999</v>
      </c>
      <c r="AP121" s="44">
        <f t="shared" si="286"/>
        <v>4.4952612470000002</v>
      </c>
      <c r="AQ121" s="44">
        <f t="shared" si="286"/>
        <v>0.1902651001</v>
      </c>
      <c r="AR121" s="163">
        <f t="shared" si="286"/>
        <v>1.527681785</v>
      </c>
      <c r="AS121" s="45">
        <f t="shared" si="18"/>
        <v>87.795461630000005</v>
      </c>
      <c r="AT121" s="46">
        <f t="shared" si="27"/>
        <v>281</v>
      </c>
      <c r="AU121" s="47">
        <f t="shared" si="19"/>
        <v>31.418919599999999</v>
      </c>
      <c r="AV121" s="46">
        <f t="shared" si="28"/>
        <v>193</v>
      </c>
      <c r="AW121" s="47">
        <f t="shared" si="20"/>
        <v>39.96435632</v>
      </c>
      <c r="AX121" s="164">
        <f t="shared" si="29"/>
        <v>156</v>
      </c>
      <c r="AY121" s="48">
        <v>57639</v>
      </c>
      <c r="AZ121" s="49">
        <f t="shared" si="30"/>
        <v>253</v>
      </c>
      <c r="BA121" s="50">
        <v>69939</v>
      </c>
      <c r="BB121" s="49">
        <f t="shared" si="31"/>
        <v>201</v>
      </c>
      <c r="BC121" s="165">
        <f t="shared" si="21"/>
        <v>16.70283465</v>
      </c>
      <c r="BD121" s="51"/>
      <c r="BE121" s="44"/>
      <c r="BF121" s="162"/>
      <c r="BG121" s="100">
        <v>118</v>
      </c>
      <c r="BH121" s="39">
        <v>357719</v>
      </c>
      <c r="BI121" s="40">
        <v>281735</v>
      </c>
      <c r="BJ121" s="40">
        <v>72392</v>
      </c>
      <c r="BK121" s="39">
        <v>298663</v>
      </c>
      <c r="BL121" s="40">
        <v>224907</v>
      </c>
      <c r="BM121" s="40">
        <v>66433</v>
      </c>
      <c r="BN121" s="39">
        <v>296933</v>
      </c>
      <c r="BO121" s="40">
        <v>218499</v>
      </c>
      <c r="BP121" s="40">
        <v>75951</v>
      </c>
      <c r="BQ121" s="39">
        <v>308702</v>
      </c>
      <c r="BR121" s="40">
        <v>225977</v>
      </c>
      <c r="BS121" s="40">
        <v>81136</v>
      </c>
      <c r="BT121" s="39">
        <v>348299</v>
      </c>
      <c r="BU121" s="40">
        <v>278906</v>
      </c>
      <c r="BV121" s="40">
        <v>69393</v>
      </c>
      <c r="BW121" s="40">
        <v>0</v>
      </c>
      <c r="BX121" s="40">
        <v>0</v>
      </c>
      <c r="BY121" s="159">
        <v>0</v>
      </c>
      <c r="BZ121" s="39">
        <v>288809</v>
      </c>
      <c r="CA121" s="40">
        <v>227717</v>
      </c>
      <c r="CB121" s="40">
        <v>61092</v>
      </c>
      <c r="CC121" s="159">
        <v>0</v>
      </c>
      <c r="CD121" s="39">
        <f t="shared" si="32"/>
        <v>290739</v>
      </c>
      <c r="CE121" s="40">
        <v>220146</v>
      </c>
      <c r="CF121" s="40">
        <v>70593</v>
      </c>
      <c r="CG121" s="159">
        <v>0</v>
      </c>
      <c r="CH121" s="39">
        <f t="shared" si="280"/>
        <v>161211</v>
      </c>
      <c r="CI121" s="40">
        <v>161211</v>
      </c>
      <c r="CJ121" s="40">
        <v>0</v>
      </c>
      <c r="CK121" s="159">
        <v>0</v>
      </c>
      <c r="CL121" s="39">
        <v>208861</v>
      </c>
      <c r="CM121" s="159">
        <v>75041</v>
      </c>
      <c r="CN121" s="39"/>
      <c r="CO121" s="40"/>
      <c r="CP121" s="40"/>
      <c r="CQ121" s="159"/>
      <c r="CR121" s="39">
        <v>690605</v>
      </c>
      <c r="CS121" s="40">
        <v>168415</v>
      </c>
      <c r="CT121" s="40">
        <v>436900</v>
      </c>
      <c r="CU121" s="40">
        <v>46860</v>
      </c>
      <c r="CV121" s="40">
        <v>23195</v>
      </c>
      <c r="CW121" s="40">
        <v>1600</v>
      </c>
      <c r="CX121" s="40">
        <v>13635</v>
      </c>
      <c r="CY121" s="39">
        <v>508545</v>
      </c>
      <c r="CZ121" s="40">
        <v>141485</v>
      </c>
      <c r="DA121" s="40">
        <v>321500</v>
      </c>
      <c r="DB121" s="40">
        <v>20135</v>
      </c>
      <c r="DC121" s="40">
        <v>16850</v>
      </c>
      <c r="DD121" s="40">
        <v>1230</v>
      </c>
      <c r="DE121" s="40">
        <v>7345</v>
      </c>
      <c r="DF121" s="39">
        <v>691976</v>
      </c>
      <c r="DG121" s="40">
        <v>189435</v>
      </c>
      <c r="DH121" s="40">
        <v>392241</v>
      </c>
      <c r="DI121" s="40">
        <v>64605</v>
      </c>
      <c r="DJ121" s="40">
        <v>30202</v>
      </c>
      <c r="DK121" s="40">
        <v>1348</v>
      </c>
      <c r="DL121" s="159">
        <v>14145</v>
      </c>
      <c r="DM121" s="39">
        <v>503508</v>
      </c>
      <c r="DN121" s="40">
        <v>155926</v>
      </c>
      <c r="DO121" s="40">
        <v>275257</v>
      </c>
      <c r="DP121" s="40">
        <v>41041</v>
      </c>
      <c r="DQ121" s="40">
        <v>22634</v>
      </c>
      <c r="DR121" s="40">
        <v>958</v>
      </c>
      <c r="DS121" s="159">
        <v>7692</v>
      </c>
      <c r="DT121" s="41">
        <v>497315</v>
      </c>
      <c r="DU121" s="42">
        <v>60695</v>
      </c>
      <c r="DV121" s="42">
        <v>129070</v>
      </c>
      <c r="DW121" s="42">
        <v>151299</v>
      </c>
      <c r="DX121" s="42">
        <v>156251</v>
      </c>
      <c r="DY121" s="41">
        <v>133544</v>
      </c>
      <c r="DZ121" s="42">
        <v>9764</v>
      </c>
      <c r="EA121" s="42">
        <v>32890</v>
      </c>
      <c r="EB121" s="42">
        <v>37520</v>
      </c>
      <c r="EC121" s="160">
        <v>53370</v>
      </c>
    </row>
    <row r="122" spans="1:133">
      <c r="A122" s="155" t="s">
        <v>825</v>
      </c>
      <c r="B122" s="155" t="s">
        <v>826</v>
      </c>
      <c r="C122" s="140" t="s">
        <v>126</v>
      </c>
      <c r="D122" s="29" t="s">
        <v>827</v>
      </c>
      <c r="E122" s="156" t="s">
        <v>828</v>
      </c>
      <c r="F122" s="29" t="s">
        <v>829</v>
      </c>
      <c r="G122" s="156" t="s">
        <v>830</v>
      </c>
      <c r="H122" s="166">
        <v>2020</v>
      </c>
      <c r="I122" s="150">
        <v>1978</v>
      </c>
      <c r="J122" s="100" t="s">
        <v>131</v>
      </c>
      <c r="K122" s="100" t="s">
        <v>50</v>
      </c>
      <c r="L122" s="100" t="s">
        <v>132</v>
      </c>
      <c r="M122" s="100" t="s">
        <v>87</v>
      </c>
      <c r="N122" s="100" t="s">
        <v>831</v>
      </c>
      <c r="O122" s="43">
        <f t="shared" si="0"/>
        <v>86.204826580000002</v>
      </c>
      <c r="P122" s="162">
        <f t="shared" si="1"/>
        <v>12.644979019999999</v>
      </c>
      <c r="Q122" s="43">
        <f t="shared" si="2"/>
        <v>84.971905520000007</v>
      </c>
      <c r="R122" s="162">
        <f t="shared" si="3"/>
        <v>11.90008961</v>
      </c>
      <c r="S122" s="43">
        <f t="shared" si="4"/>
        <v>83.075434200000004</v>
      </c>
      <c r="T122" s="162">
        <f t="shared" si="5"/>
        <v>15.80353976</v>
      </c>
      <c r="U122" s="43">
        <f t="shared" si="6"/>
        <v>84.366961619999998</v>
      </c>
      <c r="V122" s="162">
        <f t="shared" si="7"/>
        <v>15.02340776</v>
      </c>
      <c r="W122" s="43">
        <f t="shared" si="268"/>
        <v>85.14934993</v>
      </c>
      <c r="X122" s="162">
        <f t="shared" si="269"/>
        <v>14.85065007</v>
      </c>
      <c r="Y122" s="43">
        <f t="shared" si="262"/>
        <v>100</v>
      </c>
      <c r="Z122" s="162">
        <f t="shared" si="263"/>
        <v>0</v>
      </c>
      <c r="AA122" s="43">
        <f t="shared" si="264"/>
        <v>84.439143029999997</v>
      </c>
      <c r="AB122" s="162">
        <f t="shared" si="265"/>
        <v>15.56085697</v>
      </c>
      <c r="AC122" s="43">
        <f t="shared" si="274"/>
        <v>100</v>
      </c>
      <c r="AD122" s="162">
        <f t="shared" si="275"/>
        <v>0</v>
      </c>
      <c r="AE122" s="43">
        <f t="shared" si="276"/>
        <v>84.393063580000003</v>
      </c>
      <c r="AF122" s="162">
        <f t="shared" si="277"/>
        <v>15.60693642</v>
      </c>
      <c r="AG122" s="43">
        <f t="shared" ref="AG122:AL122" si="287">CZ122/$CY122*100</f>
        <v>33.149450090000002</v>
      </c>
      <c r="AH122" s="44">
        <f t="shared" si="287"/>
        <v>58.446157589999999</v>
      </c>
      <c r="AI122" s="44">
        <f t="shared" si="287"/>
        <v>3.480439928</v>
      </c>
      <c r="AJ122" s="44">
        <f t="shared" si="287"/>
        <v>3.1219546149999999</v>
      </c>
      <c r="AK122" s="44">
        <f t="shared" si="287"/>
        <v>0.20447584569999999</v>
      </c>
      <c r="AL122" s="44">
        <f t="shared" si="287"/>
        <v>1.5975219270000001</v>
      </c>
      <c r="AM122" s="43">
        <f t="shared" ref="AM122:AR122" si="288">DN122/$DM122*100</f>
        <v>31.411515040000001</v>
      </c>
      <c r="AN122" s="44">
        <f t="shared" si="288"/>
        <v>55.958848500000002</v>
      </c>
      <c r="AO122" s="44">
        <f t="shared" si="288"/>
        <v>6.8665805500000001</v>
      </c>
      <c r="AP122" s="44">
        <f t="shared" si="288"/>
        <v>4.0178999820000003</v>
      </c>
      <c r="AQ122" s="44">
        <f t="shared" si="288"/>
        <v>0.20022144310000001</v>
      </c>
      <c r="AR122" s="163">
        <f t="shared" si="288"/>
        <v>1.5449344899999999</v>
      </c>
      <c r="AS122" s="45">
        <f t="shared" si="18"/>
        <v>89.079661020000003</v>
      </c>
      <c r="AT122" s="46">
        <f t="shared" si="27"/>
        <v>228</v>
      </c>
      <c r="AU122" s="47">
        <f t="shared" si="19"/>
        <v>43.172658890000001</v>
      </c>
      <c r="AV122" s="46">
        <f t="shared" si="28"/>
        <v>64</v>
      </c>
      <c r="AW122" s="47">
        <f t="shared" si="20"/>
        <v>73.162529259999999</v>
      </c>
      <c r="AX122" s="164">
        <f t="shared" si="29"/>
        <v>6</v>
      </c>
      <c r="AY122" s="48">
        <v>54166</v>
      </c>
      <c r="AZ122" s="49">
        <f t="shared" si="30"/>
        <v>307</v>
      </c>
      <c r="BA122" s="50">
        <v>93397</v>
      </c>
      <c r="BB122" s="49">
        <f t="shared" si="31"/>
        <v>64</v>
      </c>
      <c r="BC122" s="165">
        <f t="shared" si="21"/>
        <v>8.8964739680000005</v>
      </c>
      <c r="BD122" s="51"/>
      <c r="BE122" s="44"/>
      <c r="BF122" s="162"/>
      <c r="BG122" s="100">
        <v>119</v>
      </c>
      <c r="BH122" s="39">
        <v>363156</v>
      </c>
      <c r="BI122" s="40">
        <v>313058</v>
      </c>
      <c r="BJ122" s="40">
        <v>45921</v>
      </c>
      <c r="BK122" s="39">
        <v>305754</v>
      </c>
      <c r="BL122" s="40">
        <v>259805</v>
      </c>
      <c r="BM122" s="40">
        <v>36385</v>
      </c>
      <c r="BN122" s="39">
        <v>290359</v>
      </c>
      <c r="BO122" s="40">
        <v>241217</v>
      </c>
      <c r="BP122" s="40">
        <v>45887</v>
      </c>
      <c r="BQ122" s="39">
        <v>311008</v>
      </c>
      <c r="BR122" s="40">
        <v>262388</v>
      </c>
      <c r="BS122" s="40">
        <v>46724</v>
      </c>
      <c r="BT122" s="39">
        <v>354503</v>
      </c>
      <c r="BU122" s="40">
        <v>301857</v>
      </c>
      <c r="BV122" s="40">
        <v>52646</v>
      </c>
      <c r="BW122" s="40">
        <v>0</v>
      </c>
      <c r="BX122" s="40">
        <v>0</v>
      </c>
      <c r="BY122" s="159">
        <v>0</v>
      </c>
      <c r="BZ122" s="39">
        <v>275406</v>
      </c>
      <c r="CA122" s="40">
        <v>275406</v>
      </c>
      <c r="CB122" s="40">
        <v>0</v>
      </c>
      <c r="CC122" s="159">
        <v>0</v>
      </c>
      <c r="CD122" s="39">
        <f t="shared" si="32"/>
        <v>300549</v>
      </c>
      <c r="CE122" s="40">
        <v>253781</v>
      </c>
      <c r="CF122" s="40">
        <v>46768</v>
      </c>
      <c r="CG122" s="159">
        <v>0</v>
      </c>
      <c r="CH122" s="39">
        <f t="shared" si="280"/>
        <v>170326</v>
      </c>
      <c r="CI122" s="40">
        <v>170326</v>
      </c>
      <c r="CJ122" s="40">
        <v>0</v>
      </c>
      <c r="CK122" s="159">
        <v>0</v>
      </c>
      <c r="CL122" s="39">
        <v>234330</v>
      </c>
      <c r="CM122" s="159">
        <v>43335</v>
      </c>
      <c r="CN122" s="39"/>
      <c r="CO122" s="40"/>
      <c r="CP122" s="40"/>
      <c r="CQ122" s="159"/>
      <c r="CR122" s="39">
        <v>732045</v>
      </c>
      <c r="CS122" s="40">
        <v>219030</v>
      </c>
      <c r="CT122" s="40">
        <v>439675</v>
      </c>
      <c r="CU122" s="40">
        <v>35545</v>
      </c>
      <c r="CV122" s="40">
        <v>20895</v>
      </c>
      <c r="CW122" s="40">
        <v>1235</v>
      </c>
      <c r="CX122" s="40">
        <v>15665</v>
      </c>
      <c r="CY122" s="39">
        <v>574640</v>
      </c>
      <c r="CZ122" s="40">
        <v>190490</v>
      </c>
      <c r="DA122" s="40">
        <v>335855</v>
      </c>
      <c r="DB122" s="40">
        <v>20000</v>
      </c>
      <c r="DC122" s="40">
        <v>17940</v>
      </c>
      <c r="DD122" s="40">
        <v>1175</v>
      </c>
      <c r="DE122" s="40">
        <v>9180</v>
      </c>
      <c r="DF122" s="39">
        <v>691976</v>
      </c>
      <c r="DG122" s="40">
        <v>193715</v>
      </c>
      <c r="DH122" s="40">
        <v>404763</v>
      </c>
      <c r="DI122" s="40">
        <v>54614</v>
      </c>
      <c r="DJ122" s="40">
        <v>25210</v>
      </c>
      <c r="DK122" s="40">
        <v>1333</v>
      </c>
      <c r="DL122" s="159">
        <v>12341</v>
      </c>
      <c r="DM122" s="39">
        <v>541900</v>
      </c>
      <c r="DN122" s="40">
        <v>170219</v>
      </c>
      <c r="DO122" s="40">
        <v>303241</v>
      </c>
      <c r="DP122" s="40">
        <v>37210</v>
      </c>
      <c r="DQ122" s="40">
        <v>21773</v>
      </c>
      <c r="DR122" s="40">
        <v>1085</v>
      </c>
      <c r="DS122" s="159">
        <v>8372</v>
      </c>
      <c r="DT122" s="41">
        <v>516614</v>
      </c>
      <c r="DU122" s="42">
        <v>56416</v>
      </c>
      <c r="DV122" s="42">
        <v>117817</v>
      </c>
      <c r="DW122" s="42">
        <v>119345</v>
      </c>
      <c r="DX122" s="42">
        <v>223036</v>
      </c>
      <c r="DY122" s="41">
        <v>168302</v>
      </c>
      <c r="DZ122" s="42">
        <v>4549</v>
      </c>
      <c r="EA122" s="42">
        <v>15047</v>
      </c>
      <c r="EB122" s="42">
        <v>25572</v>
      </c>
      <c r="EC122" s="160">
        <v>123134</v>
      </c>
    </row>
    <row r="123" spans="1:133">
      <c r="A123" s="154" t="s">
        <v>832</v>
      </c>
      <c r="B123" s="154" t="s">
        <v>833</v>
      </c>
      <c r="C123" s="140" t="s">
        <v>126</v>
      </c>
      <c r="D123" s="29" t="s">
        <v>834</v>
      </c>
      <c r="E123" s="156" t="s">
        <v>835</v>
      </c>
      <c r="F123" s="29" t="s">
        <v>836</v>
      </c>
      <c r="G123" s="156" t="s">
        <v>837</v>
      </c>
      <c r="H123" s="166">
        <v>2018</v>
      </c>
      <c r="I123" s="150">
        <v>1960</v>
      </c>
      <c r="J123" s="100" t="s">
        <v>131</v>
      </c>
      <c r="K123" s="100" t="s">
        <v>50</v>
      </c>
      <c r="L123" s="100" t="s">
        <v>196</v>
      </c>
      <c r="M123" s="100" t="s">
        <v>87</v>
      </c>
      <c r="N123" s="100" t="s">
        <v>102</v>
      </c>
      <c r="O123" s="43">
        <f t="shared" si="0"/>
        <v>54.774577489999999</v>
      </c>
      <c r="P123" s="162">
        <f t="shared" si="1"/>
        <v>43.675299799999998</v>
      </c>
      <c r="Q123" s="43">
        <f t="shared" si="2"/>
        <v>46.81626344</v>
      </c>
      <c r="R123" s="162">
        <f t="shared" si="3"/>
        <v>48.309111659999999</v>
      </c>
      <c r="S123" s="43">
        <f t="shared" si="4"/>
        <v>37.453109130000001</v>
      </c>
      <c r="T123" s="162">
        <f t="shared" si="5"/>
        <v>60.830163859999999</v>
      </c>
      <c r="U123" s="43">
        <f t="shared" si="6"/>
        <v>40.059810599999999</v>
      </c>
      <c r="V123" s="162">
        <f t="shared" si="7"/>
        <v>58.972254530000001</v>
      </c>
      <c r="W123" s="43">
        <f t="shared" si="268"/>
        <v>54.58897417</v>
      </c>
      <c r="X123" s="162">
        <f t="shared" si="269"/>
        <v>45.41102583</v>
      </c>
      <c r="Y123" s="43">
        <f t="shared" si="262"/>
        <v>50.514803759999999</v>
      </c>
      <c r="Z123" s="162">
        <f t="shared" si="263"/>
        <v>49.485196240000001</v>
      </c>
      <c r="AA123" s="43">
        <f t="shared" si="264"/>
        <v>38.317510470000002</v>
      </c>
      <c r="AB123" s="162">
        <f t="shared" si="265"/>
        <v>61.682489529999998</v>
      </c>
      <c r="AC123" s="43">
        <f t="shared" si="274"/>
        <v>33.9594497</v>
      </c>
      <c r="AD123" s="162">
        <f t="shared" si="275"/>
        <v>66.040550300000007</v>
      </c>
      <c r="AE123" s="43">
        <f t="shared" si="276"/>
        <v>35.494194550000003</v>
      </c>
      <c r="AF123" s="162">
        <f t="shared" si="277"/>
        <v>64.505805449999997</v>
      </c>
      <c r="AG123" s="43">
        <f t="shared" ref="AG123:AL123" si="289">CZ123/$CY123*100</f>
        <v>70.112257810000003</v>
      </c>
      <c r="AH123" s="44">
        <f t="shared" si="289"/>
        <v>14.66142591</v>
      </c>
      <c r="AI123" s="44">
        <f t="shared" si="289"/>
        <v>5.769290131</v>
      </c>
      <c r="AJ123" s="44">
        <f t="shared" si="289"/>
        <v>7.5699424820000001</v>
      </c>
      <c r="AK123" s="44">
        <f t="shared" si="289"/>
        <v>0.29222015289999997</v>
      </c>
      <c r="AL123" s="44">
        <f t="shared" si="289"/>
        <v>1.594863511</v>
      </c>
      <c r="AM123" s="43">
        <f t="shared" ref="AM123:AR123" si="290">DN123/$DM123*100</f>
        <v>64.99501008</v>
      </c>
      <c r="AN123" s="44">
        <f t="shared" si="290"/>
        <v>12.017817300000001</v>
      </c>
      <c r="AO123" s="44">
        <f t="shared" si="290"/>
        <v>11.993734659999999</v>
      </c>
      <c r="AP123" s="44">
        <f t="shared" si="290"/>
        <v>9.1864690220000007</v>
      </c>
      <c r="AQ123" s="44">
        <f t="shared" si="290"/>
        <v>0.1485417477</v>
      </c>
      <c r="AR123" s="163">
        <f t="shared" si="290"/>
        <v>1.6584271909999999</v>
      </c>
      <c r="AS123" s="45">
        <f t="shared" si="18"/>
        <v>93.91671427</v>
      </c>
      <c r="AT123" s="46">
        <f t="shared" si="27"/>
        <v>26</v>
      </c>
      <c r="AU123" s="47">
        <f t="shared" si="19"/>
        <v>62.249353720000002</v>
      </c>
      <c r="AV123" s="46">
        <f t="shared" si="28"/>
        <v>4</v>
      </c>
      <c r="AW123" s="47">
        <f t="shared" si="20"/>
        <v>67.822512520000004</v>
      </c>
      <c r="AX123" s="164">
        <f t="shared" si="29"/>
        <v>12</v>
      </c>
      <c r="AY123" s="48">
        <v>95365</v>
      </c>
      <c r="AZ123" s="49">
        <f t="shared" si="30"/>
        <v>34</v>
      </c>
      <c r="BA123" s="50">
        <v>110333</v>
      </c>
      <c r="BB123" s="49">
        <f t="shared" si="31"/>
        <v>23</v>
      </c>
      <c r="BC123" s="165">
        <f t="shared" si="21"/>
        <v>22.560362980000001</v>
      </c>
      <c r="BD123" s="51">
        <v>42906</v>
      </c>
      <c r="BE123" s="44">
        <f>CO123/CN123*100</f>
        <v>48.217166829999996</v>
      </c>
      <c r="BF123" s="162">
        <f>CP123/CN123*100</f>
        <v>51.782833170000004</v>
      </c>
      <c r="BG123" s="100">
        <v>120</v>
      </c>
      <c r="BH123" s="39">
        <v>400936</v>
      </c>
      <c r="BI123" s="40">
        <v>219611</v>
      </c>
      <c r="BJ123" s="40">
        <v>175110</v>
      </c>
      <c r="BK123" s="39">
        <v>331246</v>
      </c>
      <c r="BL123" s="40">
        <v>155077</v>
      </c>
      <c r="BM123" s="40">
        <v>160022</v>
      </c>
      <c r="BN123" s="39">
        <v>307096</v>
      </c>
      <c r="BO123" s="40">
        <v>115017</v>
      </c>
      <c r="BP123" s="40">
        <v>186807</v>
      </c>
      <c r="BQ123" s="39">
        <v>300950</v>
      </c>
      <c r="BR123" s="40">
        <v>120560</v>
      </c>
      <c r="BS123" s="40">
        <v>177477</v>
      </c>
      <c r="BT123" s="39">
        <v>397104</v>
      </c>
      <c r="BU123" s="40">
        <v>216775</v>
      </c>
      <c r="BV123" s="40">
        <v>180329</v>
      </c>
      <c r="BW123" s="40">
        <v>0</v>
      </c>
      <c r="BX123" s="40">
        <v>0</v>
      </c>
      <c r="BY123" s="159">
        <v>0</v>
      </c>
      <c r="BZ123" s="39">
        <v>317014</v>
      </c>
      <c r="CA123" s="40">
        <v>160139</v>
      </c>
      <c r="CB123" s="40">
        <v>156875</v>
      </c>
      <c r="CC123" s="159">
        <v>0</v>
      </c>
      <c r="CD123" s="39">
        <f t="shared" si="32"/>
        <v>326005</v>
      </c>
      <c r="CE123" s="40">
        <v>124917</v>
      </c>
      <c r="CF123" s="40">
        <v>201088</v>
      </c>
      <c r="CG123" s="159">
        <v>0</v>
      </c>
      <c r="CH123" s="39">
        <f t="shared" si="280"/>
        <v>210504</v>
      </c>
      <c r="CI123" s="40">
        <v>71486</v>
      </c>
      <c r="CJ123" s="40">
        <v>139018</v>
      </c>
      <c r="CK123" s="159">
        <v>0</v>
      </c>
      <c r="CL123" s="39">
        <v>104365</v>
      </c>
      <c r="CM123" s="159">
        <v>189669</v>
      </c>
      <c r="CN123" s="39">
        <v>260316</v>
      </c>
      <c r="CO123" s="40">
        <v>125517</v>
      </c>
      <c r="CP123" s="40">
        <v>134799</v>
      </c>
      <c r="CQ123" s="159">
        <v>0</v>
      </c>
      <c r="CR123" s="39">
        <v>657415</v>
      </c>
      <c r="CS123" s="40">
        <v>430895</v>
      </c>
      <c r="CT123" s="40">
        <v>94455</v>
      </c>
      <c r="CU123" s="40">
        <v>60395</v>
      </c>
      <c r="CV123" s="40">
        <v>54170</v>
      </c>
      <c r="CW123" s="40">
        <v>1750</v>
      </c>
      <c r="CX123" s="40">
        <v>15750</v>
      </c>
      <c r="CY123" s="39">
        <v>485935</v>
      </c>
      <c r="CZ123" s="40">
        <v>340700</v>
      </c>
      <c r="DA123" s="40">
        <v>71245</v>
      </c>
      <c r="DB123" s="40">
        <v>28035</v>
      </c>
      <c r="DC123" s="40">
        <v>36785</v>
      </c>
      <c r="DD123" s="40">
        <v>1420</v>
      </c>
      <c r="DE123" s="40">
        <v>7750</v>
      </c>
      <c r="DF123" s="39">
        <v>691975</v>
      </c>
      <c r="DG123" s="40">
        <v>433876</v>
      </c>
      <c r="DH123" s="40">
        <v>83636</v>
      </c>
      <c r="DI123" s="40">
        <v>92409</v>
      </c>
      <c r="DJ123" s="40">
        <v>65508</v>
      </c>
      <c r="DK123" s="40">
        <v>1084</v>
      </c>
      <c r="DL123" s="159">
        <v>15462</v>
      </c>
      <c r="DM123" s="39">
        <v>519046</v>
      </c>
      <c r="DN123" s="40">
        <v>337354</v>
      </c>
      <c r="DO123" s="40">
        <v>62378</v>
      </c>
      <c r="DP123" s="40">
        <v>62253</v>
      </c>
      <c r="DQ123" s="40">
        <v>47682</v>
      </c>
      <c r="DR123" s="40">
        <v>771</v>
      </c>
      <c r="DS123" s="159">
        <v>8608</v>
      </c>
      <c r="DT123" s="41">
        <v>516415</v>
      </c>
      <c r="DU123" s="42">
        <v>31415</v>
      </c>
      <c r="DV123" s="42">
        <v>63422</v>
      </c>
      <c r="DW123" s="42">
        <v>100113</v>
      </c>
      <c r="DX123" s="42">
        <v>321465</v>
      </c>
      <c r="DY123" s="41">
        <v>326716</v>
      </c>
      <c r="DZ123" s="42">
        <v>6368</v>
      </c>
      <c r="EA123" s="42">
        <v>34104</v>
      </c>
      <c r="EB123" s="42">
        <v>64657</v>
      </c>
      <c r="EC123" s="160">
        <v>221587</v>
      </c>
    </row>
    <row r="124" spans="1:133">
      <c r="A124" s="155" t="s">
        <v>838</v>
      </c>
      <c r="B124" s="155" t="s">
        <v>839</v>
      </c>
      <c r="C124" s="140" t="s">
        <v>126</v>
      </c>
      <c r="D124" s="29" t="s">
        <v>840</v>
      </c>
      <c r="E124" s="156" t="s">
        <v>841</v>
      </c>
      <c r="F124" s="29" t="s">
        <v>842</v>
      </c>
      <c r="G124" s="156" t="s">
        <v>843</v>
      </c>
      <c r="H124" s="166">
        <v>2020</v>
      </c>
      <c r="I124" s="150">
        <v>1970</v>
      </c>
      <c r="J124" s="100" t="s">
        <v>131</v>
      </c>
      <c r="K124" s="100" t="s">
        <v>49</v>
      </c>
      <c r="L124" s="100" t="s">
        <v>196</v>
      </c>
      <c r="M124" s="100" t="s">
        <v>87</v>
      </c>
      <c r="N124" s="100" t="s">
        <v>95</v>
      </c>
      <c r="O124" s="43">
        <f t="shared" si="0"/>
        <v>52.439711610000003</v>
      </c>
      <c r="P124" s="162">
        <f t="shared" si="1"/>
        <v>46.137276900000003</v>
      </c>
      <c r="Q124" s="43">
        <f t="shared" si="2"/>
        <v>44.75407835</v>
      </c>
      <c r="R124" s="162">
        <f t="shared" si="3"/>
        <v>51.138752150000002</v>
      </c>
      <c r="S124" s="43">
        <f t="shared" si="4"/>
        <v>38.319645710000003</v>
      </c>
      <c r="T124" s="162">
        <f t="shared" si="5"/>
        <v>60.230831649999999</v>
      </c>
      <c r="U124" s="43">
        <f t="shared" si="6"/>
        <v>39.106618920000003</v>
      </c>
      <c r="V124" s="162">
        <f t="shared" si="7"/>
        <v>60.064832629999998</v>
      </c>
      <c r="W124" s="43">
        <f t="shared" si="268"/>
        <v>51.391251910000001</v>
      </c>
      <c r="X124" s="162">
        <f t="shared" si="269"/>
        <v>48.608748089999999</v>
      </c>
      <c r="Y124" s="43">
        <f t="shared" si="262"/>
        <v>49.925296230000001</v>
      </c>
      <c r="Z124" s="162">
        <f t="shared" si="263"/>
        <v>50.074703769999999</v>
      </c>
      <c r="AA124" s="43">
        <f t="shared" si="264"/>
        <v>39.618315580000001</v>
      </c>
      <c r="AB124" s="162">
        <f t="shared" si="265"/>
        <v>60.381684419999999</v>
      </c>
      <c r="AC124" s="43">
        <f t="shared" si="274"/>
        <v>34.612970650000001</v>
      </c>
      <c r="AD124" s="162">
        <f t="shared" si="275"/>
        <v>65.387029350000006</v>
      </c>
      <c r="AE124" s="43">
        <f t="shared" si="276"/>
        <v>37.838105890000001</v>
      </c>
      <c r="AF124" s="162">
        <f t="shared" si="277"/>
        <v>62.161894109999999</v>
      </c>
      <c r="AG124" s="43">
        <f t="shared" ref="AG124:AL124" si="291">CZ124/$CY124*100</f>
        <v>54.88256088</v>
      </c>
      <c r="AH124" s="44">
        <f t="shared" si="291"/>
        <v>21.985179689999999</v>
      </c>
      <c r="AI124" s="44">
        <f t="shared" si="291"/>
        <v>9.9125003859999996</v>
      </c>
      <c r="AJ124" s="44">
        <f t="shared" si="291"/>
        <v>11.45533809</v>
      </c>
      <c r="AK124" s="44">
        <f t="shared" si="291"/>
        <v>0.19684836489999999</v>
      </c>
      <c r="AL124" s="44">
        <f t="shared" si="291"/>
        <v>1.5675725810000001</v>
      </c>
      <c r="AM124" s="43">
        <f t="shared" ref="AM124:AR124" si="292">DN124/$DM124*100</f>
        <v>53.134109600000002</v>
      </c>
      <c r="AN124" s="44">
        <f t="shared" si="292"/>
        <v>16.58120147</v>
      </c>
      <c r="AO124" s="44">
        <f t="shared" si="292"/>
        <v>16.762066520000001</v>
      </c>
      <c r="AP124" s="44">
        <f t="shared" si="292"/>
        <v>11.85156001</v>
      </c>
      <c r="AQ124" s="44">
        <f t="shared" si="292"/>
        <v>0.18413123540000001</v>
      </c>
      <c r="AR124" s="163">
        <f t="shared" si="292"/>
        <v>1.4869311730000001</v>
      </c>
      <c r="AS124" s="45">
        <f t="shared" si="18"/>
        <v>88.966577909999998</v>
      </c>
      <c r="AT124" s="46">
        <f t="shared" si="27"/>
        <v>232</v>
      </c>
      <c r="AU124" s="47">
        <f t="shared" si="19"/>
        <v>42.348101079999999</v>
      </c>
      <c r="AV124" s="46">
        <f t="shared" si="28"/>
        <v>70</v>
      </c>
      <c r="AW124" s="47">
        <f t="shared" si="20"/>
        <v>48.75714696</v>
      </c>
      <c r="AX124" s="164">
        <f t="shared" si="29"/>
        <v>77</v>
      </c>
      <c r="AY124" s="48">
        <v>77978</v>
      </c>
      <c r="AZ124" s="49">
        <f t="shared" si="30"/>
        <v>82</v>
      </c>
      <c r="BA124" s="50">
        <v>93347</v>
      </c>
      <c r="BB124" s="49">
        <f t="shared" si="31"/>
        <v>65</v>
      </c>
      <c r="BC124" s="165">
        <f t="shared" si="21"/>
        <v>28.123390019999999</v>
      </c>
      <c r="BD124" s="51"/>
      <c r="BE124" s="44"/>
      <c r="BF124" s="162"/>
      <c r="BG124" s="100">
        <v>121</v>
      </c>
      <c r="BH124" s="39">
        <v>379758</v>
      </c>
      <c r="BI124" s="40">
        <v>199144</v>
      </c>
      <c r="BJ124" s="40">
        <v>175210</v>
      </c>
      <c r="BK124" s="39">
        <v>294972</v>
      </c>
      <c r="BL124" s="40">
        <v>132012</v>
      </c>
      <c r="BM124" s="40">
        <v>150845</v>
      </c>
      <c r="BN124" s="39">
        <v>263742</v>
      </c>
      <c r="BO124" s="40">
        <v>101065</v>
      </c>
      <c r="BP124" s="40">
        <v>158854</v>
      </c>
      <c r="BQ124" s="39">
        <v>253576</v>
      </c>
      <c r="BR124" s="40">
        <v>99165</v>
      </c>
      <c r="BS124" s="40">
        <v>152310</v>
      </c>
      <c r="BT124" s="39">
        <v>371464</v>
      </c>
      <c r="BU124" s="40">
        <v>190900</v>
      </c>
      <c r="BV124" s="40">
        <v>180564</v>
      </c>
      <c r="BW124" s="40">
        <v>0</v>
      </c>
      <c r="BX124" s="40">
        <v>0</v>
      </c>
      <c r="BY124" s="159">
        <v>0</v>
      </c>
      <c r="BZ124" s="39">
        <v>280441</v>
      </c>
      <c r="CA124" s="40">
        <v>140011</v>
      </c>
      <c r="CB124" s="40">
        <v>140430</v>
      </c>
      <c r="CC124" s="159">
        <v>0</v>
      </c>
      <c r="CD124" s="39">
        <f t="shared" si="32"/>
        <v>288301</v>
      </c>
      <c r="CE124" s="40">
        <v>114220</v>
      </c>
      <c r="CF124" s="40">
        <v>174081</v>
      </c>
      <c r="CG124" s="159">
        <v>0</v>
      </c>
      <c r="CH124" s="39">
        <f t="shared" si="280"/>
        <v>173669</v>
      </c>
      <c r="CI124" s="40">
        <v>60112</v>
      </c>
      <c r="CJ124" s="40">
        <v>113557</v>
      </c>
      <c r="CK124" s="159">
        <v>0</v>
      </c>
      <c r="CL124" s="39">
        <v>95377</v>
      </c>
      <c r="CM124" s="159">
        <v>156689</v>
      </c>
      <c r="CN124" s="39"/>
      <c r="CO124" s="40"/>
      <c r="CP124" s="40"/>
      <c r="CQ124" s="159"/>
      <c r="CR124" s="39">
        <v>697070</v>
      </c>
      <c r="CS124" s="40">
        <v>344855</v>
      </c>
      <c r="CT124" s="40">
        <v>152050</v>
      </c>
      <c r="CU124" s="40">
        <v>101785</v>
      </c>
      <c r="CV124" s="40">
        <v>80915</v>
      </c>
      <c r="CW124" s="40">
        <v>1110</v>
      </c>
      <c r="CX124" s="40">
        <v>16355</v>
      </c>
      <c r="CY124" s="39">
        <v>485145</v>
      </c>
      <c r="CZ124" s="40">
        <v>266260</v>
      </c>
      <c r="DA124" s="40">
        <v>106660</v>
      </c>
      <c r="DB124" s="40">
        <v>48090</v>
      </c>
      <c r="DC124" s="40">
        <v>55575</v>
      </c>
      <c r="DD124" s="40">
        <v>955</v>
      </c>
      <c r="DE124" s="40">
        <v>7605</v>
      </c>
      <c r="DF124" s="39">
        <v>691975</v>
      </c>
      <c r="DG124" s="40">
        <v>345371</v>
      </c>
      <c r="DH124" s="40">
        <v>120749</v>
      </c>
      <c r="DI124" s="40">
        <v>129930</v>
      </c>
      <c r="DJ124" s="40">
        <v>79824</v>
      </c>
      <c r="DK124" s="40">
        <v>1280</v>
      </c>
      <c r="DL124" s="159">
        <v>14821</v>
      </c>
      <c r="DM124" s="39">
        <v>489868</v>
      </c>
      <c r="DN124" s="40">
        <v>260287</v>
      </c>
      <c r="DO124" s="40">
        <v>81226</v>
      </c>
      <c r="DP124" s="40">
        <v>82112</v>
      </c>
      <c r="DQ124" s="40">
        <v>58057</v>
      </c>
      <c r="DR124" s="40">
        <v>902</v>
      </c>
      <c r="DS124" s="159">
        <v>7284</v>
      </c>
      <c r="DT124" s="41">
        <v>520165</v>
      </c>
      <c r="DU124" s="42">
        <v>57392</v>
      </c>
      <c r="DV124" s="42">
        <v>105225</v>
      </c>
      <c r="DW124" s="42">
        <v>137268</v>
      </c>
      <c r="DX124" s="42">
        <v>220280</v>
      </c>
      <c r="DY124" s="41">
        <v>247133</v>
      </c>
      <c r="DZ124" s="42">
        <v>10777</v>
      </c>
      <c r="EA124" s="42">
        <v>45882</v>
      </c>
      <c r="EB124" s="42">
        <v>69979</v>
      </c>
      <c r="EC124" s="160">
        <v>120495</v>
      </c>
    </row>
    <row r="125" spans="1:133">
      <c r="A125" s="154" t="s">
        <v>844</v>
      </c>
      <c r="B125" s="154" t="s">
        <v>845</v>
      </c>
      <c r="C125" s="140" t="s">
        <v>80</v>
      </c>
      <c r="D125" s="29" t="s">
        <v>846</v>
      </c>
      <c r="E125" s="156" t="s">
        <v>558</v>
      </c>
      <c r="F125" s="29" t="s">
        <v>847</v>
      </c>
      <c r="G125" s="156" t="s">
        <v>848</v>
      </c>
      <c r="H125" s="161">
        <v>2010</v>
      </c>
      <c r="I125" s="150">
        <v>1969</v>
      </c>
      <c r="J125" s="100" t="s">
        <v>85</v>
      </c>
      <c r="K125" s="100" t="s">
        <v>49</v>
      </c>
      <c r="L125" s="100" t="s">
        <v>86</v>
      </c>
      <c r="M125" s="100" t="s">
        <v>87</v>
      </c>
      <c r="N125" s="100" t="s">
        <v>102</v>
      </c>
      <c r="O125" s="43">
        <f t="shared" si="0"/>
        <v>36.98393969</v>
      </c>
      <c r="P125" s="162">
        <f t="shared" si="1"/>
        <v>61.95950285</v>
      </c>
      <c r="Q125" s="43">
        <f t="shared" si="2"/>
        <v>34.40873174</v>
      </c>
      <c r="R125" s="162">
        <f t="shared" si="3"/>
        <v>63.346188900000001</v>
      </c>
      <c r="S125" s="43">
        <f t="shared" si="4"/>
        <v>37.477769459999998</v>
      </c>
      <c r="T125" s="162">
        <f t="shared" si="5"/>
        <v>61.628121200000002</v>
      </c>
      <c r="U125" s="43">
        <f t="shared" si="6"/>
        <v>37.811268820000002</v>
      </c>
      <c r="V125" s="162">
        <f t="shared" si="7"/>
        <v>61.573188350000002</v>
      </c>
      <c r="W125" s="43">
        <f t="shared" si="268"/>
        <v>35.479356420000002</v>
      </c>
      <c r="X125" s="162">
        <f t="shared" si="269"/>
        <v>64.520643579999998</v>
      </c>
      <c r="Y125" s="43">
        <f t="shared" si="262"/>
        <v>0</v>
      </c>
      <c r="Z125" s="162">
        <f t="shared" si="263"/>
        <v>100</v>
      </c>
      <c r="AA125" s="43">
        <f t="shared" si="264"/>
        <v>32.35708065</v>
      </c>
      <c r="AB125" s="162">
        <f t="shared" si="265"/>
        <v>67.64291935</v>
      </c>
      <c r="AC125" s="43">
        <f t="shared" si="274"/>
        <v>0</v>
      </c>
      <c r="AD125" s="162">
        <f t="shared" si="275"/>
        <v>100</v>
      </c>
      <c r="AE125" s="43">
        <f t="shared" si="276"/>
        <v>0</v>
      </c>
      <c r="AF125" s="162">
        <f t="shared" si="277"/>
        <v>100</v>
      </c>
      <c r="AG125" s="43">
        <f t="shared" ref="AG125:AL125" si="293">CZ125/$CY125*100</f>
        <v>63.52603156</v>
      </c>
      <c r="AH125" s="44">
        <f t="shared" si="293"/>
        <v>30.840043820000002</v>
      </c>
      <c r="AI125" s="44">
        <f t="shared" si="293"/>
        <v>3.2085407340000001</v>
      </c>
      <c r="AJ125" s="44">
        <f t="shared" si="293"/>
        <v>1.128130225</v>
      </c>
      <c r="AK125" s="44">
        <f t="shared" si="293"/>
        <v>0.26809909100000001</v>
      </c>
      <c r="AL125" s="44">
        <f t="shared" si="293"/>
        <v>1.029154575</v>
      </c>
      <c r="AM125" s="43">
        <f t="shared" ref="AM125:AR125" si="294">DN125/$DM125*100</f>
        <v>64.647460640000006</v>
      </c>
      <c r="AN125" s="44">
        <f t="shared" si="294"/>
        <v>27.958667800000001</v>
      </c>
      <c r="AO125" s="44">
        <f t="shared" si="294"/>
        <v>4.8489117009999996</v>
      </c>
      <c r="AP125" s="44">
        <f t="shared" si="294"/>
        <v>1.3684779250000001</v>
      </c>
      <c r="AQ125" s="44">
        <f t="shared" si="294"/>
        <v>0.25528712570000001</v>
      </c>
      <c r="AR125" s="163">
        <f t="shared" si="294"/>
        <v>0.92119481319999996</v>
      </c>
      <c r="AS125" s="45">
        <f t="shared" si="18"/>
        <v>85.258038850000005</v>
      </c>
      <c r="AT125" s="46">
        <f t="shared" si="27"/>
        <v>340</v>
      </c>
      <c r="AU125" s="47">
        <f t="shared" si="19"/>
        <v>22.061830100000002</v>
      </c>
      <c r="AV125" s="46">
        <f t="shared" si="28"/>
        <v>354</v>
      </c>
      <c r="AW125" s="47">
        <f t="shared" si="20"/>
        <v>25.16911412</v>
      </c>
      <c r="AX125" s="164">
        <f t="shared" si="29"/>
        <v>360</v>
      </c>
      <c r="AY125" s="48">
        <v>47315</v>
      </c>
      <c r="AZ125" s="49">
        <f t="shared" si="30"/>
        <v>379</v>
      </c>
      <c r="BA125" s="50">
        <v>56701</v>
      </c>
      <c r="BB125" s="49">
        <f t="shared" si="31"/>
        <v>346</v>
      </c>
      <c r="BC125" s="165">
        <f t="shared" si="21"/>
        <v>47.537092180000002</v>
      </c>
      <c r="BD125" s="51"/>
      <c r="BE125" s="44"/>
      <c r="BF125" s="162"/>
      <c r="BG125" s="100">
        <v>122</v>
      </c>
      <c r="BH125" s="39">
        <v>316121</v>
      </c>
      <c r="BI125" s="40">
        <v>116914</v>
      </c>
      <c r="BJ125" s="40">
        <v>195867</v>
      </c>
      <c r="BK125" s="39">
        <v>265514</v>
      </c>
      <c r="BL125" s="40">
        <v>91360</v>
      </c>
      <c r="BM125" s="40">
        <v>168193</v>
      </c>
      <c r="BN125" s="39">
        <v>265963</v>
      </c>
      <c r="BO125" s="40">
        <v>99677</v>
      </c>
      <c r="BP125" s="40">
        <v>163908</v>
      </c>
      <c r="BQ125" s="39">
        <v>264482</v>
      </c>
      <c r="BR125" s="40">
        <v>100004</v>
      </c>
      <c r="BS125" s="40">
        <v>162850</v>
      </c>
      <c r="BT125" s="39">
        <v>307965</v>
      </c>
      <c r="BU125" s="40">
        <v>109264</v>
      </c>
      <c r="BV125" s="40">
        <v>198701</v>
      </c>
      <c r="BW125" s="40">
        <v>0</v>
      </c>
      <c r="BX125" s="40">
        <v>0</v>
      </c>
      <c r="BY125" s="159">
        <v>0</v>
      </c>
      <c r="BZ125" s="39">
        <v>198152</v>
      </c>
      <c r="CA125" s="40">
        <v>0</v>
      </c>
      <c r="CB125" s="40">
        <v>198152</v>
      </c>
      <c r="CC125" s="159">
        <v>0</v>
      </c>
      <c r="CD125" s="39">
        <f t="shared" si="32"/>
        <v>257208</v>
      </c>
      <c r="CE125" s="40">
        <v>83225</v>
      </c>
      <c r="CF125" s="40">
        <v>173983</v>
      </c>
      <c r="CG125" s="159">
        <v>0</v>
      </c>
      <c r="CH125" s="39">
        <f t="shared" si="280"/>
        <v>129938</v>
      </c>
      <c r="CI125" s="40">
        <v>0</v>
      </c>
      <c r="CJ125" s="40">
        <v>129938</v>
      </c>
      <c r="CK125" s="159">
        <v>0</v>
      </c>
      <c r="CL125" s="39">
        <v>0</v>
      </c>
      <c r="CM125" s="159">
        <v>197789</v>
      </c>
      <c r="CN125" s="39"/>
      <c r="CO125" s="40"/>
      <c r="CP125" s="40"/>
      <c r="CQ125" s="159"/>
      <c r="CR125" s="39">
        <v>686580</v>
      </c>
      <c r="CS125" s="40">
        <v>415550</v>
      </c>
      <c r="CT125" s="40">
        <v>216920</v>
      </c>
      <c r="CU125" s="40">
        <v>33060</v>
      </c>
      <c r="CV125" s="40">
        <v>7750</v>
      </c>
      <c r="CW125" s="40">
        <v>1725</v>
      </c>
      <c r="CX125" s="40">
        <v>11575</v>
      </c>
      <c r="CY125" s="39">
        <v>520330</v>
      </c>
      <c r="CZ125" s="40">
        <v>330545</v>
      </c>
      <c r="DA125" s="40">
        <v>160470</v>
      </c>
      <c r="DB125" s="40">
        <v>16695</v>
      </c>
      <c r="DC125" s="40">
        <v>5870</v>
      </c>
      <c r="DD125" s="40">
        <v>1395</v>
      </c>
      <c r="DE125" s="40">
        <v>5355</v>
      </c>
      <c r="DF125" s="39">
        <v>691976</v>
      </c>
      <c r="DG125" s="40">
        <v>428138</v>
      </c>
      <c r="DH125" s="40">
        <v>203381</v>
      </c>
      <c r="DI125" s="40">
        <v>39578</v>
      </c>
      <c r="DJ125" s="40">
        <v>9352</v>
      </c>
      <c r="DK125" s="40">
        <v>1676</v>
      </c>
      <c r="DL125" s="159">
        <v>9851</v>
      </c>
      <c r="DM125" s="39">
        <v>518240</v>
      </c>
      <c r="DN125" s="40">
        <v>335029</v>
      </c>
      <c r="DO125" s="40">
        <v>144893</v>
      </c>
      <c r="DP125" s="40">
        <v>25129</v>
      </c>
      <c r="DQ125" s="40">
        <v>7092</v>
      </c>
      <c r="DR125" s="40">
        <v>1323</v>
      </c>
      <c r="DS125" s="159">
        <v>4774</v>
      </c>
      <c r="DT125" s="41">
        <v>467604</v>
      </c>
      <c r="DU125" s="42">
        <v>68934</v>
      </c>
      <c r="DV125" s="42">
        <v>158902</v>
      </c>
      <c r="DW125" s="42">
        <v>136606</v>
      </c>
      <c r="DX125" s="42">
        <v>103162</v>
      </c>
      <c r="DY125" s="41">
        <v>295954</v>
      </c>
      <c r="DZ125" s="42">
        <v>31278</v>
      </c>
      <c r="EA125" s="42">
        <v>98279</v>
      </c>
      <c r="EB125" s="42">
        <v>91908</v>
      </c>
      <c r="EC125" s="160">
        <v>74489</v>
      </c>
    </row>
    <row r="126" spans="1:133">
      <c r="A126" s="155" t="s">
        <v>849</v>
      </c>
      <c r="B126" s="155" t="s">
        <v>850</v>
      </c>
      <c r="C126" s="140" t="s">
        <v>80</v>
      </c>
      <c r="D126" s="29" t="s">
        <v>851</v>
      </c>
      <c r="E126" s="156" t="s">
        <v>852</v>
      </c>
      <c r="F126" s="29" t="s">
        <v>853</v>
      </c>
      <c r="G126" s="156" t="s">
        <v>854</v>
      </c>
      <c r="H126" s="166">
        <v>2020</v>
      </c>
      <c r="I126" s="150">
        <v>1963</v>
      </c>
      <c r="J126" s="100" t="s">
        <v>85</v>
      </c>
      <c r="K126" s="100" t="s">
        <v>49</v>
      </c>
      <c r="L126" s="100" t="s">
        <v>86</v>
      </c>
      <c r="M126" s="100" t="s">
        <v>87</v>
      </c>
      <c r="N126" s="100" t="s">
        <v>88</v>
      </c>
      <c r="O126" s="43">
        <f t="shared" si="0"/>
        <v>22.360893480000001</v>
      </c>
      <c r="P126" s="162">
        <f t="shared" si="1"/>
        <v>76.381909550000003</v>
      </c>
      <c r="Q126" s="43">
        <f t="shared" si="2"/>
        <v>19.335497870000001</v>
      </c>
      <c r="R126" s="162">
        <f t="shared" si="3"/>
        <v>77.786787340000004</v>
      </c>
      <c r="S126" s="43">
        <f t="shared" si="4"/>
        <v>20.481188169999999</v>
      </c>
      <c r="T126" s="162">
        <f t="shared" si="5"/>
        <v>78.138662629999999</v>
      </c>
      <c r="U126" s="43">
        <f t="shared" si="6"/>
        <v>24.289217539999999</v>
      </c>
      <c r="V126" s="162">
        <f t="shared" si="7"/>
        <v>74.701577</v>
      </c>
      <c r="W126" s="43">
        <f t="shared" si="268"/>
        <v>21.419310849999999</v>
      </c>
      <c r="X126" s="162">
        <f t="shared" si="269"/>
        <v>78.580689149999998</v>
      </c>
      <c r="Y126" s="43">
        <f t="shared" si="262"/>
        <v>20.494527080000001</v>
      </c>
      <c r="Z126" s="162">
        <f t="shared" si="263"/>
        <v>79.505472920000003</v>
      </c>
      <c r="AA126" s="43">
        <f t="shared" si="264"/>
        <v>0</v>
      </c>
      <c r="AB126" s="162">
        <f t="shared" si="265"/>
        <v>100</v>
      </c>
      <c r="AC126" s="43">
        <f t="shared" si="274"/>
        <v>19.32536855</v>
      </c>
      <c r="AD126" s="162">
        <f t="shared" si="275"/>
        <v>80.674631450000007</v>
      </c>
      <c r="AE126" s="43">
        <f t="shared" si="276"/>
        <v>23.815699200000001</v>
      </c>
      <c r="AF126" s="162">
        <f t="shared" si="277"/>
        <v>76.184300800000003</v>
      </c>
      <c r="AG126" s="43">
        <f t="shared" ref="AG126:AL126" si="295">CZ126/$CY126*100</f>
        <v>85.414084610000003</v>
      </c>
      <c r="AH126" s="44">
        <f t="shared" si="295"/>
        <v>6.9091178160000002</v>
      </c>
      <c r="AI126" s="44">
        <f t="shared" si="295"/>
        <v>5.2951404950000001</v>
      </c>
      <c r="AJ126" s="44">
        <f t="shared" si="295"/>
        <v>0.97948537710000005</v>
      </c>
      <c r="AK126" s="44">
        <f t="shared" si="295"/>
        <v>0.19238239700000001</v>
      </c>
      <c r="AL126" s="44">
        <f t="shared" si="295"/>
        <v>1.2097893040000001</v>
      </c>
      <c r="AM126" s="43">
        <f t="shared" ref="AM126:AR126" si="296">DN126/$DM126*100</f>
        <v>82.630899900000003</v>
      </c>
      <c r="AN126" s="44">
        <f t="shared" si="296"/>
        <v>6.2990538650000003</v>
      </c>
      <c r="AO126" s="44">
        <f t="shared" si="296"/>
        <v>8.94623466</v>
      </c>
      <c r="AP126" s="44">
        <f t="shared" si="296"/>
        <v>1.0571059949999999</v>
      </c>
      <c r="AQ126" s="44">
        <f t="shared" si="296"/>
        <v>0.24958913790000001</v>
      </c>
      <c r="AR126" s="163">
        <f t="shared" si="296"/>
        <v>0.81711643909999998</v>
      </c>
      <c r="AS126" s="45">
        <f t="shared" si="18"/>
        <v>82.792811639999996</v>
      </c>
      <c r="AT126" s="46">
        <f t="shared" si="27"/>
        <v>374</v>
      </c>
      <c r="AU126" s="47">
        <f t="shared" si="19"/>
        <v>23.44879109</v>
      </c>
      <c r="AV126" s="46">
        <f t="shared" si="28"/>
        <v>332</v>
      </c>
      <c r="AW126" s="47">
        <f t="shared" si="20"/>
        <v>25.952654299999999</v>
      </c>
      <c r="AX126" s="164">
        <f t="shared" si="29"/>
        <v>345</v>
      </c>
      <c r="AY126" s="48">
        <v>56010</v>
      </c>
      <c r="AZ126" s="49">
        <f t="shared" si="30"/>
        <v>271</v>
      </c>
      <c r="BA126" s="50">
        <v>59267</v>
      </c>
      <c r="BB126" s="49">
        <f t="shared" si="31"/>
        <v>310</v>
      </c>
      <c r="BC126" s="165">
        <f t="shared" si="21"/>
        <v>63.24686251</v>
      </c>
      <c r="BD126" s="51"/>
      <c r="BE126" s="44"/>
      <c r="BF126" s="162"/>
      <c r="BG126" s="100">
        <v>123</v>
      </c>
      <c r="BH126" s="39">
        <v>382279</v>
      </c>
      <c r="BI126" s="40">
        <v>85481</v>
      </c>
      <c r="BJ126" s="40">
        <v>291992</v>
      </c>
      <c r="BK126" s="39">
        <v>297215</v>
      </c>
      <c r="BL126" s="40">
        <v>57468</v>
      </c>
      <c r="BM126" s="40">
        <v>231194</v>
      </c>
      <c r="BN126" s="39">
        <v>265551</v>
      </c>
      <c r="BO126" s="40">
        <v>54388</v>
      </c>
      <c r="BP126" s="40">
        <v>207498</v>
      </c>
      <c r="BQ126" s="39">
        <v>265060</v>
      </c>
      <c r="BR126" s="40">
        <v>64381</v>
      </c>
      <c r="BS126" s="40">
        <v>198004</v>
      </c>
      <c r="BT126" s="39">
        <v>372547</v>
      </c>
      <c r="BU126" s="40">
        <v>79797</v>
      </c>
      <c r="BV126" s="40">
        <v>292750</v>
      </c>
      <c r="BW126" s="40">
        <v>0</v>
      </c>
      <c r="BX126" s="40">
        <v>0</v>
      </c>
      <c r="BY126" s="159">
        <v>0</v>
      </c>
      <c r="BZ126" s="39">
        <v>282573</v>
      </c>
      <c r="CA126" s="40">
        <v>57912</v>
      </c>
      <c r="CB126" s="40">
        <v>224661</v>
      </c>
      <c r="CC126" s="159">
        <v>0</v>
      </c>
      <c r="CD126" s="39">
        <f t="shared" si="32"/>
        <v>256535</v>
      </c>
      <c r="CE126" s="40">
        <v>0</v>
      </c>
      <c r="CF126" s="40">
        <v>256535</v>
      </c>
      <c r="CG126" s="159">
        <v>0</v>
      </c>
      <c r="CH126" s="39">
        <f t="shared" si="280"/>
        <v>181047</v>
      </c>
      <c r="CI126" s="40">
        <v>34988</v>
      </c>
      <c r="CJ126" s="40">
        <v>146059</v>
      </c>
      <c r="CK126" s="159">
        <v>0</v>
      </c>
      <c r="CL126" s="39">
        <v>60052</v>
      </c>
      <c r="CM126" s="159">
        <v>192101</v>
      </c>
      <c r="CN126" s="39"/>
      <c r="CO126" s="40"/>
      <c r="CP126" s="40"/>
      <c r="CQ126" s="159"/>
      <c r="CR126" s="39">
        <v>707380</v>
      </c>
      <c r="CS126" s="40">
        <v>574615</v>
      </c>
      <c r="CT126" s="40">
        <v>48915</v>
      </c>
      <c r="CU126" s="40">
        <v>63745</v>
      </c>
      <c r="CV126" s="40">
        <v>7115</v>
      </c>
      <c r="CW126" s="40">
        <v>1340</v>
      </c>
      <c r="CX126" s="40">
        <v>11650</v>
      </c>
      <c r="CY126" s="39">
        <v>540590</v>
      </c>
      <c r="CZ126" s="40">
        <v>461740</v>
      </c>
      <c r="DA126" s="40">
        <v>37350</v>
      </c>
      <c r="DB126" s="40">
        <v>28625</v>
      </c>
      <c r="DC126" s="40">
        <v>5295</v>
      </c>
      <c r="DD126" s="40">
        <v>1040</v>
      </c>
      <c r="DE126" s="40">
        <v>6540</v>
      </c>
      <c r="DF126" s="39">
        <v>691975</v>
      </c>
      <c r="DG126" s="40">
        <v>549608</v>
      </c>
      <c r="DH126" s="40">
        <v>45079</v>
      </c>
      <c r="DI126" s="40">
        <v>79413</v>
      </c>
      <c r="DJ126" s="40">
        <v>7788</v>
      </c>
      <c r="DK126" s="40">
        <v>1656</v>
      </c>
      <c r="DL126" s="159">
        <v>8431</v>
      </c>
      <c r="DM126" s="39">
        <v>520856</v>
      </c>
      <c r="DN126" s="40">
        <v>430388</v>
      </c>
      <c r="DO126" s="40">
        <v>32809</v>
      </c>
      <c r="DP126" s="40">
        <v>46597</v>
      </c>
      <c r="DQ126" s="40">
        <v>5506</v>
      </c>
      <c r="DR126" s="40">
        <v>1300</v>
      </c>
      <c r="DS126" s="159">
        <v>4256</v>
      </c>
      <c r="DT126" s="41">
        <v>511327</v>
      </c>
      <c r="DU126" s="42">
        <v>87985</v>
      </c>
      <c r="DV126" s="42">
        <v>161257</v>
      </c>
      <c r="DW126" s="42">
        <v>142185</v>
      </c>
      <c r="DX126" s="42">
        <v>119900</v>
      </c>
      <c r="DY126" s="41">
        <v>417229</v>
      </c>
      <c r="DZ126" s="42">
        <v>54584</v>
      </c>
      <c r="EA126" s="42">
        <v>131957</v>
      </c>
      <c r="EB126" s="42">
        <v>122406</v>
      </c>
      <c r="EC126" s="160">
        <v>108282</v>
      </c>
    </row>
    <row r="127" spans="1:133">
      <c r="A127" s="154" t="s">
        <v>855</v>
      </c>
      <c r="B127" s="154" t="s">
        <v>856</v>
      </c>
      <c r="C127" s="140" t="s">
        <v>80</v>
      </c>
      <c r="D127" s="29" t="s">
        <v>857</v>
      </c>
      <c r="E127" s="156" t="s">
        <v>858</v>
      </c>
      <c r="F127" s="29" t="s">
        <v>859</v>
      </c>
      <c r="G127" s="156" t="s">
        <v>860</v>
      </c>
      <c r="H127" s="161">
        <v>2014</v>
      </c>
      <c r="I127" s="150">
        <v>1960</v>
      </c>
      <c r="J127" s="100" t="s">
        <v>85</v>
      </c>
      <c r="K127" s="100" t="s">
        <v>49</v>
      </c>
      <c r="L127" s="100" t="s">
        <v>86</v>
      </c>
      <c r="M127" s="100" t="s">
        <v>87</v>
      </c>
      <c r="N127" s="100" t="s">
        <v>102</v>
      </c>
      <c r="O127" s="43">
        <f t="shared" si="0"/>
        <v>39.159972420000003</v>
      </c>
      <c r="P127" s="162">
        <f t="shared" si="1"/>
        <v>59.593361790000003</v>
      </c>
      <c r="Q127" s="43">
        <f t="shared" si="2"/>
        <v>35.766631859999997</v>
      </c>
      <c r="R127" s="162">
        <f t="shared" si="3"/>
        <v>61.265167120000001</v>
      </c>
      <c r="S127" s="43">
        <f t="shared" si="4"/>
        <v>36.302742739999999</v>
      </c>
      <c r="T127" s="162">
        <f t="shared" si="5"/>
        <v>62.45866556</v>
      </c>
      <c r="U127" s="43">
        <f t="shared" si="6"/>
        <v>38.783652459999999</v>
      </c>
      <c r="V127" s="162">
        <f t="shared" si="7"/>
        <v>60.404034869999997</v>
      </c>
      <c r="W127" s="43">
        <f t="shared" si="268"/>
        <v>37.689921419999997</v>
      </c>
      <c r="X127" s="162">
        <f t="shared" si="269"/>
        <v>62.310078580000003</v>
      </c>
      <c r="Y127" s="43">
        <f t="shared" si="262"/>
        <v>37.108031779999997</v>
      </c>
      <c r="Z127" s="162">
        <f t="shared" si="263"/>
        <v>62.891968220000003</v>
      </c>
      <c r="AA127" s="43">
        <f t="shared" si="264"/>
        <v>0</v>
      </c>
      <c r="AB127" s="162">
        <f t="shared" si="265"/>
        <v>100</v>
      </c>
      <c r="AC127" s="43">
        <f t="shared" si="274"/>
        <v>33.477707649999999</v>
      </c>
      <c r="AD127" s="162">
        <f t="shared" si="275"/>
        <v>66.522292350000001</v>
      </c>
      <c r="AE127" s="43">
        <f t="shared" si="276"/>
        <v>0</v>
      </c>
      <c r="AF127" s="162">
        <f t="shared" si="277"/>
        <v>100</v>
      </c>
      <c r="AG127" s="43">
        <f t="shared" ref="AG127:AL127" si="297">CZ127/$CY127*100</f>
        <v>68.726932289999993</v>
      </c>
      <c r="AH127" s="44">
        <f t="shared" si="297"/>
        <v>24.99774949</v>
      </c>
      <c r="AI127" s="44">
        <f t="shared" si="297"/>
        <v>3.3208505119999998</v>
      </c>
      <c r="AJ127" s="44">
        <f t="shared" si="297"/>
        <v>1.65097312</v>
      </c>
      <c r="AK127" s="44">
        <f t="shared" si="297"/>
        <v>0.1080244135</v>
      </c>
      <c r="AL127" s="44">
        <f t="shared" si="297"/>
        <v>1.1954701759999999</v>
      </c>
      <c r="AM127" s="43">
        <f t="shared" ref="AM127:AR127" si="298">DN127/$DM127*100</f>
        <v>69.267257830000005</v>
      </c>
      <c r="AN127" s="44">
        <f t="shared" si="298"/>
        <v>23.573923499999999</v>
      </c>
      <c r="AO127" s="44">
        <f t="shared" si="298"/>
        <v>3.9643766199999999</v>
      </c>
      <c r="AP127" s="44">
        <f t="shared" si="298"/>
        <v>2.0358957539999998</v>
      </c>
      <c r="AQ127" s="44">
        <f t="shared" si="298"/>
        <v>0.1906614264</v>
      </c>
      <c r="AR127" s="163">
        <f t="shared" si="298"/>
        <v>0.96788486659999995</v>
      </c>
      <c r="AS127" s="45">
        <f t="shared" si="18"/>
        <v>87.103268009999994</v>
      </c>
      <c r="AT127" s="46">
        <f t="shared" si="27"/>
        <v>299</v>
      </c>
      <c r="AU127" s="47">
        <f t="shared" si="19"/>
        <v>27.132008620000001</v>
      </c>
      <c r="AV127" s="46">
        <f t="shared" si="28"/>
        <v>264</v>
      </c>
      <c r="AW127" s="47">
        <f t="shared" si="20"/>
        <v>30.990064709999999</v>
      </c>
      <c r="AX127" s="164">
        <f t="shared" si="29"/>
        <v>269</v>
      </c>
      <c r="AY127" s="48">
        <v>56789</v>
      </c>
      <c r="AZ127" s="49">
        <f t="shared" si="30"/>
        <v>259</v>
      </c>
      <c r="BA127" s="50">
        <v>65396</v>
      </c>
      <c r="BB127" s="49">
        <f t="shared" si="31"/>
        <v>242</v>
      </c>
      <c r="BC127" s="165">
        <f t="shared" si="21"/>
        <v>47.428411500000003</v>
      </c>
      <c r="BD127" s="51"/>
      <c r="BE127" s="44"/>
      <c r="BF127" s="162"/>
      <c r="BG127" s="100">
        <v>124</v>
      </c>
      <c r="BH127" s="39">
        <v>387273</v>
      </c>
      <c r="BI127" s="40">
        <v>151656</v>
      </c>
      <c r="BJ127" s="40">
        <v>230789</v>
      </c>
      <c r="BK127" s="39">
        <v>315073</v>
      </c>
      <c r="BL127" s="40">
        <v>112691</v>
      </c>
      <c r="BM127" s="40">
        <v>193030</v>
      </c>
      <c r="BN127" s="39">
        <v>294851</v>
      </c>
      <c r="BO127" s="40">
        <v>107039</v>
      </c>
      <c r="BP127" s="40">
        <v>184160</v>
      </c>
      <c r="BQ127" s="39">
        <v>292252</v>
      </c>
      <c r="BR127" s="40">
        <v>113346</v>
      </c>
      <c r="BS127" s="40">
        <v>176532</v>
      </c>
      <c r="BT127" s="39">
        <v>378446</v>
      </c>
      <c r="BU127" s="40">
        <v>142636</v>
      </c>
      <c r="BV127" s="40">
        <v>235810</v>
      </c>
      <c r="BW127" s="40">
        <v>0</v>
      </c>
      <c r="BX127" s="40">
        <v>0</v>
      </c>
      <c r="BY127" s="159">
        <v>0</v>
      </c>
      <c r="BZ127" s="39">
        <v>302735</v>
      </c>
      <c r="CA127" s="40">
        <v>112339</v>
      </c>
      <c r="CB127" s="40">
        <v>190396</v>
      </c>
      <c r="CC127" s="159">
        <v>0</v>
      </c>
      <c r="CD127" s="39">
        <f t="shared" si="32"/>
        <v>243725</v>
      </c>
      <c r="CE127" s="40">
        <v>0</v>
      </c>
      <c r="CF127" s="40">
        <v>243725</v>
      </c>
      <c r="CG127" s="159">
        <v>0</v>
      </c>
      <c r="CH127" s="39">
        <f t="shared" si="280"/>
        <v>196480</v>
      </c>
      <c r="CI127" s="40">
        <v>65777</v>
      </c>
      <c r="CJ127" s="40">
        <v>130703</v>
      </c>
      <c r="CK127" s="159">
        <v>0</v>
      </c>
      <c r="CL127" s="39">
        <v>0</v>
      </c>
      <c r="CM127" s="159">
        <v>211065</v>
      </c>
      <c r="CN127" s="39"/>
      <c r="CO127" s="40"/>
      <c r="CP127" s="40"/>
      <c r="CQ127" s="159"/>
      <c r="CR127" s="39">
        <v>729405</v>
      </c>
      <c r="CS127" s="40">
        <v>482100</v>
      </c>
      <c r="CT127" s="40">
        <v>188120</v>
      </c>
      <c r="CU127" s="40">
        <v>33145</v>
      </c>
      <c r="CV127" s="40">
        <v>12115</v>
      </c>
      <c r="CW127" s="40">
        <v>705</v>
      </c>
      <c r="CX127" s="40">
        <v>13220</v>
      </c>
      <c r="CY127" s="39">
        <v>555430</v>
      </c>
      <c r="CZ127" s="40">
        <v>381730</v>
      </c>
      <c r="DA127" s="40">
        <v>138845</v>
      </c>
      <c r="DB127" s="40">
        <v>18445</v>
      </c>
      <c r="DC127" s="40">
        <v>9170</v>
      </c>
      <c r="DD127" s="40">
        <v>600</v>
      </c>
      <c r="DE127" s="40">
        <v>6640</v>
      </c>
      <c r="DF127" s="39">
        <v>691976</v>
      </c>
      <c r="DG127" s="40">
        <v>462713</v>
      </c>
      <c r="DH127" s="40">
        <v>170978</v>
      </c>
      <c r="DI127" s="40">
        <v>32589</v>
      </c>
      <c r="DJ127" s="40">
        <v>14014</v>
      </c>
      <c r="DK127" s="40">
        <v>1308</v>
      </c>
      <c r="DL127" s="159">
        <v>10374</v>
      </c>
      <c r="DM127" s="39">
        <v>521343</v>
      </c>
      <c r="DN127" s="40">
        <v>361120</v>
      </c>
      <c r="DO127" s="40">
        <v>122901</v>
      </c>
      <c r="DP127" s="40">
        <v>20668</v>
      </c>
      <c r="DQ127" s="40">
        <v>10614</v>
      </c>
      <c r="DR127" s="40">
        <v>994</v>
      </c>
      <c r="DS127" s="159">
        <v>5046</v>
      </c>
      <c r="DT127" s="41">
        <v>484332</v>
      </c>
      <c r="DU127" s="42">
        <v>62463</v>
      </c>
      <c r="DV127" s="42">
        <v>156493</v>
      </c>
      <c r="DW127" s="42">
        <v>133967</v>
      </c>
      <c r="DX127" s="42">
        <v>131409</v>
      </c>
      <c r="DY127" s="41">
        <v>326211</v>
      </c>
      <c r="DZ127" s="42">
        <v>30152</v>
      </c>
      <c r="EA127" s="42">
        <v>100927</v>
      </c>
      <c r="EB127" s="42">
        <v>94039</v>
      </c>
      <c r="EC127" s="160">
        <v>101093</v>
      </c>
    </row>
    <row r="128" spans="1:133">
      <c r="A128" s="155" t="s">
        <v>861</v>
      </c>
      <c r="B128" s="155" t="s">
        <v>862</v>
      </c>
      <c r="C128" s="140" t="s">
        <v>80</v>
      </c>
      <c r="D128" s="29" t="s">
        <v>91</v>
      </c>
      <c r="E128" s="156" t="s">
        <v>863</v>
      </c>
      <c r="F128" s="29" t="s">
        <v>864</v>
      </c>
      <c r="G128" s="156" t="s">
        <v>865</v>
      </c>
      <c r="H128" s="166">
        <v>2014</v>
      </c>
      <c r="I128" s="150">
        <v>1963</v>
      </c>
      <c r="J128" s="100" t="s">
        <v>85</v>
      </c>
      <c r="K128" s="100" t="s">
        <v>49</v>
      </c>
      <c r="L128" s="100" t="s">
        <v>86</v>
      </c>
      <c r="M128" s="100" t="s">
        <v>87</v>
      </c>
      <c r="N128" s="100" t="s">
        <v>102</v>
      </c>
      <c r="O128" s="43">
        <f t="shared" si="0"/>
        <v>41.53933645</v>
      </c>
      <c r="P128" s="162">
        <f t="shared" si="1"/>
        <v>56.852116250000002</v>
      </c>
      <c r="Q128" s="43">
        <f t="shared" si="2"/>
        <v>35.331219760000003</v>
      </c>
      <c r="R128" s="162">
        <f t="shared" si="3"/>
        <v>60.316733159999998</v>
      </c>
      <c r="S128" s="43">
        <f t="shared" si="4"/>
        <v>31.453396210000001</v>
      </c>
      <c r="T128" s="162">
        <f t="shared" si="5"/>
        <v>66.943079030000007</v>
      </c>
      <c r="U128" s="43">
        <f t="shared" si="6"/>
        <v>34.683279310000003</v>
      </c>
      <c r="V128" s="162">
        <f t="shared" si="7"/>
        <v>64.338195569999996</v>
      </c>
      <c r="W128" s="43">
        <f t="shared" si="268"/>
        <v>39.57381702</v>
      </c>
      <c r="X128" s="162">
        <f t="shared" si="269"/>
        <v>60.42618298</v>
      </c>
      <c r="Y128" s="43">
        <f t="shared" si="262"/>
        <v>38.208604370000003</v>
      </c>
      <c r="Z128" s="162">
        <f t="shared" si="263"/>
        <v>61.791395629999997</v>
      </c>
      <c r="AA128" s="43">
        <f t="shared" si="264"/>
        <v>32.594226120000002</v>
      </c>
      <c r="AB128" s="162">
        <f t="shared" si="265"/>
        <v>67.405773879999998</v>
      </c>
      <c r="AC128" s="43">
        <f t="shared" si="274"/>
        <v>0</v>
      </c>
      <c r="AD128" s="162">
        <f t="shared" si="275"/>
        <v>100</v>
      </c>
      <c r="AE128" s="43">
        <f t="shared" si="276"/>
        <v>31.446709429999999</v>
      </c>
      <c r="AF128" s="162">
        <f t="shared" si="277"/>
        <v>68.553290570000001</v>
      </c>
      <c r="AG128" s="43">
        <f t="shared" ref="AG128:AL128" si="299">CZ128/$CY128*100</f>
        <v>73.523448110000004</v>
      </c>
      <c r="AH128" s="44">
        <f t="shared" si="299"/>
        <v>16.91593653</v>
      </c>
      <c r="AI128" s="44">
        <f t="shared" si="299"/>
        <v>5.6467064750000002</v>
      </c>
      <c r="AJ128" s="44">
        <f t="shared" si="299"/>
        <v>2.3652733600000002</v>
      </c>
      <c r="AK128" s="44">
        <f t="shared" si="299"/>
        <v>0.13672637979999999</v>
      </c>
      <c r="AL128" s="44">
        <f t="shared" si="299"/>
        <v>1.411909147</v>
      </c>
      <c r="AM128" s="43">
        <f t="shared" ref="AM128:AR128" si="300">DN128/$DM128*100</f>
        <v>71.532663020000001</v>
      </c>
      <c r="AN128" s="44">
        <f t="shared" si="300"/>
        <v>14.659050560000001</v>
      </c>
      <c r="AO128" s="44">
        <f t="shared" si="300"/>
        <v>9.2571566799999996</v>
      </c>
      <c r="AP128" s="44">
        <f t="shared" si="300"/>
        <v>2.8718410919999999</v>
      </c>
      <c r="AQ128" s="44">
        <f t="shared" si="300"/>
        <v>0.23332123809999999</v>
      </c>
      <c r="AR128" s="163">
        <f t="shared" si="300"/>
        <v>1.445967405</v>
      </c>
      <c r="AS128" s="45">
        <f t="shared" si="18"/>
        <v>91.067077620000006</v>
      </c>
      <c r="AT128" s="46">
        <f t="shared" si="27"/>
        <v>132</v>
      </c>
      <c r="AU128" s="47">
        <f t="shared" si="19"/>
        <v>42.202603770000003</v>
      </c>
      <c r="AV128" s="46">
        <f t="shared" si="28"/>
        <v>71</v>
      </c>
      <c r="AW128" s="47">
        <f t="shared" si="20"/>
        <v>44.626129990000003</v>
      </c>
      <c r="AX128" s="164">
        <f t="shared" si="29"/>
        <v>106</v>
      </c>
      <c r="AY128" s="48">
        <v>76444</v>
      </c>
      <c r="AZ128" s="49">
        <f t="shared" si="30"/>
        <v>94</v>
      </c>
      <c r="BA128" s="50">
        <v>83563</v>
      </c>
      <c r="BB128" s="49">
        <f t="shared" si="31"/>
        <v>107</v>
      </c>
      <c r="BC128" s="165">
        <f t="shared" si="21"/>
        <v>40.712778589999999</v>
      </c>
      <c r="BD128" s="51"/>
      <c r="BE128" s="44"/>
      <c r="BF128" s="162"/>
      <c r="BG128" s="100">
        <v>125</v>
      </c>
      <c r="BH128" s="39">
        <v>413230</v>
      </c>
      <c r="BI128" s="40">
        <v>171653</v>
      </c>
      <c r="BJ128" s="40">
        <v>234930</v>
      </c>
      <c r="BK128" s="39">
        <v>329615</v>
      </c>
      <c r="BL128" s="40">
        <v>116457</v>
      </c>
      <c r="BM128" s="40">
        <v>198813</v>
      </c>
      <c r="BN128" s="39">
        <v>300276</v>
      </c>
      <c r="BO128" s="40">
        <v>94447</v>
      </c>
      <c r="BP128" s="40">
        <v>201014</v>
      </c>
      <c r="BQ128" s="39">
        <v>296160</v>
      </c>
      <c r="BR128" s="40">
        <v>102718</v>
      </c>
      <c r="BS128" s="40">
        <v>190544</v>
      </c>
      <c r="BT128" s="39">
        <v>405882</v>
      </c>
      <c r="BU128" s="40">
        <v>160623</v>
      </c>
      <c r="BV128" s="40">
        <v>245259</v>
      </c>
      <c r="BW128" s="40">
        <v>0</v>
      </c>
      <c r="BX128" s="40">
        <v>0</v>
      </c>
      <c r="BY128" s="159">
        <v>0</v>
      </c>
      <c r="BZ128" s="39">
        <v>310540</v>
      </c>
      <c r="CA128" s="40">
        <v>118653</v>
      </c>
      <c r="CB128" s="40">
        <v>191887</v>
      </c>
      <c r="CC128" s="159">
        <v>0</v>
      </c>
      <c r="CD128" s="39">
        <f t="shared" si="32"/>
        <v>323318</v>
      </c>
      <c r="CE128" s="40">
        <v>105383</v>
      </c>
      <c r="CF128" s="40">
        <v>217935</v>
      </c>
      <c r="CG128" s="159">
        <v>0</v>
      </c>
      <c r="CH128" s="39">
        <f t="shared" si="280"/>
        <v>161532</v>
      </c>
      <c r="CI128" s="40">
        <v>0</v>
      </c>
      <c r="CJ128" s="40">
        <v>161532</v>
      </c>
      <c r="CK128" s="159">
        <v>0</v>
      </c>
      <c r="CL128" s="39">
        <v>90353</v>
      </c>
      <c r="CM128" s="159">
        <v>196968</v>
      </c>
      <c r="CN128" s="39"/>
      <c r="CO128" s="40"/>
      <c r="CP128" s="40"/>
      <c r="CQ128" s="159"/>
      <c r="CR128" s="39">
        <v>713570</v>
      </c>
      <c r="CS128" s="40">
        <v>500965</v>
      </c>
      <c r="CT128" s="40">
        <v>121140</v>
      </c>
      <c r="CU128" s="40">
        <v>58805</v>
      </c>
      <c r="CV128" s="40">
        <v>17635</v>
      </c>
      <c r="CW128" s="40">
        <v>835</v>
      </c>
      <c r="CX128" s="40">
        <v>14190</v>
      </c>
      <c r="CY128" s="39">
        <v>537570</v>
      </c>
      <c r="CZ128" s="40">
        <v>395240</v>
      </c>
      <c r="DA128" s="40">
        <v>90935</v>
      </c>
      <c r="DB128" s="40">
        <v>30355</v>
      </c>
      <c r="DC128" s="40">
        <v>12715</v>
      </c>
      <c r="DD128" s="40">
        <v>735</v>
      </c>
      <c r="DE128" s="40">
        <v>7590</v>
      </c>
      <c r="DF128" s="39">
        <v>691975</v>
      </c>
      <c r="DG128" s="40">
        <v>476866</v>
      </c>
      <c r="DH128" s="40">
        <v>104970</v>
      </c>
      <c r="DI128" s="40">
        <v>75109</v>
      </c>
      <c r="DJ128" s="40">
        <v>19405</v>
      </c>
      <c r="DK128" s="40">
        <v>1553</v>
      </c>
      <c r="DL128" s="159">
        <v>14072</v>
      </c>
      <c r="DM128" s="39">
        <v>512598</v>
      </c>
      <c r="DN128" s="40">
        <v>366675</v>
      </c>
      <c r="DO128" s="40">
        <v>75142</v>
      </c>
      <c r="DP128" s="40">
        <v>47452</v>
      </c>
      <c r="DQ128" s="40">
        <v>14721</v>
      </c>
      <c r="DR128" s="40">
        <v>1196</v>
      </c>
      <c r="DS128" s="159">
        <v>7412</v>
      </c>
      <c r="DT128" s="41">
        <v>514255</v>
      </c>
      <c r="DU128" s="42">
        <v>45938</v>
      </c>
      <c r="DV128" s="42">
        <v>107346</v>
      </c>
      <c r="DW128" s="42">
        <v>143942</v>
      </c>
      <c r="DX128" s="42">
        <v>217029</v>
      </c>
      <c r="DY128" s="41">
        <v>360513</v>
      </c>
      <c r="DZ128" s="42">
        <v>23123</v>
      </c>
      <c r="EA128" s="42">
        <v>75469</v>
      </c>
      <c r="EB128" s="42">
        <v>101038</v>
      </c>
      <c r="EC128" s="160">
        <v>160883</v>
      </c>
    </row>
    <row r="129" spans="1:133">
      <c r="A129" s="154" t="s">
        <v>866</v>
      </c>
      <c r="B129" s="154" t="s">
        <v>867</v>
      </c>
      <c r="C129" s="140" t="s">
        <v>80</v>
      </c>
      <c r="D129" s="29" t="s">
        <v>205</v>
      </c>
      <c r="E129" s="156" t="s">
        <v>868</v>
      </c>
      <c r="F129" s="29" t="s">
        <v>869</v>
      </c>
      <c r="G129" s="156" t="s">
        <v>870</v>
      </c>
      <c r="H129" s="161">
        <v>2014</v>
      </c>
      <c r="I129" s="150">
        <v>1951</v>
      </c>
      <c r="J129" s="100" t="s">
        <v>85</v>
      </c>
      <c r="K129" s="100" t="s">
        <v>49</v>
      </c>
      <c r="L129" s="100" t="s">
        <v>132</v>
      </c>
      <c r="M129" s="100" t="s">
        <v>87</v>
      </c>
      <c r="N129" s="100" t="s">
        <v>102</v>
      </c>
      <c r="O129" s="43">
        <f t="shared" si="0"/>
        <v>43.024207769999997</v>
      </c>
      <c r="P129" s="162">
        <f t="shared" si="1"/>
        <v>55.777998889999999</v>
      </c>
      <c r="Q129" s="43">
        <f t="shared" si="2"/>
        <v>40.697639670000001</v>
      </c>
      <c r="R129" s="162">
        <f t="shared" si="3"/>
        <v>56.86170491</v>
      </c>
      <c r="S129" s="43">
        <f t="shared" si="4"/>
        <v>43.642347819999998</v>
      </c>
      <c r="T129" s="162">
        <f t="shared" si="5"/>
        <v>55.422072960000001</v>
      </c>
      <c r="U129" s="43">
        <f t="shared" si="6"/>
        <v>43.886253429999996</v>
      </c>
      <c r="V129" s="162">
        <f t="shared" si="7"/>
        <v>55.579924689999999</v>
      </c>
      <c r="W129" s="43">
        <f t="shared" si="268"/>
        <v>41.61928932</v>
      </c>
      <c r="X129" s="162">
        <f t="shared" si="269"/>
        <v>58.38071068</v>
      </c>
      <c r="Y129" s="43">
        <f t="shared" si="262"/>
        <v>40.521939089999996</v>
      </c>
      <c r="Z129" s="162">
        <f t="shared" si="263"/>
        <v>59.478060910000004</v>
      </c>
      <c r="AA129" s="43">
        <f t="shared" si="264"/>
        <v>38.399147200000002</v>
      </c>
      <c r="AB129" s="162">
        <f t="shared" si="265"/>
        <v>61.600852799999998</v>
      </c>
      <c r="AC129" s="43">
        <f t="shared" si="274"/>
        <v>45.246801830000003</v>
      </c>
      <c r="AD129" s="162">
        <f t="shared" si="275"/>
        <v>54.753198169999997</v>
      </c>
      <c r="AE129" s="43">
        <f t="shared" si="276"/>
        <v>53.700008879999999</v>
      </c>
      <c r="AF129" s="162">
        <f t="shared" si="277"/>
        <v>46.299991120000001</v>
      </c>
      <c r="AG129" s="43">
        <f t="shared" ref="AG129:AL129" si="301">CZ129/$CY129*100</f>
        <v>58.84134409</v>
      </c>
      <c r="AH129" s="44">
        <f t="shared" si="301"/>
        <v>34.69444807</v>
      </c>
      <c r="AI129" s="44">
        <f t="shared" si="301"/>
        <v>3.7450845180000001</v>
      </c>
      <c r="AJ129" s="44">
        <f t="shared" si="301"/>
        <v>1.2775593119999999</v>
      </c>
      <c r="AK129" s="44">
        <f t="shared" si="301"/>
        <v>0.21711985389999999</v>
      </c>
      <c r="AL129" s="44">
        <f t="shared" si="301"/>
        <v>1.224444155</v>
      </c>
      <c r="AM129" s="43">
        <f t="shared" ref="AM129:AR129" si="302">DN129/$DM129*100</f>
        <v>59.914366149999999</v>
      </c>
      <c r="AN129" s="44">
        <f t="shared" si="302"/>
        <v>32.509990289999998</v>
      </c>
      <c r="AO129" s="44">
        <f t="shared" si="302"/>
        <v>4.5120819369999996</v>
      </c>
      <c r="AP129" s="44">
        <f t="shared" si="302"/>
        <v>1.7340951229999999</v>
      </c>
      <c r="AQ129" s="44">
        <f t="shared" si="302"/>
        <v>0.2448611007</v>
      </c>
      <c r="AR129" s="163">
        <f t="shared" si="302"/>
        <v>1.0846053950000001</v>
      </c>
      <c r="AS129" s="45">
        <f t="shared" si="18"/>
        <v>84.135004640000005</v>
      </c>
      <c r="AT129" s="46">
        <f t="shared" si="27"/>
        <v>357</v>
      </c>
      <c r="AU129" s="47">
        <f t="shared" si="19"/>
        <v>21.466662150000001</v>
      </c>
      <c r="AV129" s="46">
        <f t="shared" si="28"/>
        <v>363</v>
      </c>
      <c r="AW129" s="47">
        <f t="shared" si="20"/>
        <v>24.668493349999999</v>
      </c>
      <c r="AX129" s="164">
        <f t="shared" si="29"/>
        <v>370</v>
      </c>
      <c r="AY129" s="48">
        <v>47153</v>
      </c>
      <c r="AZ129" s="49">
        <f t="shared" si="30"/>
        <v>381</v>
      </c>
      <c r="BA129" s="50">
        <v>55209</v>
      </c>
      <c r="BB129" s="49">
        <f t="shared" si="31"/>
        <v>362</v>
      </c>
      <c r="BC129" s="165">
        <f t="shared" si="21"/>
        <v>44.326071040000002</v>
      </c>
      <c r="BD129" s="51"/>
      <c r="BE129" s="44"/>
      <c r="BF129" s="162"/>
      <c r="BG129" s="100">
        <v>126</v>
      </c>
      <c r="BH129" s="39">
        <v>317584</v>
      </c>
      <c r="BI129" s="40">
        <v>136638</v>
      </c>
      <c r="BJ129" s="40">
        <v>177142</v>
      </c>
      <c r="BK129" s="39">
        <v>267674</v>
      </c>
      <c r="BL129" s="40">
        <v>108937</v>
      </c>
      <c r="BM129" s="40">
        <v>152204</v>
      </c>
      <c r="BN129" s="39">
        <v>268283</v>
      </c>
      <c r="BO129" s="40">
        <v>117085</v>
      </c>
      <c r="BP129" s="40">
        <v>148688</v>
      </c>
      <c r="BQ129" s="39">
        <v>265819</v>
      </c>
      <c r="BR129" s="40">
        <v>116658</v>
      </c>
      <c r="BS129" s="40">
        <v>147742</v>
      </c>
      <c r="BT129" s="39">
        <v>310099</v>
      </c>
      <c r="BU129" s="40">
        <v>129061</v>
      </c>
      <c r="BV129" s="40">
        <v>181038</v>
      </c>
      <c r="BW129" s="40">
        <v>0</v>
      </c>
      <c r="BX129" s="40">
        <v>0</v>
      </c>
      <c r="BY129" s="159">
        <v>0</v>
      </c>
      <c r="BZ129" s="39">
        <v>250489</v>
      </c>
      <c r="CA129" s="40">
        <v>101503</v>
      </c>
      <c r="CB129" s="40">
        <v>148986</v>
      </c>
      <c r="CC129" s="159">
        <v>0</v>
      </c>
      <c r="CD129" s="39">
        <f t="shared" si="32"/>
        <v>258912</v>
      </c>
      <c r="CE129" s="40">
        <v>99420</v>
      </c>
      <c r="CF129" s="40">
        <v>159492</v>
      </c>
      <c r="CG129" s="159">
        <v>0</v>
      </c>
      <c r="CH129" s="39">
        <f t="shared" si="280"/>
        <v>166814</v>
      </c>
      <c r="CI129" s="40">
        <v>75478</v>
      </c>
      <c r="CJ129" s="40">
        <v>91336</v>
      </c>
      <c r="CK129" s="159">
        <v>0</v>
      </c>
      <c r="CL129" s="39">
        <v>139148</v>
      </c>
      <c r="CM129" s="159">
        <v>119973</v>
      </c>
      <c r="CN129" s="39"/>
      <c r="CO129" s="40"/>
      <c r="CP129" s="40"/>
      <c r="CQ129" s="159"/>
      <c r="CR129" s="39">
        <v>706250</v>
      </c>
      <c r="CS129" s="40">
        <v>396585</v>
      </c>
      <c r="CT129" s="40">
        <v>250040</v>
      </c>
      <c r="CU129" s="40">
        <v>35635</v>
      </c>
      <c r="CV129" s="40">
        <v>8915</v>
      </c>
      <c r="CW129" s="40">
        <v>1300</v>
      </c>
      <c r="CX129" s="40">
        <v>13775</v>
      </c>
      <c r="CY129" s="39">
        <v>536570</v>
      </c>
      <c r="CZ129" s="40">
        <v>315725</v>
      </c>
      <c r="DA129" s="40">
        <v>186160</v>
      </c>
      <c r="DB129" s="40">
        <v>20095</v>
      </c>
      <c r="DC129" s="40">
        <v>6855</v>
      </c>
      <c r="DD129" s="40">
        <v>1165</v>
      </c>
      <c r="DE129" s="40">
        <v>6570</v>
      </c>
      <c r="DF129" s="39">
        <v>691975</v>
      </c>
      <c r="DG129" s="40">
        <v>394819</v>
      </c>
      <c r="DH129" s="40">
        <v>235899</v>
      </c>
      <c r="DI129" s="40">
        <v>36890</v>
      </c>
      <c r="DJ129" s="40">
        <v>11244</v>
      </c>
      <c r="DK129" s="40">
        <v>1605</v>
      </c>
      <c r="DL129" s="159">
        <v>11518</v>
      </c>
      <c r="DM129" s="39">
        <v>518253</v>
      </c>
      <c r="DN129" s="40">
        <v>310508</v>
      </c>
      <c r="DO129" s="40">
        <v>168484</v>
      </c>
      <c r="DP129" s="40">
        <v>23384</v>
      </c>
      <c r="DQ129" s="40">
        <v>8987</v>
      </c>
      <c r="DR129" s="40">
        <v>1269</v>
      </c>
      <c r="DS129" s="159">
        <v>5621</v>
      </c>
      <c r="DT129" s="41">
        <v>471806</v>
      </c>
      <c r="DU129" s="42">
        <v>74852</v>
      </c>
      <c r="DV129" s="42">
        <v>157332</v>
      </c>
      <c r="DW129" s="42">
        <v>138341</v>
      </c>
      <c r="DX129" s="42">
        <v>101281</v>
      </c>
      <c r="DY129" s="41">
        <v>277370</v>
      </c>
      <c r="DZ129" s="42">
        <v>34212</v>
      </c>
      <c r="EA129" s="42">
        <v>92631</v>
      </c>
      <c r="EB129" s="42">
        <v>82104</v>
      </c>
      <c r="EC129" s="160">
        <v>68423</v>
      </c>
    </row>
    <row r="130" spans="1:133">
      <c r="A130" s="155" t="s">
        <v>871</v>
      </c>
      <c r="B130" s="155" t="s">
        <v>872</v>
      </c>
      <c r="C130" s="140" t="s">
        <v>126</v>
      </c>
      <c r="D130" s="29" t="s">
        <v>178</v>
      </c>
      <c r="E130" s="156" t="s">
        <v>558</v>
      </c>
      <c r="F130" s="29" t="s">
        <v>873</v>
      </c>
      <c r="G130" s="156" t="s">
        <v>874</v>
      </c>
      <c r="H130" s="166">
        <v>2002</v>
      </c>
      <c r="I130" s="150">
        <v>1946</v>
      </c>
      <c r="J130" s="100" t="s">
        <v>85</v>
      </c>
      <c r="K130" s="100" t="s">
        <v>50</v>
      </c>
      <c r="L130" s="100" t="s">
        <v>86</v>
      </c>
      <c r="M130" s="100" t="s">
        <v>87</v>
      </c>
      <c r="N130" s="100" t="s">
        <v>102</v>
      </c>
      <c r="O130" s="43">
        <f t="shared" si="0"/>
        <v>75.582229960000006</v>
      </c>
      <c r="P130" s="162">
        <f t="shared" si="1"/>
        <v>23.362605689999999</v>
      </c>
      <c r="Q130" s="43">
        <f t="shared" si="2"/>
        <v>71.018928549999998</v>
      </c>
      <c r="R130" s="162">
        <f t="shared" si="3"/>
        <v>26.60919273</v>
      </c>
      <c r="S130" s="43">
        <f t="shared" si="4"/>
        <v>69.241327510000005</v>
      </c>
      <c r="T130" s="162">
        <f t="shared" si="5"/>
        <v>29.9730265</v>
      </c>
      <c r="U130" s="43">
        <f t="shared" si="6"/>
        <v>67.149750339999997</v>
      </c>
      <c r="V130" s="162">
        <f t="shared" si="7"/>
        <v>32.339836429999998</v>
      </c>
      <c r="W130" s="43">
        <f t="shared" si="268"/>
        <v>77.400484300000002</v>
      </c>
      <c r="X130" s="162">
        <f t="shared" si="269"/>
        <v>22.599515700000001</v>
      </c>
      <c r="Y130" s="43">
        <f t="shared" si="262"/>
        <v>76.184379879999995</v>
      </c>
      <c r="Z130" s="162">
        <f t="shared" si="263"/>
        <v>23.815620119999998</v>
      </c>
      <c r="AA130" s="43">
        <f t="shared" si="264"/>
        <v>100</v>
      </c>
      <c r="AB130" s="162">
        <f t="shared" si="265"/>
        <v>0</v>
      </c>
      <c r="AC130" s="43">
        <f t="shared" si="274"/>
        <v>100</v>
      </c>
      <c r="AD130" s="162">
        <f t="shared" si="275"/>
        <v>0</v>
      </c>
      <c r="AE130" s="43">
        <f t="shared" si="276"/>
        <v>71.744489200000004</v>
      </c>
      <c r="AF130" s="162">
        <f t="shared" si="277"/>
        <v>28.2555108</v>
      </c>
      <c r="AG130" s="43">
        <f t="shared" ref="AG130:AL130" si="303">CZ130/$CY130*100</f>
        <v>29.433235419999999</v>
      </c>
      <c r="AH130" s="44">
        <f t="shared" si="303"/>
        <v>60.963066400000002</v>
      </c>
      <c r="AI130" s="44">
        <f t="shared" si="303"/>
        <v>5.4413251789999997</v>
      </c>
      <c r="AJ130" s="44">
        <f t="shared" si="303"/>
        <v>2.3624018879999999</v>
      </c>
      <c r="AK130" s="44">
        <f t="shared" si="303"/>
        <v>0.1203833004</v>
      </c>
      <c r="AL130" s="44">
        <f t="shared" si="303"/>
        <v>1.679587808</v>
      </c>
      <c r="AM130" s="43">
        <f t="shared" ref="AM130:AR130" si="304">DN130/$DM130*100</f>
        <v>34.773389389999998</v>
      </c>
      <c r="AN130" s="44">
        <f t="shared" si="304"/>
        <v>52.240684999999999</v>
      </c>
      <c r="AO130" s="44">
        <f t="shared" si="304"/>
        <v>8.7040907730000008</v>
      </c>
      <c r="AP130" s="44">
        <f t="shared" si="304"/>
        <v>2.6080798619999999</v>
      </c>
      <c r="AQ130" s="44">
        <f t="shared" si="304"/>
        <v>0.23100885299999999</v>
      </c>
      <c r="AR130" s="163">
        <f t="shared" si="304"/>
        <v>1.44274612</v>
      </c>
      <c r="AS130" s="45">
        <f t="shared" si="18"/>
        <v>89.021917560000006</v>
      </c>
      <c r="AT130" s="46">
        <f t="shared" si="27"/>
        <v>230</v>
      </c>
      <c r="AU130" s="47">
        <f t="shared" si="19"/>
        <v>29.139510130000001</v>
      </c>
      <c r="AV130" s="46">
        <f t="shared" si="28"/>
        <v>234</v>
      </c>
      <c r="AW130" s="47">
        <f t="shared" si="20"/>
        <v>27.039473229999999</v>
      </c>
      <c r="AX130" s="164">
        <f t="shared" si="29"/>
        <v>326</v>
      </c>
      <c r="AY130" s="48">
        <v>61289</v>
      </c>
      <c r="AZ130" s="49">
        <f t="shared" si="30"/>
        <v>211</v>
      </c>
      <c r="BA130" s="50">
        <v>64878</v>
      </c>
      <c r="BB130" s="49">
        <f t="shared" si="31"/>
        <v>247</v>
      </c>
      <c r="BC130" s="165">
        <f t="shared" si="21"/>
        <v>21.474643610000001</v>
      </c>
      <c r="BD130" s="51"/>
      <c r="BE130" s="44"/>
      <c r="BF130" s="162"/>
      <c r="BG130" s="100">
        <v>127</v>
      </c>
      <c r="BH130" s="39">
        <v>367810</v>
      </c>
      <c r="BI130" s="40">
        <v>277999</v>
      </c>
      <c r="BJ130" s="40">
        <v>85930</v>
      </c>
      <c r="BK130" s="39">
        <v>301238</v>
      </c>
      <c r="BL130" s="40">
        <v>213936</v>
      </c>
      <c r="BM130" s="40">
        <v>80157</v>
      </c>
      <c r="BN130" s="39">
        <v>292880</v>
      </c>
      <c r="BO130" s="40">
        <v>202794</v>
      </c>
      <c r="BP130" s="40">
        <v>87785</v>
      </c>
      <c r="BQ130" s="39">
        <v>297602</v>
      </c>
      <c r="BR130" s="40">
        <v>199839</v>
      </c>
      <c r="BS130" s="40">
        <v>96244</v>
      </c>
      <c r="BT130" s="39">
        <v>360521</v>
      </c>
      <c r="BU130" s="40">
        <v>279045</v>
      </c>
      <c r="BV130" s="40">
        <v>81476</v>
      </c>
      <c r="BW130" s="40">
        <v>0</v>
      </c>
      <c r="BX130" s="40">
        <v>0</v>
      </c>
      <c r="BY130" s="159">
        <v>0</v>
      </c>
      <c r="BZ130" s="39">
        <v>292917</v>
      </c>
      <c r="CA130" s="40">
        <v>223157</v>
      </c>
      <c r="CB130" s="40">
        <v>69760</v>
      </c>
      <c r="CC130" s="159">
        <v>0</v>
      </c>
      <c r="CD130" s="39">
        <f t="shared" si="32"/>
        <v>252833</v>
      </c>
      <c r="CE130" s="40">
        <v>252833</v>
      </c>
      <c r="CF130" s="40">
        <v>0</v>
      </c>
      <c r="CG130" s="159">
        <v>0</v>
      </c>
      <c r="CH130" s="39">
        <f t="shared" si="280"/>
        <v>159445</v>
      </c>
      <c r="CI130" s="40">
        <v>159445</v>
      </c>
      <c r="CJ130" s="40">
        <v>0</v>
      </c>
      <c r="CK130" s="159">
        <v>0</v>
      </c>
      <c r="CL130" s="39">
        <v>201988</v>
      </c>
      <c r="CM130" s="159">
        <v>79550</v>
      </c>
      <c r="CN130" s="39"/>
      <c r="CO130" s="40"/>
      <c r="CP130" s="40"/>
      <c r="CQ130" s="159"/>
      <c r="CR130" s="39">
        <v>717035</v>
      </c>
      <c r="CS130" s="40">
        <v>183760</v>
      </c>
      <c r="CT130" s="40">
        <v>439030</v>
      </c>
      <c r="CU130" s="40">
        <v>62130</v>
      </c>
      <c r="CV130" s="40">
        <v>15880</v>
      </c>
      <c r="CW130" s="40">
        <v>665</v>
      </c>
      <c r="CX130" s="40">
        <v>15570</v>
      </c>
      <c r="CY130" s="39">
        <v>519175</v>
      </c>
      <c r="CZ130" s="40">
        <v>152810</v>
      </c>
      <c r="DA130" s="40">
        <v>316505</v>
      </c>
      <c r="DB130" s="40">
        <v>28250</v>
      </c>
      <c r="DC130" s="40">
        <v>12265</v>
      </c>
      <c r="DD130" s="40">
        <v>625</v>
      </c>
      <c r="DE130" s="40">
        <v>8720</v>
      </c>
      <c r="DF130" s="39">
        <v>691976</v>
      </c>
      <c r="DG130" s="40">
        <v>210644</v>
      </c>
      <c r="DH130" s="40">
        <v>377021</v>
      </c>
      <c r="DI130" s="40">
        <v>71303</v>
      </c>
      <c r="DJ130" s="40">
        <v>17123</v>
      </c>
      <c r="DK130" s="40">
        <v>1508</v>
      </c>
      <c r="DL130" s="159">
        <v>14377</v>
      </c>
      <c r="DM130" s="39">
        <v>495652</v>
      </c>
      <c r="DN130" s="40">
        <v>172355</v>
      </c>
      <c r="DO130" s="40">
        <v>258932</v>
      </c>
      <c r="DP130" s="40">
        <v>43142</v>
      </c>
      <c r="DQ130" s="40">
        <v>12927</v>
      </c>
      <c r="DR130" s="40">
        <v>1145</v>
      </c>
      <c r="DS130" s="159">
        <v>7151</v>
      </c>
      <c r="DT130" s="41">
        <v>492208</v>
      </c>
      <c r="DU130" s="42">
        <v>54035</v>
      </c>
      <c r="DV130" s="42">
        <v>143198</v>
      </c>
      <c r="DW130" s="42">
        <v>151548</v>
      </c>
      <c r="DX130" s="42">
        <v>143427</v>
      </c>
      <c r="DY130" s="41">
        <v>143971</v>
      </c>
      <c r="DZ130" s="42">
        <v>16446</v>
      </c>
      <c r="EA130" s="42">
        <v>48579</v>
      </c>
      <c r="EB130" s="42">
        <v>40017</v>
      </c>
      <c r="EC130" s="160">
        <v>38929</v>
      </c>
    </row>
    <row r="131" spans="1:133">
      <c r="A131" s="154" t="s">
        <v>875</v>
      </c>
      <c r="B131" s="154" t="s">
        <v>876</v>
      </c>
      <c r="C131" s="140" t="s">
        <v>80</v>
      </c>
      <c r="D131" s="29" t="s">
        <v>877</v>
      </c>
      <c r="E131" s="156" t="s">
        <v>878</v>
      </c>
      <c r="F131" s="29" t="s">
        <v>879</v>
      </c>
      <c r="G131" s="156" t="s">
        <v>880</v>
      </c>
      <c r="H131" s="161">
        <v>2020</v>
      </c>
      <c r="I131" s="150">
        <v>1974</v>
      </c>
      <c r="J131" s="100" t="s">
        <v>131</v>
      </c>
      <c r="K131" s="100" t="s">
        <v>49</v>
      </c>
      <c r="L131" s="100" t="s">
        <v>196</v>
      </c>
      <c r="M131" s="100" t="s">
        <v>87</v>
      </c>
      <c r="N131" s="100" t="s">
        <v>549</v>
      </c>
      <c r="O131" s="43">
        <f t="shared" si="0"/>
        <v>25.304457880000001</v>
      </c>
      <c r="P131" s="162">
        <f t="shared" si="1"/>
        <v>73.441147520000001</v>
      </c>
      <c r="Q131" s="43">
        <f t="shared" si="2"/>
        <v>22.086433840000002</v>
      </c>
      <c r="R131" s="162">
        <f t="shared" si="3"/>
        <v>74.978504880000003</v>
      </c>
      <c r="S131" s="43">
        <f t="shared" si="4"/>
        <v>25.313920809999999</v>
      </c>
      <c r="T131" s="162">
        <f t="shared" si="5"/>
        <v>73.211231530000006</v>
      </c>
      <c r="U131" s="43">
        <f t="shared" si="6"/>
        <v>27.835833969999999</v>
      </c>
      <c r="V131" s="162">
        <f t="shared" si="7"/>
        <v>71.025745810000004</v>
      </c>
      <c r="W131" s="43">
        <f t="shared" si="268"/>
        <v>25.289882160000001</v>
      </c>
      <c r="X131" s="162">
        <f t="shared" si="269"/>
        <v>74.710117839999995</v>
      </c>
      <c r="Y131" s="43">
        <f t="shared" si="262"/>
        <v>23.49819784</v>
      </c>
      <c r="Z131" s="162">
        <f t="shared" si="263"/>
        <v>76.501802159999997</v>
      </c>
      <c r="AA131" s="43">
        <f t="shared" si="264"/>
        <v>0</v>
      </c>
      <c r="AB131" s="162">
        <f t="shared" si="265"/>
        <v>100</v>
      </c>
      <c r="AC131" s="43">
        <f t="shared" si="274"/>
        <v>0</v>
      </c>
      <c r="AD131" s="162">
        <f t="shared" si="275"/>
        <v>100</v>
      </c>
      <c r="AE131" s="43">
        <f t="shared" si="276"/>
        <v>27.028814919999999</v>
      </c>
      <c r="AF131" s="162">
        <f t="shared" si="277"/>
        <v>72.971185079999998</v>
      </c>
      <c r="AG131" s="43">
        <f t="shared" ref="AG131:AL131" si="305">CZ131/$CY131*100</f>
        <v>83.287246769999996</v>
      </c>
      <c r="AH131" s="44">
        <f t="shared" si="305"/>
        <v>9.1427899040000007</v>
      </c>
      <c r="AI131" s="44">
        <f t="shared" si="305"/>
        <v>5.28230472</v>
      </c>
      <c r="AJ131" s="44">
        <f t="shared" si="305"/>
        <v>0.73150163749999997</v>
      </c>
      <c r="AK131" s="44">
        <f t="shared" si="305"/>
        <v>0.25886921219999998</v>
      </c>
      <c r="AL131" s="44">
        <f t="shared" si="305"/>
        <v>1.2972877570000001</v>
      </c>
      <c r="AM131" s="43">
        <f t="shared" ref="AM131:AR131" si="306">DN131/$DM131*100</f>
        <v>81.965390490000004</v>
      </c>
      <c r="AN131" s="44">
        <f t="shared" si="306"/>
        <v>7.8520772000000001</v>
      </c>
      <c r="AO131" s="44">
        <f t="shared" si="306"/>
        <v>8.125206618</v>
      </c>
      <c r="AP131" s="44">
        <f t="shared" si="306"/>
        <v>0.91246477650000002</v>
      </c>
      <c r="AQ131" s="44">
        <f t="shared" si="306"/>
        <v>0.23888985090000001</v>
      </c>
      <c r="AR131" s="163">
        <f t="shared" si="306"/>
        <v>0.90597106559999996</v>
      </c>
      <c r="AS131" s="45">
        <f t="shared" si="18"/>
        <v>80.918903979999996</v>
      </c>
      <c r="AT131" s="46">
        <f t="shared" si="27"/>
        <v>393</v>
      </c>
      <c r="AU131" s="47">
        <f t="shared" si="19"/>
        <v>17.719027919999998</v>
      </c>
      <c r="AV131" s="46">
        <f t="shared" si="28"/>
        <v>410</v>
      </c>
      <c r="AW131" s="47">
        <f t="shared" si="20"/>
        <v>18.53847902</v>
      </c>
      <c r="AX131" s="164">
        <f t="shared" si="29"/>
        <v>426</v>
      </c>
      <c r="AY131" s="48">
        <v>51951</v>
      </c>
      <c r="AZ131" s="49">
        <f t="shared" si="30"/>
        <v>335</v>
      </c>
      <c r="BA131" s="50">
        <v>53561</v>
      </c>
      <c r="BB131" s="49">
        <f t="shared" si="31"/>
        <v>380</v>
      </c>
      <c r="BC131" s="165">
        <f t="shared" si="21"/>
        <v>67.847058000000004</v>
      </c>
      <c r="BD131" s="51"/>
      <c r="BE131" s="44"/>
      <c r="BF131" s="162"/>
      <c r="BG131" s="100">
        <v>128</v>
      </c>
      <c r="BH131" s="39">
        <v>319995</v>
      </c>
      <c r="BI131" s="40">
        <v>80973</v>
      </c>
      <c r="BJ131" s="40">
        <v>235008</v>
      </c>
      <c r="BK131" s="39">
        <v>255872</v>
      </c>
      <c r="BL131" s="40">
        <v>56513</v>
      </c>
      <c r="BM131" s="40">
        <v>191849</v>
      </c>
      <c r="BN131" s="39">
        <v>232702</v>
      </c>
      <c r="BO131" s="40">
        <v>58906</v>
      </c>
      <c r="BP131" s="40">
        <v>170364</v>
      </c>
      <c r="BQ131" s="39">
        <v>239806</v>
      </c>
      <c r="BR131" s="40">
        <v>66752</v>
      </c>
      <c r="BS131" s="40">
        <v>170324</v>
      </c>
      <c r="BT131" s="39">
        <v>307625</v>
      </c>
      <c r="BU131" s="40">
        <v>77798</v>
      </c>
      <c r="BV131" s="40">
        <v>229827</v>
      </c>
      <c r="BW131" s="40">
        <v>0</v>
      </c>
      <c r="BX131" s="40">
        <v>0</v>
      </c>
      <c r="BY131" s="159">
        <v>0</v>
      </c>
      <c r="BZ131" s="39">
        <v>229724</v>
      </c>
      <c r="CA131" s="40">
        <v>53981</v>
      </c>
      <c r="CB131" s="40">
        <v>175743</v>
      </c>
      <c r="CC131" s="159">
        <v>0</v>
      </c>
      <c r="CD131" s="39">
        <f t="shared" si="32"/>
        <v>216743</v>
      </c>
      <c r="CE131" s="40">
        <v>0</v>
      </c>
      <c r="CF131" s="40">
        <v>216743</v>
      </c>
      <c r="CG131" s="159">
        <v>0</v>
      </c>
      <c r="CH131" s="39">
        <f t="shared" si="280"/>
        <v>118782</v>
      </c>
      <c r="CI131" s="40">
        <v>0</v>
      </c>
      <c r="CJ131" s="40">
        <v>118782</v>
      </c>
      <c r="CK131" s="159">
        <v>0</v>
      </c>
      <c r="CL131" s="39">
        <v>59245</v>
      </c>
      <c r="CM131" s="159">
        <v>159947</v>
      </c>
      <c r="CN131" s="39"/>
      <c r="CO131" s="40"/>
      <c r="CP131" s="40"/>
      <c r="CQ131" s="159"/>
      <c r="CR131" s="39">
        <v>684205</v>
      </c>
      <c r="CS131" s="40">
        <v>543955</v>
      </c>
      <c r="CT131" s="40">
        <v>62120</v>
      </c>
      <c r="CU131" s="40">
        <v>57060</v>
      </c>
      <c r="CV131" s="40">
        <v>4910</v>
      </c>
      <c r="CW131" s="40">
        <v>1545</v>
      </c>
      <c r="CX131" s="40">
        <v>14615</v>
      </c>
      <c r="CY131" s="39">
        <v>509910</v>
      </c>
      <c r="CZ131" s="40">
        <v>424690</v>
      </c>
      <c r="DA131" s="40">
        <v>46620</v>
      </c>
      <c r="DB131" s="40">
        <v>26935</v>
      </c>
      <c r="DC131" s="40">
        <v>3730</v>
      </c>
      <c r="DD131" s="40">
        <v>1320</v>
      </c>
      <c r="DE131" s="40">
        <v>6615</v>
      </c>
      <c r="DF131" s="39">
        <v>691974</v>
      </c>
      <c r="DG131" s="40">
        <v>545991</v>
      </c>
      <c r="DH131" s="40">
        <v>56829</v>
      </c>
      <c r="DI131" s="40">
        <v>70995</v>
      </c>
      <c r="DJ131" s="40">
        <v>6384</v>
      </c>
      <c r="DK131" s="40">
        <v>1582</v>
      </c>
      <c r="DL131" s="159">
        <v>10193</v>
      </c>
      <c r="DM131" s="39">
        <v>508184</v>
      </c>
      <c r="DN131" s="40">
        <v>416535</v>
      </c>
      <c r="DO131" s="40">
        <v>39903</v>
      </c>
      <c r="DP131" s="40">
        <v>41291</v>
      </c>
      <c r="DQ131" s="40">
        <v>4637</v>
      </c>
      <c r="DR131" s="40">
        <v>1214</v>
      </c>
      <c r="DS131" s="159">
        <v>4604</v>
      </c>
      <c r="DT131" s="41">
        <v>477656</v>
      </c>
      <c r="DU131" s="42">
        <v>91142</v>
      </c>
      <c r="DV131" s="42">
        <v>162999</v>
      </c>
      <c r="DW131" s="42">
        <v>138879</v>
      </c>
      <c r="DX131" s="42">
        <v>84636</v>
      </c>
      <c r="DY131" s="41">
        <v>382793</v>
      </c>
      <c r="DZ131" s="42">
        <v>61618</v>
      </c>
      <c r="EA131" s="42">
        <v>137725</v>
      </c>
      <c r="EB131" s="42">
        <v>112486</v>
      </c>
      <c r="EC131" s="160">
        <v>70964</v>
      </c>
    </row>
    <row r="132" spans="1:133">
      <c r="A132" s="155" t="s">
        <v>881</v>
      </c>
      <c r="B132" s="155" t="s">
        <v>882</v>
      </c>
      <c r="C132" s="140" t="s">
        <v>126</v>
      </c>
      <c r="D132" s="29" t="s">
        <v>606</v>
      </c>
      <c r="E132" s="156" t="s">
        <v>883</v>
      </c>
      <c r="F132" s="29" t="s">
        <v>884</v>
      </c>
      <c r="G132" s="156" t="s">
        <v>885</v>
      </c>
      <c r="H132" s="166" t="s">
        <v>886</v>
      </c>
      <c r="I132" s="150">
        <v>1952</v>
      </c>
      <c r="J132" s="100" t="s">
        <v>85</v>
      </c>
      <c r="K132" s="100" t="s">
        <v>49</v>
      </c>
      <c r="L132" s="100" t="s">
        <v>196</v>
      </c>
      <c r="M132" s="100" t="s">
        <v>87</v>
      </c>
      <c r="N132" s="100" t="s">
        <v>102</v>
      </c>
      <c r="O132" s="43">
        <f t="shared" si="0"/>
        <v>63.830991330000003</v>
      </c>
      <c r="P132" s="162">
        <f t="shared" si="1"/>
        <v>34.4979285</v>
      </c>
      <c r="Q132" s="43">
        <f t="shared" si="2"/>
        <v>63.07166746</v>
      </c>
      <c r="R132" s="162">
        <f t="shared" si="3"/>
        <v>30.537983759999999</v>
      </c>
      <c r="S132" s="43">
        <f t="shared" si="4"/>
        <v>69.701529050000005</v>
      </c>
      <c r="T132" s="162">
        <f t="shared" si="5"/>
        <v>29.018650399999999</v>
      </c>
      <c r="U132" s="43">
        <f t="shared" si="6"/>
        <v>70.271411689999994</v>
      </c>
      <c r="V132" s="162">
        <f t="shared" si="7"/>
        <v>28.307956350000001</v>
      </c>
      <c r="W132" s="43">
        <f t="shared" si="268"/>
        <v>72.020924960000002</v>
      </c>
      <c r="X132" s="162">
        <f t="shared" si="269"/>
        <v>27.979075040000001</v>
      </c>
      <c r="Y132" s="43">
        <f t="shared" si="262"/>
        <v>73.095526329999998</v>
      </c>
      <c r="Z132" s="162">
        <f t="shared" si="263"/>
        <v>23.070283530000001</v>
      </c>
      <c r="AA132" s="43">
        <f t="shared" si="264"/>
        <v>71.861610920000004</v>
      </c>
      <c r="AB132" s="162">
        <f t="shared" si="265"/>
        <v>22.71134678</v>
      </c>
      <c r="AC132" s="43">
        <f t="shared" si="274"/>
        <v>51.928337890000002</v>
      </c>
      <c r="AD132" s="162">
        <f t="shared" si="275"/>
        <v>48.071662109999998</v>
      </c>
      <c r="AE132" s="43">
        <f t="shared" si="276"/>
        <v>54.612828069999999</v>
      </c>
      <c r="AF132" s="162">
        <f t="shared" si="277"/>
        <v>45.387171930000001</v>
      </c>
      <c r="AG132" s="43">
        <f t="shared" ref="AG132:AL132" si="307">CZ132/$CY132*100</f>
        <v>18.089357069999998</v>
      </c>
      <c r="AH132" s="44">
        <f t="shared" si="307"/>
        <v>2.354188551</v>
      </c>
      <c r="AI132" s="44">
        <f t="shared" si="307"/>
        <v>7.6879276660000002</v>
      </c>
      <c r="AJ132" s="44">
        <f t="shared" si="307"/>
        <v>56.102924569999999</v>
      </c>
      <c r="AK132" s="44">
        <f t="shared" si="307"/>
        <v>8.9337430420000002E-2</v>
      </c>
      <c r="AL132" s="44">
        <f t="shared" si="307"/>
        <v>15.67626471</v>
      </c>
      <c r="AM132" s="43">
        <f t="shared" ref="AM132:AR132" si="308">DN132/$DM132*100</f>
        <v>18.408627899999999</v>
      </c>
      <c r="AN132" s="44">
        <f t="shared" si="308"/>
        <v>1.79735624</v>
      </c>
      <c r="AO132" s="44">
        <f t="shared" si="308"/>
        <v>5.6717934080000001</v>
      </c>
      <c r="AP132" s="44">
        <f t="shared" si="308"/>
        <v>60.842621960000002</v>
      </c>
      <c r="AQ132" s="44">
        <f t="shared" si="308"/>
        <v>0.1542285883</v>
      </c>
      <c r="AR132" s="163">
        <f t="shared" si="308"/>
        <v>13.125371899999999</v>
      </c>
      <c r="AS132" s="45">
        <f t="shared" si="18"/>
        <v>91.285868609999994</v>
      </c>
      <c r="AT132" s="46">
        <f t="shared" si="27"/>
        <v>118</v>
      </c>
      <c r="AU132" s="47">
        <f t="shared" si="19"/>
        <v>36.172989430000001</v>
      </c>
      <c r="AV132" s="46">
        <f t="shared" si="28"/>
        <v>127</v>
      </c>
      <c r="AW132" s="47">
        <f t="shared" si="20"/>
        <v>50.998601600000001</v>
      </c>
      <c r="AX132" s="164">
        <f t="shared" si="29"/>
        <v>64</v>
      </c>
      <c r="AY132" s="48">
        <v>84993</v>
      </c>
      <c r="AZ132" s="49">
        <f t="shared" si="30"/>
        <v>59</v>
      </c>
      <c r="BA132" s="50">
        <v>90356</v>
      </c>
      <c r="BB132" s="49">
        <f t="shared" si="31"/>
        <v>77</v>
      </c>
      <c r="BC132" s="165">
        <f t="shared" si="21"/>
        <v>8.8640379239999998</v>
      </c>
      <c r="BD132" s="51"/>
      <c r="BE132" s="44"/>
      <c r="BF132" s="162"/>
      <c r="BG132" s="100">
        <v>129</v>
      </c>
      <c r="BH132" s="39">
        <v>280956</v>
      </c>
      <c r="BI132" s="40">
        <v>179337</v>
      </c>
      <c r="BJ132" s="40">
        <v>96924</v>
      </c>
      <c r="BK132" s="39">
        <v>209300</v>
      </c>
      <c r="BL132" s="40">
        <v>132009</v>
      </c>
      <c r="BM132" s="40">
        <v>63916</v>
      </c>
      <c r="BN132" s="39">
        <v>216671</v>
      </c>
      <c r="BO132" s="40">
        <v>151023</v>
      </c>
      <c r="BP132" s="40">
        <v>62875</v>
      </c>
      <c r="BQ132" s="39">
        <v>222577</v>
      </c>
      <c r="BR132" s="40">
        <v>156408</v>
      </c>
      <c r="BS132" s="40">
        <v>63007</v>
      </c>
      <c r="BT132" s="39">
        <v>254433</v>
      </c>
      <c r="BU132" s="40">
        <v>183245</v>
      </c>
      <c r="BV132" s="40">
        <v>71188</v>
      </c>
      <c r="BW132" s="40">
        <v>0</v>
      </c>
      <c r="BX132" s="40">
        <v>0</v>
      </c>
      <c r="BY132" s="159">
        <v>0</v>
      </c>
      <c r="BZ132" s="39">
        <v>184211</v>
      </c>
      <c r="CA132" s="40">
        <v>134650</v>
      </c>
      <c r="CB132" s="40">
        <v>42498</v>
      </c>
      <c r="CC132" s="159">
        <v>7063</v>
      </c>
      <c r="CD132" s="39">
        <f t="shared" si="32"/>
        <v>202357</v>
      </c>
      <c r="CE132" s="40">
        <v>145417</v>
      </c>
      <c r="CF132" s="40">
        <v>45958</v>
      </c>
      <c r="CG132" s="159">
        <v>10982</v>
      </c>
      <c r="CH132" s="39">
        <f t="shared" si="280"/>
        <v>179844</v>
      </c>
      <c r="CI132" s="40">
        <v>93390</v>
      </c>
      <c r="CJ132" s="40">
        <v>86454</v>
      </c>
      <c r="CK132" s="159">
        <v>0</v>
      </c>
      <c r="CL132" s="39">
        <v>116505</v>
      </c>
      <c r="CM132" s="159">
        <v>96824</v>
      </c>
      <c r="CN132" s="39"/>
      <c r="CO132" s="40"/>
      <c r="CP132" s="40"/>
      <c r="CQ132" s="159"/>
      <c r="CR132" s="39">
        <v>646335</v>
      </c>
      <c r="CS132" s="40">
        <v>107770</v>
      </c>
      <c r="CT132" s="40">
        <v>14475</v>
      </c>
      <c r="CU132" s="40">
        <v>60130</v>
      </c>
      <c r="CV132" s="40">
        <v>342735</v>
      </c>
      <c r="CW132" s="40">
        <v>580</v>
      </c>
      <c r="CX132" s="40">
        <v>120645</v>
      </c>
      <c r="CY132" s="39">
        <v>509305</v>
      </c>
      <c r="CZ132" s="40">
        <v>92130</v>
      </c>
      <c r="DA132" s="40">
        <v>11990</v>
      </c>
      <c r="DB132" s="40">
        <v>39155</v>
      </c>
      <c r="DC132" s="40">
        <v>285735</v>
      </c>
      <c r="DD132" s="40">
        <v>455</v>
      </c>
      <c r="DE132" s="40">
        <v>79840</v>
      </c>
      <c r="DF132" s="39">
        <v>680496</v>
      </c>
      <c r="DG132" s="40">
        <v>113288</v>
      </c>
      <c r="DH132" s="40">
        <v>12153</v>
      </c>
      <c r="DI132" s="40">
        <v>47122</v>
      </c>
      <c r="DJ132" s="40">
        <v>395924</v>
      </c>
      <c r="DK132" s="40">
        <v>1001</v>
      </c>
      <c r="DL132" s="159">
        <v>111008</v>
      </c>
      <c r="DM132" s="39">
        <v>539459</v>
      </c>
      <c r="DN132" s="40">
        <v>99307</v>
      </c>
      <c r="DO132" s="40">
        <v>9696</v>
      </c>
      <c r="DP132" s="40">
        <v>30597</v>
      </c>
      <c r="DQ132" s="40">
        <v>328221</v>
      </c>
      <c r="DR132" s="40">
        <v>832</v>
      </c>
      <c r="DS132" s="159">
        <v>70806</v>
      </c>
      <c r="DT132" s="53">
        <v>507268</v>
      </c>
      <c r="DU132" s="54">
        <v>44204</v>
      </c>
      <c r="DV132" s="54">
        <v>123622</v>
      </c>
      <c r="DW132" s="54">
        <v>155948</v>
      </c>
      <c r="DX132" s="54">
        <v>183494</v>
      </c>
      <c r="DY132" s="53">
        <v>83667</v>
      </c>
      <c r="DZ132" s="54">
        <v>2121</v>
      </c>
      <c r="EA132" s="54">
        <v>13573</v>
      </c>
      <c r="EB132" s="54">
        <v>25304</v>
      </c>
      <c r="EC132" s="167">
        <v>42669</v>
      </c>
    </row>
    <row r="133" spans="1:133">
      <c r="A133" s="154" t="s">
        <v>887</v>
      </c>
      <c r="B133" s="154" t="s">
        <v>888</v>
      </c>
      <c r="C133" s="140" t="s">
        <v>126</v>
      </c>
      <c r="D133" s="29" t="s">
        <v>889</v>
      </c>
      <c r="E133" s="156" t="s">
        <v>890</v>
      </c>
      <c r="F133" s="29" t="s">
        <v>891</v>
      </c>
      <c r="G133" s="156" t="s">
        <v>892</v>
      </c>
      <c r="H133" s="166">
        <v>2020</v>
      </c>
      <c r="I133" s="150">
        <v>1974</v>
      </c>
      <c r="J133" s="100" t="s">
        <v>85</v>
      </c>
      <c r="K133" s="100" t="s">
        <v>893</v>
      </c>
      <c r="L133" s="100" t="s">
        <v>894</v>
      </c>
      <c r="M133" s="100" t="s">
        <v>87</v>
      </c>
      <c r="N133" s="100" t="s">
        <v>95</v>
      </c>
      <c r="O133" s="43">
        <f t="shared" si="0"/>
        <v>63.64045204</v>
      </c>
      <c r="P133" s="162">
        <f t="shared" si="1"/>
        <v>34.04959917</v>
      </c>
      <c r="Q133" s="43">
        <f t="shared" si="2"/>
        <v>61.411328689999998</v>
      </c>
      <c r="R133" s="162">
        <f t="shared" si="3"/>
        <v>29.562869639999999</v>
      </c>
      <c r="S133" s="43">
        <f t="shared" si="4"/>
        <v>71.383688179999993</v>
      </c>
      <c r="T133" s="162">
        <f t="shared" si="5"/>
        <v>26.66654436</v>
      </c>
      <c r="U133" s="43">
        <f t="shared" si="6"/>
        <v>73.363464379999996</v>
      </c>
      <c r="V133" s="162">
        <f t="shared" si="7"/>
        <v>24.918286859999998</v>
      </c>
      <c r="W133" s="43">
        <f t="shared" si="268"/>
        <v>63.034082810000001</v>
      </c>
      <c r="X133" s="162">
        <f t="shared" si="269"/>
        <v>30.880699150000002</v>
      </c>
      <c r="Y133" s="43">
        <f t="shared" si="262"/>
        <v>77.362318990000006</v>
      </c>
      <c r="Z133" s="162">
        <f t="shared" si="263"/>
        <v>22.637681010000001</v>
      </c>
      <c r="AA133" s="43">
        <f t="shared" si="264"/>
        <v>81.156776679999993</v>
      </c>
      <c r="AB133" s="162">
        <f t="shared" si="265"/>
        <v>18.84322332</v>
      </c>
      <c r="AC133" s="43">
        <f t="shared" si="274"/>
        <v>78.748759239999998</v>
      </c>
      <c r="AD133" s="162">
        <f t="shared" si="275"/>
        <v>18.648832989999999</v>
      </c>
      <c r="AE133" s="43">
        <f t="shared" si="276"/>
        <v>80.542517090000004</v>
      </c>
      <c r="AF133" s="162">
        <f t="shared" si="277"/>
        <v>19.45748291</v>
      </c>
      <c r="AG133" s="43">
        <f t="shared" ref="AG133:AL133" si="309">CZ133/$CY133*100</f>
        <v>33.387023910000003</v>
      </c>
      <c r="AH133" s="44">
        <f t="shared" si="309"/>
        <v>1.593038559</v>
      </c>
      <c r="AI133" s="44">
        <f t="shared" si="309"/>
        <v>9.4374275670000003</v>
      </c>
      <c r="AJ133" s="44">
        <f t="shared" si="309"/>
        <v>36.145868120000003</v>
      </c>
      <c r="AK133" s="44">
        <f t="shared" si="309"/>
        <v>0.25928617729999998</v>
      </c>
      <c r="AL133" s="44">
        <f t="shared" si="309"/>
        <v>19.177355670000001</v>
      </c>
      <c r="AM133" s="43">
        <f t="shared" ref="AM133:AR133" si="310">DN133/$DM133*100</f>
        <v>32.923616699999997</v>
      </c>
      <c r="AN133" s="44">
        <f t="shared" si="310"/>
        <v>1.1539116169999999</v>
      </c>
      <c r="AO133" s="44">
        <f t="shared" si="310"/>
        <v>8.6992093209999997</v>
      </c>
      <c r="AP133" s="44">
        <f t="shared" si="310"/>
        <v>38.111577029999999</v>
      </c>
      <c r="AQ133" s="44">
        <f t="shared" si="310"/>
        <v>0.28838119699999998</v>
      </c>
      <c r="AR133" s="163">
        <f t="shared" si="310"/>
        <v>18.823304140000001</v>
      </c>
      <c r="AS133" s="45">
        <f t="shared" si="18"/>
        <v>92.688018409999998</v>
      </c>
      <c r="AT133" s="46">
        <f t="shared" si="27"/>
        <v>63</v>
      </c>
      <c r="AU133" s="47">
        <f t="shared" si="19"/>
        <v>29.63990802</v>
      </c>
      <c r="AV133" s="46">
        <f t="shared" si="28"/>
        <v>226</v>
      </c>
      <c r="AW133" s="47">
        <f t="shared" si="20"/>
        <v>43.59716212</v>
      </c>
      <c r="AX133" s="164">
        <f t="shared" si="29"/>
        <v>111</v>
      </c>
      <c r="AY133" s="48">
        <v>77525</v>
      </c>
      <c r="AZ133" s="49">
        <f t="shared" si="30"/>
        <v>88</v>
      </c>
      <c r="BA133" s="50">
        <v>77799</v>
      </c>
      <c r="BB133" s="49">
        <f t="shared" si="31"/>
        <v>144</v>
      </c>
      <c r="BC133" s="165">
        <f t="shared" si="21"/>
        <v>18.831228970000002</v>
      </c>
      <c r="BD133" s="51"/>
      <c r="BE133" s="44"/>
      <c r="BF133" s="162"/>
      <c r="BG133" s="100">
        <v>130</v>
      </c>
      <c r="BH133" s="39">
        <v>293513</v>
      </c>
      <c r="BI133" s="40">
        <v>186793</v>
      </c>
      <c r="BJ133" s="40">
        <v>99940</v>
      </c>
      <c r="BK133" s="39">
        <v>219637</v>
      </c>
      <c r="BL133" s="40">
        <v>134882</v>
      </c>
      <c r="BM133" s="40">
        <v>64931</v>
      </c>
      <c r="BN133" s="39">
        <v>218026</v>
      </c>
      <c r="BO133" s="40">
        <v>155635</v>
      </c>
      <c r="BP133" s="40">
        <v>58140</v>
      </c>
      <c r="BQ133" s="39">
        <v>230991</v>
      </c>
      <c r="BR133" s="40">
        <v>169463</v>
      </c>
      <c r="BS133" s="40">
        <v>57559</v>
      </c>
      <c r="BT133" s="39">
        <v>272102</v>
      </c>
      <c r="BU133" s="40">
        <v>171517</v>
      </c>
      <c r="BV133" s="40">
        <v>84027</v>
      </c>
      <c r="BW133" s="40">
        <v>0</v>
      </c>
      <c r="BX133" s="40">
        <v>0</v>
      </c>
      <c r="BY133" s="159">
        <v>16558</v>
      </c>
      <c r="BZ133" s="39">
        <v>198121</v>
      </c>
      <c r="CA133" s="40">
        <v>153271</v>
      </c>
      <c r="CB133" s="40">
        <v>44850</v>
      </c>
      <c r="CC133" s="159">
        <v>0</v>
      </c>
      <c r="CD133" s="39">
        <f t="shared" si="32"/>
        <v>210516</v>
      </c>
      <c r="CE133" s="40">
        <v>170848</v>
      </c>
      <c r="CF133" s="40">
        <v>39668</v>
      </c>
      <c r="CG133" s="159">
        <v>0</v>
      </c>
      <c r="CH133" s="39">
        <f t="shared" si="280"/>
        <v>180333</v>
      </c>
      <c r="CI133" s="40">
        <v>142010</v>
      </c>
      <c r="CJ133" s="40">
        <v>33630</v>
      </c>
      <c r="CK133" s="159">
        <v>4693</v>
      </c>
      <c r="CL133" s="39">
        <v>168503</v>
      </c>
      <c r="CM133" s="159">
        <v>40707</v>
      </c>
      <c r="CN133" s="39"/>
      <c r="CO133" s="40"/>
      <c r="CP133" s="40"/>
      <c r="CQ133" s="159"/>
      <c r="CR133" s="39">
        <v>666935</v>
      </c>
      <c r="CS133" s="40">
        <v>197585</v>
      </c>
      <c r="CT133" s="40">
        <v>9555</v>
      </c>
      <c r="CU133" s="40">
        <v>82200</v>
      </c>
      <c r="CV133" s="40">
        <v>226105</v>
      </c>
      <c r="CW133" s="40">
        <v>1550</v>
      </c>
      <c r="CX133" s="40">
        <v>149940</v>
      </c>
      <c r="CY133" s="39">
        <v>509090</v>
      </c>
      <c r="CZ133" s="40">
        <v>169970</v>
      </c>
      <c r="DA133" s="40">
        <v>8110</v>
      </c>
      <c r="DB133" s="40">
        <v>48045</v>
      </c>
      <c r="DC133" s="40">
        <v>184015</v>
      </c>
      <c r="DD133" s="40">
        <v>1320</v>
      </c>
      <c r="DE133" s="40">
        <v>97630</v>
      </c>
      <c r="DF133" s="39">
        <v>679805</v>
      </c>
      <c r="DG133" s="40">
        <v>196055</v>
      </c>
      <c r="DH133" s="40">
        <v>7751</v>
      </c>
      <c r="DI133" s="40">
        <v>73720</v>
      </c>
      <c r="DJ133" s="40">
        <v>245592</v>
      </c>
      <c r="DK133" s="40">
        <v>1822</v>
      </c>
      <c r="DL133" s="159">
        <v>154865</v>
      </c>
      <c r="DM133" s="39">
        <v>517024</v>
      </c>
      <c r="DN133" s="40">
        <v>170223</v>
      </c>
      <c r="DO133" s="40">
        <v>5966</v>
      </c>
      <c r="DP133" s="40">
        <v>44977</v>
      </c>
      <c r="DQ133" s="40">
        <v>197046</v>
      </c>
      <c r="DR133" s="40">
        <v>1491</v>
      </c>
      <c r="DS133" s="159">
        <v>97321</v>
      </c>
      <c r="DT133" s="53">
        <v>485737</v>
      </c>
      <c r="DU133" s="54">
        <v>35517</v>
      </c>
      <c r="DV133" s="54">
        <v>148026</v>
      </c>
      <c r="DW133" s="54">
        <v>158222</v>
      </c>
      <c r="DX133" s="54">
        <v>143972</v>
      </c>
      <c r="DY133" s="53">
        <v>158992</v>
      </c>
      <c r="DZ133" s="54">
        <v>5301</v>
      </c>
      <c r="EA133" s="54">
        <v>31969</v>
      </c>
      <c r="EB133" s="54">
        <v>52406</v>
      </c>
      <c r="EC133" s="167">
        <v>69316</v>
      </c>
    </row>
    <row r="134" spans="1:133">
      <c r="A134" s="155" t="s">
        <v>895</v>
      </c>
      <c r="B134" s="155" t="s">
        <v>896</v>
      </c>
      <c r="C134" s="140" t="s">
        <v>80</v>
      </c>
      <c r="D134" s="29" t="s">
        <v>897</v>
      </c>
      <c r="E134" s="156" t="s">
        <v>898</v>
      </c>
      <c r="F134" s="29" t="s">
        <v>899</v>
      </c>
      <c r="G134" s="156" t="s">
        <v>900</v>
      </c>
      <c r="H134" s="166">
        <v>2018</v>
      </c>
      <c r="I134" s="150">
        <v>1965</v>
      </c>
      <c r="J134" s="100" t="s">
        <v>85</v>
      </c>
      <c r="K134" s="100" t="s">
        <v>49</v>
      </c>
      <c r="L134" s="100" t="s">
        <v>196</v>
      </c>
      <c r="M134" s="100" t="s">
        <v>87</v>
      </c>
      <c r="N134" s="100" t="s">
        <v>102</v>
      </c>
      <c r="O134" s="43">
        <f t="shared" si="0"/>
        <v>30.066296900000001</v>
      </c>
      <c r="P134" s="162">
        <f t="shared" si="1"/>
        <v>67.122988559999996</v>
      </c>
      <c r="Q134" s="43">
        <f t="shared" si="2"/>
        <v>25.380566699999999</v>
      </c>
      <c r="R134" s="162">
        <f t="shared" si="3"/>
        <v>63.680521380000002</v>
      </c>
      <c r="S134" s="43">
        <f t="shared" si="4"/>
        <v>32.183526370000003</v>
      </c>
      <c r="T134" s="162">
        <f t="shared" si="5"/>
        <v>64.912355529999999</v>
      </c>
      <c r="U134" s="43">
        <f t="shared" si="6"/>
        <v>35.144123499999999</v>
      </c>
      <c r="V134" s="162">
        <f t="shared" si="7"/>
        <v>62.534257369999999</v>
      </c>
      <c r="W134" s="43">
        <f t="shared" si="268"/>
        <v>28.649558630000001</v>
      </c>
      <c r="X134" s="162">
        <f t="shared" si="269"/>
        <v>67.761069050000003</v>
      </c>
      <c r="Y134" s="43">
        <f t="shared" si="262"/>
        <v>30.762150510000001</v>
      </c>
      <c r="Z134" s="162">
        <f t="shared" si="263"/>
        <v>62.754190350000002</v>
      </c>
      <c r="AA134" s="43">
        <f t="shared" si="264"/>
        <v>31.813640929999998</v>
      </c>
      <c r="AB134" s="162">
        <f t="shared" si="265"/>
        <v>68.171444489999999</v>
      </c>
      <c r="AC134" s="43">
        <f t="shared" si="274"/>
        <v>34.988499709999999</v>
      </c>
      <c r="AD134" s="162">
        <f t="shared" si="275"/>
        <v>65.008330920000006</v>
      </c>
      <c r="AE134" s="43">
        <f t="shared" si="276"/>
        <v>32.827806449999997</v>
      </c>
      <c r="AF134" s="162">
        <f t="shared" si="277"/>
        <v>67.172193550000003</v>
      </c>
      <c r="AG134" s="43">
        <f t="shared" ref="AG134:AL134" si="311">CZ134/$CY134*100</f>
        <v>88.040633659999997</v>
      </c>
      <c r="AH134" s="44">
        <f t="shared" si="311"/>
        <v>0.45527045230000002</v>
      </c>
      <c r="AI134" s="44">
        <f t="shared" si="311"/>
        <v>7.4229214739999998</v>
      </c>
      <c r="AJ134" s="44">
        <f t="shared" si="311"/>
        <v>1.1033340039999999</v>
      </c>
      <c r="AK134" s="44">
        <f t="shared" si="311"/>
        <v>1.2349598150000001</v>
      </c>
      <c r="AL134" s="44">
        <f t="shared" si="311"/>
        <v>1.7428805919999999</v>
      </c>
      <c r="AM134" s="43">
        <f t="shared" ref="AM134:AR134" si="312">DN134/$DM134*100</f>
        <v>87.878612810000007</v>
      </c>
      <c r="AN134" s="44">
        <f t="shared" si="312"/>
        <v>0.37097533780000003</v>
      </c>
      <c r="AO134" s="44">
        <f t="shared" si="312"/>
        <v>7.9396425400000004</v>
      </c>
      <c r="AP134" s="44">
        <f t="shared" si="312"/>
        <v>1.2083396799999999</v>
      </c>
      <c r="AQ134" s="44">
        <f t="shared" si="312"/>
        <v>1.1600200979999999</v>
      </c>
      <c r="AR134" s="163">
        <f t="shared" si="312"/>
        <v>1.442409536</v>
      </c>
      <c r="AS134" s="45">
        <f t="shared" si="18"/>
        <v>90.923295449999998</v>
      </c>
      <c r="AT134" s="46">
        <f t="shared" si="27"/>
        <v>135</v>
      </c>
      <c r="AU134" s="47">
        <f t="shared" si="19"/>
        <v>25.89099702</v>
      </c>
      <c r="AV134" s="46">
        <f t="shared" si="28"/>
        <v>288</v>
      </c>
      <c r="AW134" s="47">
        <f t="shared" si="20"/>
        <v>27.38028783</v>
      </c>
      <c r="AX134" s="164">
        <f t="shared" si="29"/>
        <v>316</v>
      </c>
      <c r="AY134" s="48">
        <v>56854</v>
      </c>
      <c r="AZ134" s="49">
        <f t="shared" si="30"/>
        <v>257</v>
      </c>
      <c r="BA134" s="50">
        <v>58090</v>
      </c>
      <c r="BB134" s="49">
        <f t="shared" si="31"/>
        <v>328</v>
      </c>
      <c r="BC134" s="165">
        <f t="shared" si="21"/>
        <v>63.93485476</v>
      </c>
      <c r="BD134" s="51"/>
      <c r="BE134" s="44"/>
      <c r="BF134" s="162"/>
      <c r="BG134" s="100">
        <v>131</v>
      </c>
      <c r="BH134" s="39">
        <v>467141</v>
      </c>
      <c r="BI134" s="40">
        <v>140452</v>
      </c>
      <c r="BJ134" s="40">
        <v>313559</v>
      </c>
      <c r="BK134" s="39">
        <v>359661</v>
      </c>
      <c r="BL134" s="40">
        <v>91284</v>
      </c>
      <c r="BM134" s="40">
        <v>229034</v>
      </c>
      <c r="BN134" s="39">
        <v>328258</v>
      </c>
      <c r="BO134" s="40">
        <v>105645</v>
      </c>
      <c r="BP134" s="40">
        <v>213080</v>
      </c>
      <c r="BQ134" s="39">
        <v>329856</v>
      </c>
      <c r="BR134" s="40">
        <v>115925</v>
      </c>
      <c r="BS134" s="40">
        <v>206273</v>
      </c>
      <c r="BT134" s="39">
        <v>458576</v>
      </c>
      <c r="BU134" s="40">
        <v>131380</v>
      </c>
      <c r="BV134" s="40">
        <v>310736</v>
      </c>
      <c r="BW134" s="40">
        <v>0</v>
      </c>
      <c r="BX134" s="40">
        <v>0</v>
      </c>
      <c r="BY134" s="159">
        <v>16460</v>
      </c>
      <c r="BZ134" s="39">
        <v>315069</v>
      </c>
      <c r="CA134" s="40">
        <v>96922</v>
      </c>
      <c r="CB134" s="40">
        <v>197719</v>
      </c>
      <c r="CC134" s="159">
        <v>20428</v>
      </c>
      <c r="CD134" s="39">
        <f t="shared" si="32"/>
        <v>355357</v>
      </c>
      <c r="CE134" s="40">
        <v>113052</v>
      </c>
      <c r="CF134" s="40">
        <v>242252</v>
      </c>
      <c r="CG134" s="159">
        <v>53</v>
      </c>
      <c r="CH134" s="39">
        <f t="shared" si="280"/>
        <v>220864</v>
      </c>
      <c r="CI134" s="40">
        <v>77277</v>
      </c>
      <c r="CJ134" s="40">
        <v>143580</v>
      </c>
      <c r="CK134" s="159">
        <v>7</v>
      </c>
      <c r="CL134" s="39">
        <v>97450</v>
      </c>
      <c r="CM134" s="159">
        <v>199402</v>
      </c>
      <c r="CN134" s="39"/>
      <c r="CO134" s="40"/>
      <c r="CP134" s="40"/>
      <c r="CQ134" s="159"/>
      <c r="CR134" s="39">
        <v>864735</v>
      </c>
      <c r="CS134" s="40">
        <v>736795</v>
      </c>
      <c r="CT134" s="40">
        <v>4250</v>
      </c>
      <c r="CU134" s="40">
        <v>83940</v>
      </c>
      <c r="CV134" s="40">
        <v>9480</v>
      </c>
      <c r="CW134" s="40">
        <v>10760</v>
      </c>
      <c r="CX134" s="40">
        <v>19510</v>
      </c>
      <c r="CY134" s="39">
        <v>645770</v>
      </c>
      <c r="CZ134" s="40">
        <v>568540</v>
      </c>
      <c r="DA134" s="40">
        <v>2940</v>
      </c>
      <c r="DB134" s="40">
        <v>47935</v>
      </c>
      <c r="DC134" s="40">
        <v>7125</v>
      </c>
      <c r="DD134" s="40">
        <v>7975</v>
      </c>
      <c r="DE134" s="40">
        <v>11255</v>
      </c>
      <c r="DF134" s="39">
        <v>784132</v>
      </c>
      <c r="DG134" s="40">
        <v>668436</v>
      </c>
      <c r="DH134" s="40">
        <v>3352</v>
      </c>
      <c r="DI134" s="40">
        <v>78692</v>
      </c>
      <c r="DJ134" s="40">
        <v>9113</v>
      </c>
      <c r="DK134" s="40">
        <v>9130</v>
      </c>
      <c r="DL134" s="159">
        <v>15409</v>
      </c>
      <c r="DM134" s="39">
        <v>571197</v>
      </c>
      <c r="DN134" s="40">
        <v>501960</v>
      </c>
      <c r="DO134" s="40">
        <v>2119</v>
      </c>
      <c r="DP134" s="40">
        <v>45351</v>
      </c>
      <c r="DQ134" s="40">
        <v>6902</v>
      </c>
      <c r="DR134" s="40">
        <v>6626</v>
      </c>
      <c r="DS134" s="159">
        <v>8239</v>
      </c>
      <c r="DT134" s="41">
        <v>591360</v>
      </c>
      <c r="DU134" s="42">
        <v>53676</v>
      </c>
      <c r="DV134" s="42">
        <v>170497</v>
      </c>
      <c r="DW134" s="42">
        <v>214078</v>
      </c>
      <c r="DX134" s="42">
        <v>153109</v>
      </c>
      <c r="DY134" s="41">
        <v>514129</v>
      </c>
      <c r="DZ134" s="42">
        <v>34306</v>
      </c>
      <c r="EA134" s="42">
        <v>148237</v>
      </c>
      <c r="EB134" s="42">
        <v>190816</v>
      </c>
      <c r="EC134" s="160">
        <v>140770</v>
      </c>
    </row>
    <row r="135" spans="1:133">
      <c r="A135" s="154" t="s">
        <v>901</v>
      </c>
      <c r="B135" s="154" t="s">
        <v>902</v>
      </c>
      <c r="C135" s="140" t="s">
        <v>80</v>
      </c>
      <c r="D135" s="29" t="s">
        <v>98</v>
      </c>
      <c r="E135" s="156" t="s">
        <v>903</v>
      </c>
      <c r="F135" s="29" t="s">
        <v>904</v>
      </c>
      <c r="G135" s="156" t="s">
        <v>905</v>
      </c>
      <c r="H135" s="161">
        <v>1998</v>
      </c>
      <c r="I135" s="150">
        <v>1950</v>
      </c>
      <c r="J135" s="100" t="s">
        <v>85</v>
      </c>
      <c r="K135" s="100" t="s">
        <v>49</v>
      </c>
      <c r="L135" s="100" t="s">
        <v>175</v>
      </c>
      <c r="M135" s="100" t="s">
        <v>87</v>
      </c>
      <c r="N135" s="100" t="s">
        <v>102</v>
      </c>
      <c r="O135" s="43">
        <f t="shared" si="0"/>
        <v>36.622107839999998</v>
      </c>
      <c r="P135" s="162">
        <f t="shared" si="1"/>
        <v>60.10694118</v>
      </c>
      <c r="Q135" s="43">
        <f t="shared" si="2"/>
        <v>29.789106879999999</v>
      </c>
      <c r="R135" s="162">
        <f t="shared" si="3"/>
        <v>54.453801339999998</v>
      </c>
      <c r="S135" s="43">
        <f t="shared" si="4"/>
        <v>33.066885589999998</v>
      </c>
      <c r="T135" s="162">
        <f t="shared" si="5"/>
        <v>64.142202850000004</v>
      </c>
      <c r="U135" s="43">
        <f t="shared" si="6"/>
        <v>37.061468249999997</v>
      </c>
      <c r="V135" s="162">
        <f t="shared" si="7"/>
        <v>60.502312590000003</v>
      </c>
      <c r="W135" s="43">
        <f t="shared" si="268"/>
        <v>31.725154790000001</v>
      </c>
      <c r="X135" s="162">
        <f t="shared" si="269"/>
        <v>64.055165290000005</v>
      </c>
      <c r="Y135" s="43">
        <f t="shared" si="262"/>
        <v>39.329782119999997</v>
      </c>
      <c r="Z135" s="162">
        <f t="shared" si="263"/>
        <v>60.670217880000003</v>
      </c>
      <c r="AA135" s="43">
        <f t="shared" si="264"/>
        <v>29.408068369999999</v>
      </c>
      <c r="AB135" s="162">
        <f t="shared" si="265"/>
        <v>62.927258399999999</v>
      </c>
      <c r="AC135" s="43">
        <f t="shared" si="274"/>
        <v>38.639152940000002</v>
      </c>
      <c r="AD135" s="162">
        <f t="shared" si="275"/>
        <v>61.360847059999998</v>
      </c>
      <c r="AE135" s="43">
        <f t="shared" si="276"/>
        <v>34.829180010000002</v>
      </c>
      <c r="AF135" s="162">
        <f t="shared" si="277"/>
        <v>65.170819989999998</v>
      </c>
      <c r="AG135" s="43">
        <f t="shared" ref="AG135:AL135" si="313">CZ135/$CY135*100</f>
        <v>87.012105439999999</v>
      </c>
      <c r="AH135" s="44">
        <f t="shared" si="313"/>
        <v>0.58308023009999999</v>
      </c>
      <c r="AI135" s="44">
        <f t="shared" si="313"/>
        <v>8.6043496039999994</v>
      </c>
      <c r="AJ135" s="44">
        <f t="shared" si="313"/>
        <v>1.080874098</v>
      </c>
      <c r="AK135" s="44">
        <f t="shared" si="313"/>
        <v>1.1522361560000001</v>
      </c>
      <c r="AL135" s="44">
        <f t="shared" si="313"/>
        <v>1.5673544690000001</v>
      </c>
      <c r="AM135" s="43">
        <f t="shared" ref="AM135:AR135" si="314">DN135/$DM135*100</f>
        <v>85.414753410000003</v>
      </c>
      <c r="AN135" s="44">
        <f t="shared" si="314"/>
        <v>0.62381789239999996</v>
      </c>
      <c r="AO135" s="44">
        <f t="shared" si="314"/>
        <v>10.12404087</v>
      </c>
      <c r="AP135" s="44">
        <f t="shared" si="314"/>
        <v>1.5559312059999999</v>
      </c>
      <c r="AQ135" s="44">
        <f t="shared" si="314"/>
        <v>1.0502139029999999</v>
      </c>
      <c r="AR135" s="163">
        <f t="shared" si="314"/>
        <v>1.2312427180000001</v>
      </c>
      <c r="AS135" s="45">
        <f t="shared" si="18"/>
        <v>90.604087019999994</v>
      </c>
      <c r="AT135" s="46">
        <f t="shared" si="27"/>
        <v>153</v>
      </c>
      <c r="AU135" s="47">
        <f t="shared" si="19"/>
        <v>29.459972990000001</v>
      </c>
      <c r="AV135" s="46">
        <f t="shared" si="28"/>
        <v>229</v>
      </c>
      <c r="AW135" s="47">
        <f t="shared" si="20"/>
        <v>31.798518510000001</v>
      </c>
      <c r="AX135" s="164">
        <f t="shared" si="29"/>
        <v>253</v>
      </c>
      <c r="AY135" s="48">
        <v>54685</v>
      </c>
      <c r="AZ135" s="49">
        <f t="shared" si="30"/>
        <v>296</v>
      </c>
      <c r="BA135" s="50">
        <v>56941</v>
      </c>
      <c r="BB135" s="49">
        <f t="shared" si="31"/>
        <v>343</v>
      </c>
      <c r="BC135" s="165">
        <f t="shared" si="21"/>
        <v>59.343544989999998</v>
      </c>
      <c r="BD135" s="51"/>
      <c r="BE135" s="44"/>
      <c r="BF135" s="162"/>
      <c r="BG135" s="100">
        <v>132</v>
      </c>
      <c r="BH135" s="39">
        <v>400220</v>
      </c>
      <c r="BI135" s="40">
        <v>146569</v>
      </c>
      <c r="BJ135" s="40">
        <v>240560</v>
      </c>
      <c r="BK135" s="39">
        <v>330594</v>
      </c>
      <c r="BL135" s="40">
        <v>98481</v>
      </c>
      <c r="BM135" s="40">
        <v>180021</v>
      </c>
      <c r="BN135" s="39">
        <v>324016</v>
      </c>
      <c r="BO135" s="40">
        <v>107142</v>
      </c>
      <c r="BP135" s="40">
        <v>207831</v>
      </c>
      <c r="BQ135" s="39">
        <v>325176</v>
      </c>
      <c r="BR135" s="40">
        <v>120515</v>
      </c>
      <c r="BS135" s="40">
        <v>196739</v>
      </c>
      <c r="BT135" s="39">
        <v>391333</v>
      </c>
      <c r="BU135" s="40">
        <v>124151</v>
      </c>
      <c r="BV135" s="40">
        <v>250669</v>
      </c>
      <c r="BW135" s="40">
        <v>0</v>
      </c>
      <c r="BX135" s="40">
        <v>0</v>
      </c>
      <c r="BY135" s="159">
        <v>16513</v>
      </c>
      <c r="BZ135" s="39">
        <v>280655</v>
      </c>
      <c r="CA135" s="40">
        <v>110381</v>
      </c>
      <c r="CB135" s="40">
        <v>170274</v>
      </c>
      <c r="CC135" s="159">
        <v>0</v>
      </c>
      <c r="CD135" s="39">
        <f t="shared" si="32"/>
        <v>326237</v>
      </c>
      <c r="CE135" s="40">
        <v>95940</v>
      </c>
      <c r="CF135" s="40">
        <v>205292</v>
      </c>
      <c r="CG135" s="159">
        <v>25005</v>
      </c>
      <c r="CH135" s="39">
        <f t="shared" si="280"/>
        <v>214293</v>
      </c>
      <c r="CI135" s="40">
        <v>82801</v>
      </c>
      <c r="CJ135" s="40">
        <v>131492</v>
      </c>
      <c r="CK135" s="159">
        <v>0</v>
      </c>
      <c r="CL135" s="39">
        <v>110847</v>
      </c>
      <c r="CM135" s="159">
        <v>207412</v>
      </c>
      <c r="CN135" s="39"/>
      <c r="CO135" s="40"/>
      <c r="CP135" s="40"/>
      <c r="CQ135" s="159"/>
      <c r="CR135" s="39">
        <v>792075</v>
      </c>
      <c r="CS135" s="40">
        <v>661620</v>
      </c>
      <c r="CT135" s="40">
        <v>5315</v>
      </c>
      <c r="CU135" s="40">
        <v>91920</v>
      </c>
      <c r="CV135" s="40">
        <v>8540</v>
      </c>
      <c r="CW135" s="40">
        <v>8265</v>
      </c>
      <c r="CX135" s="40">
        <v>16415</v>
      </c>
      <c r="CY135" s="39">
        <v>574535</v>
      </c>
      <c r="CZ135" s="40">
        <v>499915</v>
      </c>
      <c r="DA135" s="40">
        <v>3350</v>
      </c>
      <c r="DB135" s="40">
        <v>49435</v>
      </c>
      <c r="DC135" s="40">
        <v>6210</v>
      </c>
      <c r="DD135" s="40">
        <v>6620</v>
      </c>
      <c r="DE135" s="40">
        <v>9005</v>
      </c>
      <c r="DF135" s="39">
        <v>783450</v>
      </c>
      <c r="DG135" s="40">
        <v>647807</v>
      </c>
      <c r="DH135" s="40">
        <v>5523</v>
      </c>
      <c r="DI135" s="40">
        <v>97209</v>
      </c>
      <c r="DJ135" s="40">
        <v>11569</v>
      </c>
      <c r="DK135" s="40">
        <v>8426</v>
      </c>
      <c r="DL135" s="159">
        <v>12916</v>
      </c>
      <c r="DM135" s="39">
        <v>567313</v>
      </c>
      <c r="DN135" s="40">
        <v>484569</v>
      </c>
      <c r="DO135" s="40">
        <v>3539</v>
      </c>
      <c r="DP135" s="40">
        <v>57435</v>
      </c>
      <c r="DQ135" s="40">
        <v>8827</v>
      </c>
      <c r="DR135" s="40">
        <v>5958</v>
      </c>
      <c r="DS135" s="159">
        <v>6985</v>
      </c>
      <c r="DT135" s="41">
        <v>524196</v>
      </c>
      <c r="DU135" s="42">
        <v>49253</v>
      </c>
      <c r="DV135" s="42">
        <v>134684</v>
      </c>
      <c r="DW135" s="42">
        <v>185831</v>
      </c>
      <c r="DX135" s="42">
        <v>154428</v>
      </c>
      <c r="DY135" s="41">
        <v>441986</v>
      </c>
      <c r="DZ135" s="42">
        <v>25421</v>
      </c>
      <c r="EA135" s="42">
        <v>111794</v>
      </c>
      <c r="EB135" s="42">
        <v>164226</v>
      </c>
      <c r="EC135" s="160">
        <v>140545</v>
      </c>
    </row>
    <row r="136" spans="1:133">
      <c r="A136" s="155" t="s">
        <v>906</v>
      </c>
      <c r="B136" s="155" t="s">
        <v>907</v>
      </c>
      <c r="C136" s="140" t="s">
        <v>126</v>
      </c>
      <c r="D136" s="29" t="s">
        <v>908</v>
      </c>
      <c r="E136" s="156" t="s">
        <v>909</v>
      </c>
      <c r="F136" s="29" t="s">
        <v>910</v>
      </c>
      <c r="G136" s="156" t="s">
        <v>911</v>
      </c>
      <c r="H136" s="166">
        <v>1992</v>
      </c>
      <c r="I136" s="150">
        <v>1946</v>
      </c>
      <c r="J136" s="100" t="s">
        <v>85</v>
      </c>
      <c r="K136" s="100" t="s">
        <v>50</v>
      </c>
      <c r="L136" s="100" t="s">
        <v>196</v>
      </c>
      <c r="M136" s="100" t="s">
        <v>87</v>
      </c>
      <c r="N136" s="100" t="s">
        <v>102</v>
      </c>
      <c r="O136" s="43">
        <f t="shared" si="0"/>
        <v>73.914826000000005</v>
      </c>
      <c r="P136" s="162">
        <f t="shared" si="1"/>
        <v>24.70261519</v>
      </c>
      <c r="Q136" s="43">
        <f t="shared" si="2"/>
        <v>75.391430979999996</v>
      </c>
      <c r="R136" s="162">
        <f t="shared" si="3"/>
        <v>21.44738254</v>
      </c>
      <c r="S136" s="43">
        <f t="shared" si="4"/>
        <v>78.944236399999994</v>
      </c>
      <c r="T136" s="162">
        <f t="shared" si="5"/>
        <v>20.246990019999998</v>
      </c>
      <c r="U136" s="43">
        <f t="shared" si="6"/>
        <v>80.914141580000006</v>
      </c>
      <c r="V136" s="162">
        <f t="shared" si="7"/>
        <v>18.611457529999999</v>
      </c>
      <c r="W136" s="43">
        <f t="shared" si="268"/>
        <v>73.800684660000002</v>
      </c>
      <c r="X136" s="162">
        <f t="shared" si="269"/>
        <v>26.152256220000002</v>
      </c>
      <c r="Y136" s="43">
        <f t="shared" si="262"/>
        <v>73.505632360000007</v>
      </c>
      <c r="Z136" s="162">
        <f t="shared" si="263"/>
        <v>19.76074607</v>
      </c>
      <c r="AA136" s="43">
        <f t="shared" si="264"/>
        <v>74.094699579999997</v>
      </c>
      <c r="AB136" s="162">
        <f t="shared" si="265"/>
        <v>25.902767659999999</v>
      </c>
      <c r="AC136" s="43">
        <f t="shared" si="274"/>
        <v>73.088096859999993</v>
      </c>
      <c r="AD136" s="162">
        <f t="shared" si="275"/>
        <v>26.91190314</v>
      </c>
      <c r="AE136" s="43">
        <f t="shared" si="276"/>
        <v>73.82239912</v>
      </c>
      <c r="AF136" s="162">
        <f t="shared" si="277"/>
        <v>26.17760088</v>
      </c>
      <c r="AG136" s="43">
        <f t="shared" ref="AG136:AL136" si="315">CZ136/$CY136*100</f>
        <v>37.274196340000003</v>
      </c>
      <c r="AH136" s="44">
        <f t="shared" si="315"/>
        <v>52.860660629999998</v>
      </c>
      <c r="AI136" s="44">
        <f t="shared" si="315"/>
        <v>7.152613455</v>
      </c>
      <c r="AJ136" s="44">
        <f t="shared" si="315"/>
        <v>1.4245589729999999</v>
      </c>
      <c r="AK136" s="44">
        <f t="shared" si="315"/>
        <v>0.1029222216</v>
      </c>
      <c r="AL136" s="44">
        <f t="shared" si="315"/>
        <v>1.185048383</v>
      </c>
      <c r="AM136" s="43">
        <f t="shared" ref="AM136:AR136" si="316">DN136/$DM136*100</f>
        <v>37.32671319</v>
      </c>
      <c r="AN136" s="44">
        <f t="shared" si="316"/>
        <v>52.167689350000003</v>
      </c>
      <c r="AO136" s="44">
        <f t="shared" si="316"/>
        <v>7.3502271769999998</v>
      </c>
      <c r="AP136" s="44">
        <f t="shared" si="316"/>
        <v>1.969178884</v>
      </c>
      <c r="AQ136" s="44">
        <f t="shared" si="316"/>
        <v>0.1358377442</v>
      </c>
      <c r="AR136" s="163">
        <f t="shared" si="316"/>
        <v>1.0503536469999999</v>
      </c>
      <c r="AS136" s="45">
        <f t="shared" si="18"/>
        <v>89.382198860000003</v>
      </c>
      <c r="AT136" s="46">
        <f t="shared" si="27"/>
        <v>217</v>
      </c>
      <c r="AU136" s="47">
        <f t="shared" si="19"/>
        <v>29.127279290000001</v>
      </c>
      <c r="AV136" s="46">
        <f t="shared" si="28"/>
        <v>235</v>
      </c>
      <c r="AW136" s="47">
        <f t="shared" si="20"/>
        <v>37.642284250000003</v>
      </c>
      <c r="AX136" s="164">
        <f t="shared" si="29"/>
        <v>177</v>
      </c>
      <c r="AY136" s="48">
        <v>54618</v>
      </c>
      <c r="AZ136" s="49">
        <f t="shared" si="30"/>
        <v>298</v>
      </c>
      <c r="BA136" s="50">
        <v>82170</v>
      </c>
      <c r="BB136" s="49">
        <f t="shared" si="31"/>
        <v>113</v>
      </c>
      <c r="BC136" s="165">
        <f t="shared" si="21"/>
        <v>23.243337400000001</v>
      </c>
      <c r="BD136" s="51"/>
      <c r="BE136" s="44"/>
      <c r="BF136" s="162"/>
      <c r="BG136" s="100">
        <v>133</v>
      </c>
      <c r="BH136" s="39">
        <v>334163</v>
      </c>
      <c r="BI136" s="40">
        <v>246996</v>
      </c>
      <c r="BJ136" s="40">
        <v>82547</v>
      </c>
      <c r="BK136" s="39">
        <v>326175</v>
      </c>
      <c r="BL136" s="40">
        <v>245908</v>
      </c>
      <c r="BM136" s="40">
        <v>69956</v>
      </c>
      <c r="BN136" s="39">
        <v>332726</v>
      </c>
      <c r="BO136" s="40">
        <v>262668</v>
      </c>
      <c r="BP136" s="40">
        <v>67367</v>
      </c>
      <c r="BQ136" s="39">
        <v>356028</v>
      </c>
      <c r="BR136" s="40">
        <v>288077</v>
      </c>
      <c r="BS136" s="40">
        <v>66262</v>
      </c>
      <c r="BT136" s="39">
        <v>325123</v>
      </c>
      <c r="BU136" s="40">
        <v>239943</v>
      </c>
      <c r="BV136" s="40">
        <v>85027</v>
      </c>
      <c r="BW136" s="40">
        <v>0</v>
      </c>
      <c r="BX136" s="40">
        <v>0</v>
      </c>
      <c r="BY136" s="159">
        <v>153</v>
      </c>
      <c r="BZ136" s="39">
        <v>257885</v>
      </c>
      <c r="CA136" s="40">
        <v>189560</v>
      </c>
      <c r="CB136" s="40">
        <v>50960</v>
      </c>
      <c r="CC136" s="159">
        <v>17365</v>
      </c>
      <c r="CD136" s="39">
        <f t="shared" si="32"/>
        <v>315862</v>
      </c>
      <c r="CE136" s="40">
        <v>234037</v>
      </c>
      <c r="CF136" s="40">
        <v>81817</v>
      </c>
      <c r="CG136" s="159">
        <v>8</v>
      </c>
      <c r="CH136" s="39">
        <f t="shared" si="280"/>
        <v>222017</v>
      </c>
      <c r="CI136" s="40">
        <v>162268</v>
      </c>
      <c r="CJ136" s="40">
        <v>59749</v>
      </c>
      <c r="CK136" s="159">
        <v>0</v>
      </c>
      <c r="CL136" s="39">
        <v>236854</v>
      </c>
      <c r="CM136" s="159">
        <v>83989</v>
      </c>
      <c r="CN136" s="39"/>
      <c r="CO136" s="40"/>
      <c r="CP136" s="40"/>
      <c r="CQ136" s="159"/>
      <c r="CR136" s="39">
        <v>677225</v>
      </c>
      <c r="CS136" s="40">
        <v>242300</v>
      </c>
      <c r="CT136" s="40">
        <v>354340</v>
      </c>
      <c r="CU136" s="40">
        <v>60600</v>
      </c>
      <c r="CV136" s="40">
        <v>9075</v>
      </c>
      <c r="CW136" s="40">
        <v>615</v>
      </c>
      <c r="CX136" s="40">
        <v>10295</v>
      </c>
      <c r="CY136" s="39">
        <v>519810</v>
      </c>
      <c r="CZ136" s="40">
        <v>193755</v>
      </c>
      <c r="DA136" s="40">
        <v>274775</v>
      </c>
      <c r="DB136" s="40">
        <v>37180</v>
      </c>
      <c r="DC136" s="40">
        <v>7405</v>
      </c>
      <c r="DD136" s="40">
        <v>535</v>
      </c>
      <c r="DE136" s="40">
        <v>6160</v>
      </c>
      <c r="DF136" s="39">
        <v>712813</v>
      </c>
      <c r="DG136" s="40">
        <v>252053</v>
      </c>
      <c r="DH136" s="40">
        <v>375216</v>
      </c>
      <c r="DI136" s="40">
        <v>62651</v>
      </c>
      <c r="DJ136" s="40">
        <v>12747</v>
      </c>
      <c r="DK136" s="40">
        <v>978</v>
      </c>
      <c r="DL136" s="159">
        <v>9168</v>
      </c>
      <c r="DM136" s="39">
        <v>533725</v>
      </c>
      <c r="DN136" s="40">
        <v>199222</v>
      </c>
      <c r="DO136" s="40">
        <v>278432</v>
      </c>
      <c r="DP136" s="40">
        <v>39230</v>
      </c>
      <c r="DQ136" s="40">
        <v>10510</v>
      </c>
      <c r="DR136" s="40">
        <v>725</v>
      </c>
      <c r="DS136" s="159">
        <v>5606</v>
      </c>
      <c r="DT136" s="41">
        <v>476464</v>
      </c>
      <c r="DU136" s="42">
        <v>50590</v>
      </c>
      <c r="DV136" s="42">
        <v>126491</v>
      </c>
      <c r="DW136" s="42">
        <v>160602</v>
      </c>
      <c r="DX136" s="42">
        <v>138781</v>
      </c>
      <c r="DY136" s="41">
        <v>176671</v>
      </c>
      <c r="DZ136" s="42">
        <v>8882</v>
      </c>
      <c r="EA136" s="42">
        <v>46808</v>
      </c>
      <c r="EB136" s="42">
        <v>54478</v>
      </c>
      <c r="EC136" s="160">
        <v>66503</v>
      </c>
    </row>
    <row r="137" spans="1:133">
      <c r="A137" s="154" t="s">
        <v>912</v>
      </c>
      <c r="B137" s="154" t="s">
        <v>913</v>
      </c>
      <c r="C137" s="140" t="s">
        <v>126</v>
      </c>
      <c r="D137" s="29" t="s">
        <v>914</v>
      </c>
      <c r="E137" s="156" t="s">
        <v>915</v>
      </c>
      <c r="F137" s="29" t="s">
        <v>916</v>
      </c>
      <c r="G137" s="156" t="s">
        <v>917</v>
      </c>
      <c r="H137" s="166" t="s">
        <v>918</v>
      </c>
      <c r="I137" s="150">
        <v>1956</v>
      </c>
      <c r="J137" s="100" t="s">
        <v>131</v>
      </c>
      <c r="K137" s="100" t="s">
        <v>50</v>
      </c>
      <c r="L137" s="100" t="s">
        <v>116</v>
      </c>
      <c r="M137" s="100" t="s">
        <v>87</v>
      </c>
      <c r="N137" s="100" t="s">
        <v>102</v>
      </c>
      <c r="O137" s="43">
        <f t="shared" si="0"/>
        <v>77.452738789999998</v>
      </c>
      <c r="P137" s="162">
        <f t="shared" si="1"/>
        <v>21.230231459999999</v>
      </c>
      <c r="Q137" s="43">
        <f t="shared" si="2"/>
        <v>77.967340969999995</v>
      </c>
      <c r="R137" s="162">
        <f t="shared" si="3"/>
        <v>19.110604630000001</v>
      </c>
      <c r="S137" s="43">
        <f t="shared" si="4"/>
        <v>80.709765950000005</v>
      </c>
      <c r="T137" s="162">
        <f t="shared" si="5"/>
        <v>18.534384410000001</v>
      </c>
      <c r="U137" s="43">
        <f t="shared" si="6"/>
        <v>81.148768079999996</v>
      </c>
      <c r="V137" s="162">
        <f t="shared" si="7"/>
        <v>18.25751837</v>
      </c>
      <c r="W137" s="43">
        <f t="shared" si="268"/>
        <v>78.81411095</v>
      </c>
      <c r="X137" s="162">
        <f t="shared" si="269"/>
        <v>21.18588905</v>
      </c>
      <c r="Y137" s="43">
        <f t="shared" si="262"/>
        <v>81.055553430000003</v>
      </c>
      <c r="Z137" s="162">
        <f t="shared" si="263"/>
        <v>18.94444657</v>
      </c>
      <c r="AA137" s="43">
        <f t="shared" si="264"/>
        <v>79.807620479999997</v>
      </c>
      <c r="AB137" s="162">
        <f t="shared" si="265"/>
        <v>20.192379519999999</v>
      </c>
      <c r="AC137" s="43">
        <f t="shared" si="274"/>
        <v>78.494218320000002</v>
      </c>
      <c r="AD137" s="162">
        <f t="shared" si="275"/>
        <v>21.442139170000001</v>
      </c>
      <c r="AE137" s="43">
        <f t="shared" si="276"/>
        <v>73.150673220000002</v>
      </c>
      <c r="AF137" s="162">
        <f t="shared" si="277"/>
        <v>26.849326779999998</v>
      </c>
      <c r="AG137" s="43">
        <f t="shared" ref="AG137:AL137" si="317">CZ137/$CY137*100</f>
        <v>30.70030723</v>
      </c>
      <c r="AH137" s="44">
        <f t="shared" si="317"/>
        <v>57.974651029999997</v>
      </c>
      <c r="AI137" s="44">
        <f t="shared" si="317"/>
        <v>9.3729933709999997</v>
      </c>
      <c r="AJ137" s="44">
        <f t="shared" si="317"/>
        <v>0.69151510959999996</v>
      </c>
      <c r="AK137" s="44">
        <f t="shared" si="317"/>
        <v>0.112618175</v>
      </c>
      <c r="AL137" s="44">
        <f t="shared" si="317"/>
        <v>1.1479150819999999</v>
      </c>
      <c r="AM137" s="43">
        <f t="shared" ref="AM137:AR137" si="318">DN137/$DM137*100</f>
        <v>33.46809579</v>
      </c>
      <c r="AN137" s="44">
        <f t="shared" si="318"/>
        <v>53.455028300000002</v>
      </c>
      <c r="AO137" s="44">
        <f t="shared" si="318"/>
        <v>11.085904360000001</v>
      </c>
      <c r="AP137" s="44">
        <f t="shared" si="318"/>
        <v>0.73499825640000005</v>
      </c>
      <c r="AQ137" s="44">
        <f t="shared" si="318"/>
        <v>0.15385912409999999</v>
      </c>
      <c r="AR137" s="163">
        <f t="shared" si="318"/>
        <v>1.102114174</v>
      </c>
      <c r="AS137" s="45">
        <f t="shared" si="18"/>
        <v>88.324467510000005</v>
      </c>
      <c r="AT137" s="46">
        <f t="shared" si="27"/>
        <v>263</v>
      </c>
      <c r="AU137" s="47">
        <f t="shared" si="19"/>
        <v>22.888160320000001</v>
      </c>
      <c r="AV137" s="46">
        <f t="shared" si="28"/>
        <v>342</v>
      </c>
      <c r="AW137" s="47">
        <f t="shared" si="20"/>
        <v>25.50926673</v>
      </c>
      <c r="AX137" s="164">
        <f t="shared" si="29"/>
        <v>349</v>
      </c>
      <c r="AY137" s="48">
        <v>50881</v>
      </c>
      <c r="AZ137" s="49">
        <f t="shared" si="30"/>
        <v>349</v>
      </c>
      <c r="BA137" s="50">
        <v>62280</v>
      </c>
      <c r="BB137" s="49">
        <f t="shared" si="31"/>
        <v>277</v>
      </c>
      <c r="BC137" s="165">
        <f t="shared" si="21"/>
        <v>22.868883969999999</v>
      </c>
      <c r="BD137" s="51">
        <v>41373</v>
      </c>
      <c r="BE137" s="44">
        <f>CO137/CN137*100</f>
        <v>70.835769979999995</v>
      </c>
      <c r="BF137" s="162">
        <f>CP137/CN137*100</f>
        <v>22.01754386</v>
      </c>
      <c r="BG137" s="100">
        <v>134</v>
      </c>
      <c r="BH137" s="39">
        <v>305536</v>
      </c>
      <c r="BI137" s="40">
        <v>236646</v>
      </c>
      <c r="BJ137" s="40">
        <v>64866</v>
      </c>
      <c r="BK137" s="39">
        <v>303622</v>
      </c>
      <c r="BL137" s="40">
        <v>236726</v>
      </c>
      <c r="BM137" s="40">
        <v>58024</v>
      </c>
      <c r="BN137" s="39">
        <v>311173</v>
      </c>
      <c r="BO137" s="40">
        <v>251147</v>
      </c>
      <c r="BP137" s="40">
        <v>57674</v>
      </c>
      <c r="BQ137" s="39">
        <v>332652</v>
      </c>
      <c r="BR137" s="40">
        <v>269943</v>
      </c>
      <c r="BS137" s="40">
        <v>60734</v>
      </c>
      <c r="BT137" s="39">
        <v>298038</v>
      </c>
      <c r="BU137" s="40">
        <v>234896</v>
      </c>
      <c r="BV137" s="40">
        <v>63142</v>
      </c>
      <c r="BW137" s="40">
        <v>0</v>
      </c>
      <c r="BX137" s="40">
        <v>0</v>
      </c>
      <c r="BY137" s="159">
        <v>0</v>
      </c>
      <c r="BZ137" s="39">
        <v>235251</v>
      </c>
      <c r="CA137" s="40">
        <v>190684</v>
      </c>
      <c r="CB137" s="40">
        <v>44567</v>
      </c>
      <c r="CC137" s="159">
        <v>0</v>
      </c>
      <c r="CD137" s="39">
        <f t="shared" si="32"/>
        <v>294522</v>
      </c>
      <c r="CE137" s="40">
        <v>235051</v>
      </c>
      <c r="CF137" s="40">
        <v>59471</v>
      </c>
      <c r="CG137" s="159">
        <v>0</v>
      </c>
      <c r="CH137" s="39">
        <f t="shared" si="280"/>
        <v>204266</v>
      </c>
      <c r="CI137" s="40">
        <v>160337</v>
      </c>
      <c r="CJ137" s="40">
        <v>43799</v>
      </c>
      <c r="CK137" s="159">
        <v>130</v>
      </c>
      <c r="CL137" s="39">
        <v>188303</v>
      </c>
      <c r="CM137" s="159">
        <v>69115</v>
      </c>
      <c r="CN137" s="39">
        <v>82080</v>
      </c>
      <c r="CO137" s="40">
        <v>58142</v>
      </c>
      <c r="CP137" s="40">
        <v>18072</v>
      </c>
      <c r="CQ137" s="159">
        <v>5866</v>
      </c>
      <c r="CR137" s="39">
        <v>672845</v>
      </c>
      <c r="CS137" s="40">
        <v>183395</v>
      </c>
      <c r="CT137" s="40">
        <v>394505</v>
      </c>
      <c r="CU137" s="40">
        <v>80565</v>
      </c>
      <c r="CV137" s="40">
        <v>4330</v>
      </c>
      <c r="CW137" s="40">
        <v>625</v>
      </c>
      <c r="CX137" s="40">
        <v>9425</v>
      </c>
      <c r="CY137" s="39">
        <v>506135</v>
      </c>
      <c r="CZ137" s="40">
        <v>155385</v>
      </c>
      <c r="DA137" s="40">
        <v>293430</v>
      </c>
      <c r="DB137" s="40">
        <v>47440</v>
      </c>
      <c r="DC137" s="40">
        <v>3500</v>
      </c>
      <c r="DD137" s="40">
        <v>570</v>
      </c>
      <c r="DE137" s="40">
        <v>5810</v>
      </c>
      <c r="DF137" s="39">
        <v>712813</v>
      </c>
      <c r="DG137" s="40">
        <v>211000</v>
      </c>
      <c r="DH137" s="40">
        <v>394069</v>
      </c>
      <c r="DI137" s="40">
        <v>91059</v>
      </c>
      <c r="DJ137" s="40">
        <v>4805</v>
      </c>
      <c r="DK137" s="40">
        <v>1089</v>
      </c>
      <c r="DL137" s="159">
        <v>10791</v>
      </c>
      <c r="DM137" s="39">
        <v>521906</v>
      </c>
      <c r="DN137" s="40">
        <v>174672</v>
      </c>
      <c r="DO137" s="40">
        <v>278985</v>
      </c>
      <c r="DP137" s="40">
        <v>57858</v>
      </c>
      <c r="DQ137" s="40">
        <v>3836</v>
      </c>
      <c r="DR137" s="40">
        <v>803</v>
      </c>
      <c r="DS137" s="159">
        <v>5752</v>
      </c>
      <c r="DT137" s="41">
        <v>460570</v>
      </c>
      <c r="DU137" s="42">
        <v>53774</v>
      </c>
      <c r="DV137" s="42">
        <v>136933</v>
      </c>
      <c r="DW137" s="42">
        <v>164447</v>
      </c>
      <c r="DX137" s="42">
        <v>105416</v>
      </c>
      <c r="DY137" s="41">
        <v>142607</v>
      </c>
      <c r="DZ137" s="42">
        <v>10535</v>
      </c>
      <c r="EA137" s="42">
        <v>49652</v>
      </c>
      <c r="EB137" s="42">
        <v>46042</v>
      </c>
      <c r="EC137" s="160">
        <v>36378</v>
      </c>
    </row>
    <row r="138" spans="1:133">
      <c r="A138" s="155" t="s">
        <v>919</v>
      </c>
      <c r="B138" s="155" t="s">
        <v>920</v>
      </c>
      <c r="C138" s="140" t="s">
        <v>126</v>
      </c>
      <c r="D138" s="29" t="s">
        <v>921</v>
      </c>
      <c r="E138" s="156" t="s">
        <v>922</v>
      </c>
      <c r="F138" s="29" t="s">
        <v>923</v>
      </c>
      <c r="G138" s="156" t="s">
        <v>924</v>
      </c>
      <c r="H138" s="166">
        <v>2020</v>
      </c>
      <c r="I138" s="150">
        <v>1964</v>
      </c>
      <c r="J138" s="100" t="s">
        <v>131</v>
      </c>
      <c r="K138" s="100" t="s">
        <v>49</v>
      </c>
      <c r="L138" s="100" t="s">
        <v>148</v>
      </c>
      <c r="M138" s="100" t="s">
        <v>87</v>
      </c>
      <c r="N138" s="100" t="s">
        <v>587</v>
      </c>
      <c r="O138" s="43">
        <f t="shared" si="0"/>
        <v>55.49438936</v>
      </c>
      <c r="P138" s="162">
        <f t="shared" si="1"/>
        <v>42.865795759999997</v>
      </c>
      <c r="Q138" s="43">
        <f t="shared" si="2"/>
        <v>55.227918729999999</v>
      </c>
      <c r="R138" s="162">
        <f t="shared" si="3"/>
        <v>39.926658949999997</v>
      </c>
      <c r="S138" s="43">
        <f t="shared" si="4"/>
        <v>55.92834371</v>
      </c>
      <c r="T138" s="162">
        <f t="shared" si="5"/>
        <v>42.584266599999999</v>
      </c>
      <c r="U138" s="43">
        <f t="shared" si="6"/>
        <v>58.378542609999997</v>
      </c>
      <c r="V138" s="162">
        <f t="shared" si="7"/>
        <v>40.523988369999998</v>
      </c>
      <c r="W138" s="43">
        <f t="shared" si="268"/>
        <v>56.37872823</v>
      </c>
      <c r="X138" s="162">
        <f t="shared" si="269"/>
        <v>43.62127177</v>
      </c>
      <c r="Y138" s="43">
        <f t="shared" si="262"/>
        <v>73.008588029999999</v>
      </c>
      <c r="Z138" s="162">
        <f t="shared" si="263"/>
        <v>25.918579350000002</v>
      </c>
      <c r="AA138" s="43">
        <f t="shared" si="264"/>
        <v>99.959629300000003</v>
      </c>
      <c r="AB138" s="162">
        <f t="shared" si="265"/>
        <v>0</v>
      </c>
      <c r="AC138" s="43">
        <f t="shared" si="274"/>
        <v>64.562218349999995</v>
      </c>
      <c r="AD138" s="162">
        <f t="shared" si="275"/>
        <v>35.437781649999998</v>
      </c>
      <c r="AE138" s="43">
        <f t="shared" si="276"/>
        <v>68.483832609999993</v>
      </c>
      <c r="AF138" s="162">
        <f t="shared" si="277"/>
        <v>31.51616739</v>
      </c>
      <c r="AG138" s="43">
        <f t="shared" ref="AG138:AL138" si="319">CZ138/$CY138*100</f>
        <v>65.520489870000006</v>
      </c>
      <c r="AH138" s="44">
        <f t="shared" si="319"/>
        <v>5.9046422779999999</v>
      </c>
      <c r="AI138" s="44">
        <f t="shared" si="319"/>
        <v>23.890720680000001</v>
      </c>
      <c r="AJ138" s="44">
        <f t="shared" si="319"/>
        <v>3.9409640449999999</v>
      </c>
      <c r="AK138" s="44">
        <f t="shared" si="319"/>
        <v>5.2336839900000001E-2</v>
      </c>
      <c r="AL138" s="44">
        <f t="shared" si="319"/>
        <v>0.69084628670000003</v>
      </c>
      <c r="AM138" s="43">
        <f t="shared" ref="AM138:AR138" si="320">DN138/$DM138*100</f>
        <v>66.330679680000003</v>
      </c>
      <c r="AN138" s="44">
        <f t="shared" si="320"/>
        <v>4.448613183</v>
      </c>
      <c r="AO138" s="44">
        <f t="shared" si="320"/>
        <v>24.635115119999998</v>
      </c>
      <c r="AP138" s="44">
        <f t="shared" si="320"/>
        <v>3.7068954160000001</v>
      </c>
      <c r="AQ138" s="44">
        <f t="shared" si="320"/>
        <v>9.8218334470000002E-2</v>
      </c>
      <c r="AR138" s="163">
        <f t="shared" si="320"/>
        <v>0.78047825930000003</v>
      </c>
      <c r="AS138" s="45">
        <f t="shared" si="18"/>
        <v>86.135185210000003</v>
      </c>
      <c r="AT138" s="46">
        <f t="shared" si="27"/>
        <v>324</v>
      </c>
      <c r="AU138" s="47">
        <f t="shared" si="19"/>
        <v>28.58469178</v>
      </c>
      <c r="AV138" s="46">
        <f t="shared" si="28"/>
        <v>244</v>
      </c>
      <c r="AW138" s="47">
        <f t="shared" si="20"/>
        <v>33.867240469999999</v>
      </c>
      <c r="AX138" s="164">
        <f t="shared" si="29"/>
        <v>225</v>
      </c>
      <c r="AY138" s="48">
        <v>70263</v>
      </c>
      <c r="AZ138" s="49">
        <f t="shared" si="30"/>
        <v>137</v>
      </c>
      <c r="BA138" s="50">
        <v>76958</v>
      </c>
      <c r="BB138" s="49">
        <f t="shared" si="31"/>
        <v>149</v>
      </c>
      <c r="BC138" s="165">
        <f t="shared" si="21"/>
        <v>43.330508010000003</v>
      </c>
      <c r="BD138" s="51"/>
      <c r="BE138" s="44"/>
      <c r="BF138" s="162"/>
      <c r="BG138" s="100">
        <v>135</v>
      </c>
      <c r="BH138" s="39">
        <v>316987</v>
      </c>
      <c r="BI138" s="40">
        <v>175910</v>
      </c>
      <c r="BJ138" s="40">
        <v>135879</v>
      </c>
      <c r="BK138" s="39">
        <v>284970</v>
      </c>
      <c r="BL138" s="40">
        <v>157383</v>
      </c>
      <c r="BM138" s="40">
        <v>113779</v>
      </c>
      <c r="BN138" s="39">
        <v>256893</v>
      </c>
      <c r="BO138" s="40">
        <v>143676</v>
      </c>
      <c r="BP138" s="40">
        <v>109396</v>
      </c>
      <c r="BQ138" s="39">
        <v>273174</v>
      </c>
      <c r="BR138" s="40">
        <v>159475</v>
      </c>
      <c r="BS138" s="40">
        <v>110701</v>
      </c>
      <c r="BT138" s="39">
        <v>306848</v>
      </c>
      <c r="BU138" s="40">
        <v>172997</v>
      </c>
      <c r="BV138" s="40">
        <v>133851</v>
      </c>
      <c r="BW138" s="40">
        <v>0</v>
      </c>
      <c r="BX138" s="40">
        <v>0</v>
      </c>
      <c r="BY138" s="159">
        <v>0</v>
      </c>
      <c r="BZ138" s="39">
        <v>223334</v>
      </c>
      <c r="CA138" s="40">
        <v>163053</v>
      </c>
      <c r="CB138" s="40">
        <v>57885</v>
      </c>
      <c r="CC138" s="159">
        <v>2396</v>
      </c>
      <c r="CD138" s="39">
        <f t="shared" si="32"/>
        <v>225411</v>
      </c>
      <c r="CE138" s="40">
        <v>225320</v>
      </c>
      <c r="CF138" s="40">
        <v>0</v>
      </c>
      <c r="CG138" s="159">
        <v>91</v>
      </c>
      <c r="CH138" s="39">
        <f t="shared" si="280"/>
        <v>180855</v>
      </c>
      <c r="CI138" s="40">
        <v>116764</v>
      </c>
      <c r="CJ138" s="40">
        <v>64091</v>
      </c>
      <c r="CK138" s="159">
        <v>0</v>
      </c>
      <c r="CL138" s="39">
        <v>168738</v>
      </c>
      <c r="CM138" s="159">
        <v>77653</v>
      </c>
      <c r="CN138" s="39"/>
      <c r="CO138" s="40"/>
      <c r="CP138" s="40"/>
      <c r="CQ138" s="159"/>
      <c r="CR138" s="39">
        <v>648010</v>
      </c>
      <c r="CS138" s="40">
        <v>389270</v>
      </c>
      <c r="CT138" s="40">
        <v>35380</v>
      </c>
      <c r="CU138" s="40">
        <v>191785</v>
      </c>
      <c r="CV138" s="40">
        <v>24170</v>
      </c>
      <c r="CW138" s="40">
        <v>440</v>
      </c>
      <c r="CX138" s="40">
        <v>6965</v>
      </c>
      <c r="CY138" s="39">
        <v>477675</v>
      </c>
      <c r="CZ138" s="40">
        <v>312975</v>
      </c>
      <c r="DA138" s="40">
        <v>28205</v>
      </c>
      <c r="DB138" s="40">
        <v>114120</v>
      </c>
      <c r="DC138" s="40">
        <v>18825</v>
      </c>
      <c r="DD138" s="40">
        <v>250</v>
      </c>
      <c r="DE138" s="40">
        <v>3300</v>
      </c>
      <c r="DF138" s="39">
        <v>712813</v>
      </c>
      <c r="DG138" s="40">
        <v>442997</v>
      </c>
      <c r="DH138" s="40">
        <v>31887</v>
      </c>
      <c r="DI138" s="40">
        <v>204402</v>
      </c>
      <c r="DJ138" s="40">
        <v>25365</v>
      </c>
      <c r="DK138" s="40">
        <v>698</v>
      </c>
      <c r="DL138" s="159">
        <v>7464</v>
      </c>
      <c r="DM138" s="39">
        <v>531469</v>
      </c>
      <c r="DN138" s="40">
        <v>352527</v>
      </c>
      <c r="DO138" s="40">
        <v>23643</v>
      </c>
      <c r="DP138" s="40">
        <v>130928</v>
      </c>
      <c r="DQ138" s="40">
        <v>19701</v>
      </c>
      <c r="DR138" s="40">
        <v>522</v>
      </c>
      <c r="DS138" s="159">
        <v>4148</v>
      </c>
      <c r="DT138" s="41">
        <v>482538</v>
      </c>
      <c r="DU138" s="42">
        <v>66903</v>
      </c>
      <c r="DV138" s="42">
        <v>143642</v>
      </c>
      <c r="DW138" s="42">
        <v>134061</v>
      </c>
      <c r="DX138" s="42">
        <v>137932</v>
      </c>
      <c r="DY138" s="41">
        <v>301613</v>
      </c>
      <c r="DZ138" s="42">
        <v>23251</v>
      </c>
      <c r="EA138" s="42">
        <v>89827</v>
      </c>
      <c r="EB138" s="42">
        <v>86387</v>
      </c>
      <c r="EC138" s="160">
        <v>102148</v>
      </c>
    </row>
    <row r="139" spans="1:133">
      <c r="A139" s="154" t="s">
        <v>925</v>
      </c>
      <c r="B139" s="154" t="s">
        <v>926</v>
      </c>
      <c r="C139" s="140" t="s">
        <v>126</v>
      </c>
      <c r="D139" s="29" t="s">
        <v>927</v>
      </c>
      <c r="E139" s="156" t="s">
        <v>928</v>
      </c>
      <c r="F139" s="29" t="s">
        <v>929</v>
      </c>
      <c r="G139" s="156" t="s">
        <v>930</v>
      </c>
      <c r="H139" s="166">
        <v>2018</v>
      </c>
      <c r="I139" s="150">
        <v>1956</v>
      </c>
      <c r="J139" s="100" t="s">
        <v>85</v>
      </c>
      <c r="K139" s="100" t="s">
        <v>162</v>
      </c>
      <c r="L139" s="100" t="s">
        <v>148</v>
      </c>
      <c r="M139" s="100" t="s">
        <v>87</v>
      </c>
      <c r="N139" s="100" t="s">
        <v>102</v>
      </c>
      <c r="O139" s="43">
        <f t="shared" si="0"/>
        <v>80.731694520000005</v>
      </c>
      <c r="P139" s="162">
        <f t="shared" si="1"/>
        <v>17.30723824</v>
      </c>
      <c r="Q139" s="43">
        <f t="shared" si="2"/>
        <v>82.109836090000002</v>
      </c>
      <c r="R139" s="162">
        <f t="shared" si="3"/>
        <v>13.245780760000001</v>
      </c>
      <c r="S139" s="43">
        <f t="shared" si="4"/>
        <v>80.895806039999997</v>
      </c>
      <c r="T139" s="162">
        <f t="shared" si="5"/>
        <v>17.056198869999999</v>
      </c>
      <c r="U139" s="43">
        <f t="shared" si="6"/>
        <v>80.504412639999998</v>
      </c>
      <c r="V139" s="162">
        <f t="shared" si="7"/>
        <v>18.198732580000001</v>
      </c>
      <c r="W139" s="43">
        <f t="shared" si="268"/>
        <v>84.053839280000005</v>
      </c>
      <c r="X139" s="162">
        <f t="shared" si="269"/>
        <v>15.94616072</v>
      </c>
      <c r="Y139" s="43">
        <f t="shared" si="262"/>
        <v>86.585153050000002</v>
      </c>
      <c r="Z139" s="162">
        <f t="shared" si="263"/>
        <v>13.414846949999999</v>
      </c>
      <c r="AA139" s="43">
        <f t="shared" si="264"/>
        <v>100</v>
      </c>
      <c r="AB139" s="162">
        <f t="shared" si="265"/>
        <v>0</v>
      </c>
      <c r="AC139" s="43">
        <f t="shared" si="274"/>
        <v>78.146825710000002</v>
      </c>
      <c r="AD139" s="162">
        <f t="shared" si="275"/>
        <v>21.853174289999998</v>
      </c>
      <c r="AE139" s="43">
        <f t="shared" si="276"/>
        <v>83.004267780000006</v>
      </c>
      <c r="AF139" s="162">
        <f t="shared" si="277"/>
        <v>16.995732220000001</v>
      </c>
      <c r="AG139" s="43">
        <f t="shared" ref="AG139:AL139" si="321">CZ139/$CY139*100</f>
        <v>33.004714960000001</v>
      </c>
      <c r="AH139" s="44">
        <f t="shared" si="321"/>
        <v>4.7850991699999996</v>
      </c>
      <c r="AI139" s="44">
        <f t="shared" si="321"/>
        <v>56.771746610000001</v>
      </c>
      <c r="AJ139" s="44">
        <f t="shared" si="321"/>
        <v>4.1278624219999998</v>
      </c>
      <c r="AK139" s="44">
        <f t="shared" si="321"/>
        <v>0.124693138</v>
      </c>
      <c r="AL139" s="44">
        <f t="shared" si="321"/>
        <v>1.185883698</v>
      </c>
      <c r="AM139" s="43">
        <f t="shared" ref="AM139:AR139" si="322">DN139/$DM139*100</f>
        <v>26.089534709999999</v>
      </c>
      <c r="AN139" s="44">
        <f t="shared" si="322"/>
        <v>3.912120126</v>
      </c>
      <c r="AO139" s="44">
        <f t="shared" si="322"/>
        <v>65.920544050000004</v>
      </c>
      <c r="AP139" s="44">
        <f t="shared" si="322"/>
        <v>3.115235953</v>
      </c>
      <c r="AQ139" s="44">
        <f t="shared" si="322"/>
        <v>0.12312796249999999</v>
      </c>
      <c r="AR139" s="163">
        <f t="shared" si="322"/>
        <v>0.83943719689999996</v>
      </c>
      <c r="AS139" s="45">
        <f t="shared" si="18"/>
        <v>74.255460690000007</v>
      </c>
      <c r="AT139" s="46">
        <f t="shared" si="27"/>
        <v>418</v>
      </c>
      <c r="AU139" s="47">
        <f t="shared" si="19"/>
        <v>25.136531099999999</v>
      </c>
      <c r="AV139" s="46">
        <f t="shared" si="28"/>
        <v>298</v>
      </c>
      <c r="AW139" s="47">
        <f t="shared" si="20"/>
        <v>52.008072009999999</v>
      </c>
      <c r="AX139" s="164">
        <f t="shared" si="29"/>
        <v>55</v>
      </c>
      <c r="AY139" s="48">
        <v>55071</v>
      </c>
      <c r="AZ139" s="49">
        <f t="shared" si="30"/>
        <v>286</v>
      </c>
      <c r="BA139" s="50">
        <v>75644</v>
      </c>
      <c r="BB139" s="49">
        <f t="shared" si="31"/>
        <v>166</v>
      </c>
      <c r="BC139" s="165">
        <f t="shared" si="21"/>
        <v>15.83959904</v>
      </c>
      <c r="BD139" s="51"/>
      <c r="BE139" s="44"/>
      <c r="BF139" s="162"/>
      <c r="BG139" s="100">
        <v>136</v>
      </c>
      <c r="BH139" s="39">
        <v>228702</v>
      </c>
      <c r="BI139" s="40">
        <v>184635</v>
      </c>
      <c r="BJ139" s="40">
        <v>39582</v>
      </c>
      <c r="BK139" s="39">
        <v>209931</v>
      </c>
      <c r="BL139" s="40">
        <v>172374</v>
      </c>
      <c r="BM139" s="40">
        <v>27807</v>
      </c>
      <c r="BN139" s="39">
        <v>169434</v>
      </c>
      <c r="BO139" s="40">
        <v>137065</v>
      </c>
      <c r="BP139" s="40">
        <v>28899</v>
      </c>
      <c r="BQ139" s="39">
        <v>180051</v>
      </c>
      <c r="BR139" s="40">
        <v>144949</v>
      </c>
      <c r="BS139" s="40">
        <v>32767</v>
      </c>
      <c r="BT139" s="39">
        <v>222737</v>
      </c>
      <c r="BU139" s="40">
        <v>187219</v>
      </c>
      <c r="BV139" s="40">
        <v>35518</v>
      </c>
      <c r="BW139" s="40">
        <v>0</v>
      </c>
      <c r="BX139" s="40">
        <v>0</v>
      </c>
      <c r="BY139" s="159">
        <v>0</v>
      </c>
      <c r="BZ139" s="39">
        <v>166189</v>
      </c>
      <c r="CA139" s="40">
        <v>143895</v>
      </c>
      <c r="CB139" s="40">
        <v>22294</v>
      </c>
      <c r="CC139" s="159">
        <v>0</v>
      </c>
      <c r="CD139" s="39">
        <f t="shared" si="32"/>
        <v>171297</v>
      </c>
      <c r="CE139" s="40">
        <v>171297</v>
      </c>
      <c r="CF139" s="40">
        <v>0</v>
      </c>
      <c r="CG139" s="159">
        <v>0</v>
      </c>
      <c r="CH139" s="39">
        <f t="shared" si="280"/>
        <v>101944</v>
      </c>
      <c r="CI139" s="40">
        <v>79666</v>
      </c>
      <c r="CJ139" s="40">
        <v>22278</v>
      </c>
      <c r="CK139" s="159">
        <v>0</v>
      </c>
      <c r="CL139" s="39">
        <v>133226</v>
      </c>
      <c r="CM139" s="159">
        <v>27279</v>
      </c>
      <c r="CN139" s="39"/>
      <c r="CO139" s="40"/>
      <c r="CP139" s="40"/>
      <c r="CQ139" s="159"/>
      <c r="CR139" s="39">
        <v>551925</v>
      </c>
      <c r="CS139" s="40">
        <v>147615</v>
      </c>
      <c r="CT139" s="40">
        <v>23530</v>
      </c>
      <c r="CU139" s="40">
        <v>354170</v>
      </c>
      <c r="CV139" s="40">
        <v>18680</v>
      </c>
      <c r="CW139" s="40">
        <v>500</v>
      </c>
      <c r="CX139" s="40">
        <v>7430</v>
      </c>
      <c r="CY139" s="39">
        <v>384945</v>
      </c>
      <c r="CZ139" s="40">
        <v>127050</v>
      </c>
      <c r="DA139" s="40">
        <v>18420</v>
      </c>
      <c r="DB139" s="40">
        <v>218540</v>
      </c>
      <c r="DC139" s="40">
        <v>15890</v>
      </c>
      <c r="DD139" s="40">
        <v>480</v>
      </c>
      <c r="DE139" s="40">
        <v>4565</v>
      </c>
      <c r="DF139" s="39">
        <v>712813</v>
      </c>
      <c r="DG139" s="40">
        <v>151663</v>
      </c>
      <c r="DH139" s="40">
        <v>28051</v>
      </c>
      <c r="DI139" s="40">
        <v>506584</v>
      </c>
      <c r="DJ139" s="40">
        <v>18972</v>
      </c>
      <c r="DK139" s="40">
        <v>789</v>
      </c>
      <c r="DL139" s="159">
        <v>6754</v>
      </c>
      <c r="DM139" s="39">
        <v>507602</v>
      </c>
      <c r="DN139" s="40">
        <v>132431</v>
      </c>
      <c r="DO139" s="40">
        <v>19858</v>
      </c>
      <c r="DP139" s="40">
        <v>334614</v>
      </c>
      <c r="DQ139" s="40">
        <v>15813</v>
      </c>
      <c r="DR139" s="40">
        <v>625</v>
      </c>
      <c r="DS139" s="159">
        <v>4261</v>
      </c>
      <c r="DT139" s="41">
        <v>452461</v>
      </c>
      <c r="DU139" s="42">
        <v>116484</v>
      </c>
      <c r="DV139" s="42">
        <v>125913</v>
      </c>
      <c r="DW139" s="42">
        <v>96331</v>
      </c>
      <c r="DX139" s="42">
        <v>113733</v>
      </c>
      <c r="DY139" s="41">
        <v>125867</v>
      </c>
      <c r="DZ139" s="42">
        <v>8274</v>
      </c>
      <c r="EA139" s="42">
        <v>24371</v>
      </c>
      <c r="EB139" s="42">
        <v>27761</v>
      </c>
      <c r="EC139" s="160">
        <v>65461</v>
      </c>
    </row>
    <row r="140" spans="1:133">
      <c r="A140" s="155" t="s">
        <v>931</v>
      </c>
      <c r="B140" s="155" t="s">
        <v>932</v>
      </c>
      <c r="C140" s="140" t="s">
        <v>126</v>
      </c>
      <c r="D140" s="29" t="s">
        <v>98</v>
      </c>
      <c r="E140" s="156" t="s">
        <v>933</v>
      </c>
      <c r="F140" s="29" t="s">
        <v>934</v>
      </c>
      <c r="G140" s="156" t="s">
        <v>935</v>
      </c>
      <c r="H140" s="166">
        <v>2008</v>
      </c>
      <c r="I140" s="150">
        <v>1959</v>
      </c>
      <c r="J140" s="100" t="s">
        <v>85</v>
      </c>
      <c r="K140" s="100" t="s">
        <v>49</v>
      </c>
      <c r="L140" s="100" t="s">
        <v>196</v>
      </c>
      <c r="M140" s="100" t="s">
        <v>87</v>
      </c>
      <c r="N140" s="100" t="s">
        <v>102</v>
      </c>
      <c r="O140" s="43">
        <f t="shared" si="0"/>
        <v>72.114115119999994</v>
      </c>
      <c r="P140" s="162">
        <f t="shared" si="1"/>
        <v>26.03641811</v>
      </c>
      <c r="Q140" s="43">
        <f t="shared" si="2"/>
        <v>70.525034050000002</v>
      </c>
      <c r="R140" s="162">
        <f t="shared" si="3"/>
        <v>23.944901789999999</v>
      </c>
      <c r="S140" s="43">
        <f t="shared" si="4"/>
        <v>66.023229639999997</v>
      </c>
      <c r="T140" s="162">
        <f t="shared" si="5"/>
        <v>31.814373209999999</v>
      </c>
      <c r="U140" s="43">
        <f t="shared" si="6"/>
        <v>69.850428949999994</v>
      </c>
      <c r="V140" s="162">
        <f t="shared" si="7"/>
        <v>28.7588626</v>
      </c>
      <c r="W140" s="43">
        <f t="shared" si="268"/>
        <v>70.767097280000002</v>
      </c>
      <c r="X140" s="162">
        <f t="shared" si="269"/>
        <v>26.628209850000001</v>
      </c>
      <c r="Y140" s="43">
        <f t="shared" si="262"/>
        <v>76.663645389999999</v>
      </c>
      <c r="Z140" s="162">
        <f t="shared" si="263"/>
        <v>23.334563339999999</v>
      </c>
      <c r="AA140" s="43">
        <f t="shared" si="264"/>
        <v>67.843709759999996</v>
      </c>
      <c r="AB140" s="162">
        <f t="shared" si="265"/>
        <v>27.48339305</v>
      </c>
      <c r="AC140" s="43">
        <f t="shared" si="274"/>
        <v>63.23477467</v>
      </c>
      <c r="AD140" s="162">
        <f t="shared" si="275"/>
        <v>30.621837960000001</v>
      </c>
      <c r="AE140" s="43">
        <f t="shared" si="276"/>
        <v>69.692727570000002</v>
      </c>
      <c r="AF140" s="162">
        <f t="shared" si="277"/>
        <v>30.307272430000001</v>
      </c>
      <c r="AG140" s="43">
        <f t="shared" ref="AG140:AL140" si="323">CZ140/$CY140*100</f>
        <v>73.014739300000002</v>
      </c>
      <c r="AH140" s="44">
        <f t="shared" si="323"/>
        <v>3.0740118920000001</v>
      </c>
      <c r="AI140" s="44">
        <f t="shared" si="323"/>
        <v>15.69935162</v>
      </c>
      <c r="AJ140" s="44">
        <f t="shared" si="323"/>
        <v>6.5218399549999999</v>
      </c>
      <c r="AK140" s="44">
        <f t="shared" si="323"/>
        <v>0.1011066072</v>
      </c>
      <c r="AL140" s="44">
        <f t="shared" si="323"/>
        <v>1.5889506250000001</v>
      </c>
      <c r="AM140" s="43">
        <f t="shared" ref="AM140:AR140" si="324">DN140/$DM140*100</f>
        <v>73.335198899999995</v>
      </c>
      <c r="AN140" s="44">
        <f t="shared" si="324"/>
        <v>2.5193695310000002</v>
      </c>
      <c r="AO140" s="44">
        <f t="shared" si="324"/>
        <v>16.047911800000001</v>
      </c>
      <c r="AP140" s="44">
        <f t="shared" si="324"/>
        <v>6.6264139799999997</v>
      </c>
      <c r="AQ140" s="44">
        <f t="shared" si="324"/>
        <v>0.144209227</v>
      </c>
      <c r="AR140" s="163">
        <f t="shared" si="324"/>
        <v>1.3268965660000001</v>
      </c>
      <c r="AS140" s="45">
        <f t="shared" si="18"/>
        <v>92.210294009999998</v>
      </c>
      <c r="AT140" s="46">
        <f t="shared" si="27"/>
        <v>81</v>
      </c>
      <c r="AU140" s="47">
        <f t="shared" si="19"/>
        <v>55.25317055</v>
      </c>
      <c r="AV140" s="46">
        <f t="shared" si="28"/>
        <v>17</v>
      </c>
      <c r="AW140" s="47">
        <f t="shared" si="20"/>
        <v>61.381793539999997</v>
      </c>
      <c r="AX140" s="164">
        <f t="shared" si="29"/>
        <v>25</v>
      </c>
      <c r="AY140" s="48">
        <v>87320</v>
      </c>
      <c r="AZ140" s="49">
        <f t="shared" si="30"/>
        <v>51</v>
      </c>
      <c r="BA140" s="50">
        <v>93113</v>
      </c>
      <c r="BB140" s="49">
        <f t="shared" si="31"/>
        <v>67</v>
      </c>
      <c r="BC140" s="165">
        <f t="shared" si="21"/>
        <v>28.196982770000002</v>
      </c>
      <c r="BD140" s="51"/>
      <c r="BE140" s="44"/>
      <c r="BF140" s="162"/>
      <c r="BG140" s="100">
        <v>137</v>
      </c>
      <c r="BH140" s="39">
        <v>371134</v>
      </c>
      <c r="BI140" s="40">
        <v>267640</v>
      </c>
      <c r="BJ140" s="40">
        <v>96630</v>
      </c>
      <c r="BK140" s="39">
        <v>326036</v>
      </c>
      <c r="BL140" s="40">
        <v>229937</v>
      </c>
      <c r="BM140" s="40">
        <v>78069</v>
      </c>
      <c r="BN140" s="39">
        <v>285239</v>
      </c>
      <c r="BO140" s="40">
        <v>188324</v>
      </c>
      <c r="BP140" s="40">
        <v>90747</v>
      </c>
      <c r="BQ140" s="39">
        <v>307613</v>
      </c>
      <c r="BR140" s="40">
        <v>214869</v>
      </c>
      <c r="BS140" s="40">
        <v>88466</v>
      </c>
      <c r="BT140" s="39">
        <v>361271</v>
      </c>
      <c r="BU140" s="40">
        <v>255661</v>
      </c>
      <c r="BV140" s="40">
        <v>96200</v>
      </c>
      <c r="BW140" s="40">
        <v>0</v>
      </c>
      <c r="BX140" s="40">
        <v>0</v>
      </c>
      <c r="BY140" s="159">
        <v>9410</v>
      </c>
      <c r="BZ140" s="39">
        <v>279131</v>
      </c>
      <c r="CA140" s="40">
        <v>213992</v>
      </c>
      <c r="CB140" s="40">
        <v>65134</v>
      </c>
      <c r="CC140" s="159">
        <v>5</v>
      </c>
      <c r="CD140" s="39">
        <f t="shared" si="32"/>
        <v>313724</v>
      </c>
      <c r="CE140" s="40">
        <v>212842</v>
      </c>
      <c r="CF140" s="40">
        <v>86222</v>
      </c>
      <c r="CG140" s="159">
        <v>14660</v>
      </c>
      <c r="CH140" s="39">
        <f t="shared" si="280"/>
        <v>184019</v>
      </c>
      <c r="CI140" s="40">
        <v>116364</v>
      </c>
      <c r="CJ140" s="40">
        <v>56350</v>
      </c>
      <c r="CK140" s="159">
        <v>11305</v>
      </c>
      <c r="CL140" s="39">
        <v>177729</v>
      </c>
      <c r="CM140" s="159">
        <v>77289</v>
      </c>
      <c r="CN140" s="39"/>
      <c r="CO140" s="40"/>
      <c r="CP140" s="40"/>
      <c r="CQ140" s="159"/>
      <c r="CR140" s="39">
        <v>673310</v>
      </c>
      <c r="CS140" s="40">
        <v>471330</v>
      </c>
      <c r="CT140" s="40">
        <v>19390</v>
      </c>
      <c r="CU140" s="40">
        <v>123835</v>
      </c>
      <c r="CV140" s="40">
        <v>42840</v>
      </c>
      <c r="CW140" s="40">
        <v>610</v>
      </c>
      <c r="CX140" s="40">
        <v>15305</v>
      </c>
      <c r="CY140" s="39">
        <v>539035</v>
      </c>
      <c r="CZ140" s="40">
        <v>393575</v>
      </c>
      <c r="DA140" s="40">
        <v>16570</v>
      </c>
      <c r="DB140" s="40">
        <v>84625</v>
      </c>
      <c r="DC140" s="40">
        <v>35155</v>
      </c>
      <c r="DD140" s="40">
        <v>545</v>
      </c>
      <c r="DE140" s="40">
        <v>8565</v>
      </c>
      <c r="DF140" s="39">
        <v>712813</v>
      </c>
      <c r="DG140" s="40">
        <v>501202</v>
      </c>
      <c r="DH140" s="40">
        <v>18247</v>
      </c>
      <c r="DI140" s="40">
        <v>133319</v>
      </c>
      <c r="DJ140" s="40">
        <v>46469</v>
      </c>
      <c r="DK140" s="40">
        <v>1039</v>
      </c>
      <c r="DL140" s="159">
        <v>12537</v>
      </c>
      <c r="DM140" s="39">
        <v>582487</v>
      </c>
      <c r="DN140" s="40">
        <v>427168</v>
      </c>
      <c r="DO140" s="40">
        <v>14675</v>
      </c>
      <c r="DP140" s="40">
        <v>93477</v>
      </c>
      <c r="DQ140" s="40">
        <v>38598</v>
      </c>
      <c r="DR140" s="40">
        <v>840</v>
      </c>
      <c r="DS140" s="159">
        <v>7729</v>
      </c>
      <c r="DT140" s="41">
        <v>538313</v>
      </c>
      <c r="DU140" s="42">
        <v>41933</v>
      </c>
      <c r="DV140" s="42">
        <v>91715</v>
      </c>
      <c r="DW140" s="42">
        <v>107230</v>
      </c>
      <c r="DX140" s="42">
        <v>297435</v>
      </c>
      <c r="DY140" s="41">
        <v>380766</v>
      </c>
      <c r="DZ140" s="42">
        <v>17554</v>
      </c>
      <c r="EA140" s="42">
        <v>59553</v>
      </c>
      <c r="EB140" s="42">
        <v>69938</v>
      </c>
      <c r="EC140" s="160">
        <v>233721</v>
      </c>
    </row>
    <row r="141" spans="1:133">
      <c r="A141" s="154" t="s">
        <v>936</v>
      </c>
      <c r="B141" s="154" t="s">
        <v>937</v>
      </c>
      <c r="C141" s="140" t="s">
        <v>126</v>
      </c>
      <c r="D141" s="29" t="s">
        <v>938</v>
      </c>
      <c r="E141" s="156" t="s">
        <v>939</v>
      </c>
      <c r="F141" s="29" t="s">
        <v>940</v>
      </c>
      <c r="G141" s="156" t="s">
        <v>941</v>
      </c>
      <c r="H141" s="166">
        <v>2018</v>
      </c>
      <c r="I141" s="150">
        <v>1971</v>
      </c>
      <c r="J141" s="100" t="s">
        <v>85</v>
      </c>
      <c r="K141" s="100" t="s">
        <v>49</v>
      </c>
      <c r="L141" s="100" t="s">
        <v>894</v>
      </c>
      <c r="M141" s="100" t="s">
        <v>87</v>
      </c>
      <c r="N141" s="100" t="s">
        <v>102</v>
      </c>
      <c r="O141" s="43">
        <f t="shared" si="0"/>
        <v>55.26440187</v>
      </c>
      <c r="P141" s="162">
        <f t="shared" si="1"/>
        <v>42.600841129999999</v>
      </c>
      <c r="Q141" s="43">
        <f t="shared" si="2"/>
        <v>50.196457549999998</v>
      </c>
      <c r="R141" s="162">
        <f t="shared" si="3"/>
        <v>43.223204039999999</v>
      </c>
      <c r="S141" s="43">
        <f t="shared" si="4"/>
        <v>45.093727000000001</v>
      </c>
      <c r="T141" s="162">
        <f t="shared" si="5"/>
        <v>53.305672289999997</v>
      </c>
      <c r="U141" s="43">
        <f t="shared" si="6"/>
        <v>51.337181819999998</v>
      </c>
      <c r="V141" s="162">
        <f t="shared" si="7"/>
        <v>47.348412140000001</v>
      </c>
      <c r="W141" s="43">
        <f t="shared" si="268"/>
        <v>52.817439039999996</v>
      </c>
      <c r="X141" s="162">
        <f t="shared" si="269"/>
        <v>45.433567140000001</v>
      </c>
      <c r="Y141" s="43">
        <f t="shared" si="262"/>
        <v>53.575255349999999</v>
      </c>
      <c r="Z141" s="162">
        <f t="shared" si="263"/>
        <v>46.424744650000001</v>
      </c>
      <c r="AA141" s="43">
        <f t="shared" si="264"/>
        <v>40.775984960000002</v>
      </c>
      <c r="AB141" s="162">
        <f t="shared" si="265"/>
        <v>59.224015039999998</v>
      </c>
      <c r="AC141" s="43">
        <f t="shared" si="274"/>
        <v>32.864646159999999</v>
      </c>
      <c r="AD141" s="162">
        <f t="shared" si="275"/>
        <v>67.135353839999993</v>
      </c>
      <c r="AE141" s="43">
        <f t="shared" si="276"/>
        <v>40.778648939999997</v>
      </c>
      <c r="AF141" s="162">
        <f t="shared" si="277"/>
        <v>59.221351060000003</v>
      </c>
      <c r="AG141" s="43">
        <f t="shared" ref="AG141:AL141" si="325">CZ141/$CY141*100</f>
        <v>81.686371159999993</v>
      </c>
      <c r="AH141" s="44">
        <f t="shared" si="325"/>
        <v>2.4993260679999998</v>
      </c>
      <c r="AI141" s="44">
        <f t="shared" si="325"/>
        <v>6.8211576230000004</v>
      </c>
      <c r="AJ141" s="44">
        <f t="shared" si="325"/>
        <v>7.8561250820000001</v>
      </c>
      <c r="AK141" s="44">
        <f t="shared" si="325"/>
        <v>6.2579427739999999E-2</v>
      </c>
      <c r="AL141" s="44">
        <f t="shared" si="325"/>
        <v>1.0744406360000001</v>
      </c>
      <c r="AM141" s="43">
        <f t="shared" ref="AM141:AR141" si="326">DN141/$DM141*100</f>
        <v>81.616911630000004</v>
      </c>
      <c r="AN141" s="44">
        <f t="shared" si="326"/>
        <v>2.2650173950000001</v>
      </c>
      <c r="AO141" s="44">
        <f t="shared" si="326"/>
        <v>7.4388633659999996</v>
      </c>
      <c r="AP141" s="44">
        <f t="shared" si="326"/>
        <v>7.6874972919999998</v>
      </c>
      <c r="AQ141" s="44">
        <f t="shared" si="326"/>
        <v>9.1919209040000005E-2</v>
      </c>
      <c r="AR141" s="163">
        <f t="shared" si="326"/>
        <v>0.89979110979999999</v>
      </c>
      <c r="AS141" s="45">
        <f t="shared" si="18"/>
        <v>95.050096069999995</v>
      </c>
      <c r="AT141" s="46">
        <f t="shared" si="27"/>
        <v>7</v>
      </c>
      <c r="AU141" s="47">
        <f t="shared" si="19"/>
        <v>52.957180440000002</v>
      </c>
      <c r="AV141" s="46">
        <f t="shared" si="28"/>
        <v>24</v>
      </c>
      <c r="AW141" s="47">
        <f t="shared" si="20"/>
        <v>54.584543660000001</v>
      </c>
      <c r="AX141" s="164">
        <f t="shared" si="29"/>
        <v>45</v>
      </c>
      <c r="AY141" s="48">
        <v>103967</v>
      </c>
      <c r="AZ141" s="49">
        <f t="shared" si="30"/>
        <v>18</v>
      </c>
      <c r="BA141" s="50">
        <v>106773</v>
      </c>
      <c r="BB141" s="49">
        <f t="shared" si="31"/>
        <v>28</v>
      </c>
      <c r="BC141" s="165">
        <f t="shared" si="21"/>
        <v>37.09823823</v>
      </c>
      <c r="BD141" s="51"/>
      <c r="BE141" s="44"/>
      <c r="BF141" s="162"/>
      <c r="BG141" s="100">
        <v>138</v>
      </c>
      <c r="BH141" s="39">
        <v>410398</v>
      </c>
      <c r="BI141" s="40">
        <v>226804</v>
      </c>
      <c r="BJ141" s="40">
        <v>174833</v>
      </c>
      <c r="BK141" s="39">
        <v>353766</v>
      </c>
      <c r="BL141" s="40">
        <v>177578</v>
      </c>
      <c r="BM141" s="40">
        <v>152909</v>
      </c>
      <c r="BN141" s="39">
        <v>336936</v>
      </c>
      <c r="BO141" s="40">
        <v>151937</v>
      </c>
      <c r="BP141" s="40">
        <v>179606</v>
      </c>
      <c r="BQ141" s="39">
        <v>349055</v>
      </c>
      <c r="BR141" s="40">
        <v>179195</v>
      </c>
      <c r="BS141" s="40">
        <v>165272</v>
      </c>
      <c r="BT141" s="39">
        <v>404747</v>
      </c>
      <c r="BU141" s="40">
        <v>213777</v>
      </c>
      <c r="BV141" s="40">
        <v>183891</v>
      </c>
      <c r="BW141" s="40">
        <v>0</v>
      </c>
      <c r="BX141" s="40">
        <v>0</v>
      </c>
      <c r="BY141" s="159">
        <v>7079</v>
      </c>
      <c r="BZ141" s="39">
        <v>315446</v>
      </c>
      <c r="CA141" s="40">
        <v>169001</v>
      </c>
      <c r="CB141" s="40">
        <v>146445</v>
      </c>
      <c r="CC141" s="159">
        <v>0</v>
      </c>
      <c r="CD141" s="39">
        <f t="shared" si="32"/>
        <v>352146</v>
      </c>
      <c r="CE141" s="40">
        <v>143591</v>
      </c>
      <c r="CF141" s="40">
        <v>208555</v>
      </c>
      <c r="CG141" s="159">
        <v>0</v>
      </c>
      <c r="CH141" s="39">
        <f t="shared" si="280"/>
        <v>238752</v>
      </c>
      <c r="CI141" s="40">
        <v>78465</v>
      </c>
      <c r="CJ141" s="40">
        <v>160287</v>
      </c>
      <c r="CK141" s="159">
        <v>0</v>
      </c>
      <c r="CL141" s="39">
        <v>132991</v>
      </c>
      <c r="CM141" s="159">
        <v>193138</v>
      </c>
      <c r="CN141" s="39"/>
      <c r="CO141" s="40"/>
      <c r="CP141" s="40"/>
      <c r="CQ141" s="159"/>
      <c r="CR141" s="39">
        <v>683915</v>
      </c>
      <c r="CS141" s="40">
        <v>536160</v>
      </c>
      <c r="CT141" s="40">
        <v>17225</v>
      </c>
      <c r="CU141" s="40">
        <v>61095</v>
      </c>
      <c r="CV141" s="40">
        <v>55595</v>
      </c>
      <c r="CW141" s="40">
        <v>480</v>
      </c>
      <c r="CX141" s="40">
        <v>13360</v>
      </c>
      <c r="CY141" s="39">
        <v>519340</v>
      </c>
      <c r="CZ141" s="40">
        <v>424230</v>
      </c>
      <c r="DA141" s="40">
        <v>12980</v>
      </c>
      <c r="DB141" s="40">
        <v>35425</v>
      </c>
      <c r="DC141" s="40">
        <v>40800</v>
      </c>
      <c r="DD141" s="40">
        <v>325</v>
      </c>
      <c r="DE141" s="40">
        <v>5580</v>
      </c>
      <c r="DF141" s="39">
        <v>712813</v>
      </c>
      <c r="DG141" s="40">
        <v>566069</v>
      </c>
      <c r="DH141" s="40">
        <v>17441</v>
      </c>
      <c r="DI141" s="40">
        <v>62341</v>
      </c>
      <c r="DJ141" s="40">
        <v>55566</v>
      </c>
      <c r="DK141" s="40">
        <v>658</v>
      </c>
      <c r="DL141" s="159">
        <v>10738</v>
      </c>
      <c r="DM141" s="39">
        <v>530901</v>
      </c>
      <c r="DN141" s="40">
        <v>433305</v>
      </c>
      <c r="DO141" s="40">
        <v>12025</v>
      </c>
      <c r="DP141" s="40">
        <v>39493</v>
      </c>
      <c r="DQ141" s="40">
        <v>40813</v>
      </c>
      <c r="DR141" s="40">
        <v>488</v>
      </c>
      <c r="DS141" s="159">
        <v>4777</v>
      </c>
      <c r="DT141" s="41">
        <v>499141</v>
      </c>
      <c r="DU141" s="42">
        <v>24707</v>
      </c>
      <c r="DV141" s="42">
        <v>83119</v>
      </c>
      <c r="DW141" s="42">
        <v>126984</v>
      </c>
      <c r="DX141" s="42">
        <v>264331</v>
      </c>
      <c r="DY141" s="41">
        <v>392111</v>
      </c>
      <c r="DZ141" s="42">
        <v>9839</v>
      </c>
      <c r="EA141" s="42">
        <v>65811</v>
      </c>
      <c r="EB141" s="42">
        <v>102429</v>
      </c>
      <c r="EC141" s="160">
        <v>214032</v>
      </c>
    </row>
    <row r="142" spans="1:133">
      <c r="A142" s="155" t="s">
        <v>942</v>
      </c>
      <c r="B142" s="155" t="s">
        <v>943</v>
      </c>
      <c r="C142" s="140" t="s">
        <v>126</v>
      </c>
      <c r="D142" s="29" t="s">
        <v>944</v>
      </c>
      <c r="E142" s="156" t="s">
        <v>945</v>
      </c>
      <c r="F142" s="29" t="s">
        <v>946</v>
      </c>
      <c r="G142" s="156" t="s">
        <v>947</v>
      </c>
      <c r="H142" s="166">
        <v>1996</v>
      </c>
      <c r="I142" s="150">
        <v>1941</v>
      </c>
      <c r="J142" s="100" t="s">
        <v>85</v>
      </c>
      <c r="K142" s="100" t="s">
        <v>50</v>
      </c>
      <c r="L142" s="100" t="s">
        <v>86</v>
      </c>
      <c r="M142" s="100" t="s">
        <v>87</v>
      </c>
      <c r="N142" s="100" t="s">
        <v>102</v>
      </c>
      <c r="O142" s="43">
        <f t="shared" si="0"/>
        <v>86.338856289999995</v>
      </c>
      <c r="P142" s="162">
        <f t="shared" si="1"/>
        <v>12.099627330000001</v>
      </c>
      <c r="Q142" s="43">
        <f t="shared" si="2"/>
        <v>87.406781679999995</v>
      </c>
      <c r="R142" s="162">
        <f t="shared" si="3"/>
        <v>9.2146286259999997</v>
      </c>
      <c r="S142" s="43">
        <f t="shared" si="4"/>
        <v>87.222297420000004</v>
      </c>
      <c r="T142" s="162">
        <f t="shared" si="5"/>
        <v>11.7908659</v>
      </c>
      <c r="U142" s="43">
        <f t="shared" si="6"/>
        <v>89.442004690000005</v>
      </c>
      <c r="V142" s="162">
        <f t="shared" si="7"/>
        <v>9.9252333509999993</v>
      </c>
      <c r="W142" s="43">
        <f t="shared" si="268"/>
        <v>80.412926279999994</v>
      </c>
      <c r="X142" s="162">
        <f t="shared" si="269"/>
        <v>13.34610225</v>
      </c>
      <c r="Y142" s="43">
        <f t="shared" si="262"/>
        <v>87.615079410000007</v>
      </c>
      <c r="Z142" s="162">
        <f t="shared" si="263"/>
        <v>12.38492059</v>
      </c>
      <c r="AA142" s="43">
        <f t="shared" si="264"/>
        <v>84.239543339999997</v>
      </c>
      <c r="AB142" s="162">
        <f t="shared" si="265"/>
        <v>15.760456659999999</v>
      </c>
      <c r="AC142" s="43">
        <f t="shared" si="274"/>
        <v>85.095293999999996</v>
      </c>
      <c r="AD142" s="162">
        <f t="shared" si="275"/>
        <v>14.904705999999999</v>
      </c>
      <c r="AE142" s="43">
        <f t="shared" si="276"/>
        <v>88.512075350000003</v>
      </c>
      <c r="AF142" s="162">
        <f t="shared" si="277"/>
        <v>11.48792465</v>
      </c>
      <c r="AG142" s="43">
        <f t="shared" ref="AG142:AL142" si="327">CZ142/$CY142*100</f>
        <v>34.011672410000003</v>
      </c>
      <c r="AH142" s="44">
        <f t="shared" si="327"/>
        <v>48.274971299999997</v>
      </c>
      <c r="AI142" s="44">
        <f t="shared" si="327"/>
        <v>10.884041330000001</v>
      </c>
      <c r="AJ142" s="44">
        <f t="shared" si="327"/>
        <v>5.384615385</v>
      </c>
      <c r="AK142" s="44">
        <f t="shared" si="327"/>
        <v>0.1081132798</v>
      </c>
      <c r="AL142" s="44">
        <f t="shared" si="327"/>
        <v>1.3365862989999999</v>
      </c>
      <c r="AM142" s="43">
        <f t="shared" ref="AM142:AR142" si="328">DN142/$DM142*100</f>
        <v>30.49448507</v>
      </c>
      <c r="AN142" s="44">
        <f t="shared" si="328"/>
        <v>49.990480560000002</v>
      </c>
      <c r="AO142" s="44">
        <f t="shared" si="328"/>
        <v>11.44200485</v>
      </c>
      <c r="AP142" s="44">
        <f t="shared" si="328"/>
        <v>6.6588939680000001</v>
      </c>
      <c r="AQ142" s="44">
        <f t="shared" si="328"/>
        <v>0.14143168759999999</v>
      </c>
      <c r="AR142" s="163">
        <f t="shared" si="328"/>
        <v>1.2727038660000001</v>
      </c>
      <c r="AS142" s="45">
        <f t="shared" si="18"/>
        <v>86.737418430000005</v>
      </c>
      <c r="AT142" s="46">
        <f t="shared" si="27"/>
        <v>309</v>
      </c>
      <c r="AU142" s="47">
        <f t="shared" si="19"/>
        <v>43.10319157</v>
      </c>
      <c r="AV142" s="46">
        <f t="shared" si="28"/>
        <v>65</v>
      </c>
      <c r="AW142" s="47">
        <f t="shared" si="20"/>
        <v>76.557177330000002</v>
      </c>
      <c r="AX142" s="164">
        <f t="shared" si="29"/>
        <v>4</v>
      </c>
      <c r="AY142" s="48">
        <v>60216</v>
      </c>
      <c r="AZ142" s="49">
        <f t="shared" si="30"/>
        <v>224</v>
      </c>
      <c r="BA142" s="50">
        <v>109295</v>
      </c>
      <c r="BB142" s="49">
        <f t="shared" si="31"/>
        <v>25</v>
      </c>
      <c r="BC142" s="165">
        <f t="shared" si="21"/>
        <v>7.9732960500000001</v>
      </c>
      <c r="BD142" s="51"/>
      <c r="BE142" s="44"/>
      <c r="BF142" s="162"/>
      <c r="BG142" s="100">
        <v>139</v>
      </c>
      <c r="BH142" s="39">
        <v>317704</v>
      </c>
      <c r="BI142" s="40">
        <v>274302</v>
      </c>
      <c r="BJ142" s="40">
        <v>38441</v>
      </c>
      <c r="BK142" s="39">
        <v>310159</v>
      </c>
      <c r="BL142" s="40">
        <v>271100</v>
      </c>
      <c r="BM142" s="40">
        <v>28580</v>
      </c>
      <c r="BN142" s="39">
        <v>302887</v>
      </c>
      <c r="BO142" s="40">
        <v>264185</v>
      </c>
      <c r="BP142" s="40">
        <v>35713</v>
      </c>
      <c r="BQ142" s="39">
        <v>317655</v>
      </c>
      <c r="BR142" s="40">
        <v>284117</v>
      </c>
      <c r="BS142" s="40">
        <v>31528</v>
      </c>
      <c r="BT142" s="39">
        <v>310128</v>
      </c>
      <c r="BU142" s="40">
        <v>249383</v>
      </c>
      <c r="BV142" s="40">
        <v>41390</v>
      </c>
      <c r="BW142" s="40">
        <v>0</v>
      </c>
      <c r="BX142" s="40">
        <v>0</v>
      </c>
      <c r="BY142" s="159">
        <v>19355</v>
      </c>
      <c r="BZ142" s="39">
        <v>246243</v>
      </c>
      <c r="CA142" s="40">
        <v>215746</v>
      </c>
      <c r="CB142" s="40">
        <v>30497</v>
      </c>
      <c r="CC142" s="159">
        <v>0</v>
      </c>
      <c r="CD142" s="39">
        <f t="shared" si="32"/>
        <v>297466</v>
      </c>
      <c r="CE142" s="40">
        <v>250584</v>
      </c>
      <c r="CF142" s="40">
        <v>46882</v>
      </c>
      <c r="CG142" s="159">
        <v>0</v>
      </c>
      <c r="CH142" s="39">
        <f t="shared" si="280"/>
        <v>182278</v>
      </c>
      <c r="CI142" s="40">
        <v>155110</v>
      </c>
      <c r="CJ142" s="40">
        <v>27168</v>
      </c>
      <c r="CK142" s="159">
        <v>0</v>
      </c>
      <c r="CL142" s="39">
        <v>242439</v>
      </c>
      <c r="CM142" s="159">
        <v>31466</v>
      </c>
      <c r="CN142" s="39"/>
      <c r="CO142" s="40"/>
      <c r="CP142" s="40"/>
      <c r="CQ142" s="159"/>
      <c r="CR142" s="39">
        <v>662820</v>
      </c>
      <c r="CS142" s="40">
        <v>201630</v>
      </c>
      <c r="CT142" s="40">
        <v>325680</v>
      </c>
      <c r="CU142" s="40">
        <v>89935</v>
      </c>
      <c r="CV142" s="40">
        <v>33455</v>
      </c>
      <c r="CW142" s="40">
        <v>670</v>
      </c>
      <c r="CX142" s="40">
        <v>11450</v>
      </c>
      <c r="CY142" s="39">
        <v>522600</v>
      </c>
      <c r="CZ142" s="40">
        <v>177745</v>
      </c>
      <c r="DA142" s="40">
        <v>252285</v>
      </c>
      <c r="DB142" s="40">
        <v>56880</v>
      </c>
      <c r="DC142" s="40">
        <v>28140</v>
      </c>
      <c r="DD142" s="40">
        <v>565</v>
      </c>
      <c r="DE142" s="40">
        <v>6985</v>
      </c>
      <c r="DF142" s="39">
        <v>712812</v>
      </c>
      <c r="DG142" s="40">
        <v>188031</v>
      </c>
      <c r="DH142" s="40">
        <v>378752</v>
      </c>
      <c r="DI142" s="40">
        <v>92683</v>
      </c>
      <c r="DJ142" s="40">
        <v>41343</v>
      </c>
      <c r="DK142" s="40">
        <v>988</v>
      </c>
      <c r="DL142" s="159">
        <v>11015</v>
      </c>
      <c r="DM142" s="39">
        <v>551503</v>
      </c>
      <c r="DN142" s="40">
        <v>168178</v>
      </c>
      <c r="DO142" s="40">
        <v>275699</v>
      </c>
      <c r="DP142" s="40">
        <v>63103</v>
      </c>
      <c r="DQ142" s="40">
        <v>36724</v>
      </c>
      <c r="DR142" s="40">
        <v>780</v>
      </c>
      <c r="DS142" s="159">
        <v>7019</v>
      </c>
      <c r="DT142" s="41">
        <v>503733</v>
      </c>
      <c r="DU142" s="42">
        <v>66808</v>
      </c>
      <c r="DV142" s="42">
        <v>110215</v>
      </c>
      <c r="DW142" s="42">
        <v>109585</v>
      </c>
      <c r="DX142" s="42">
        <v>217125</v>
      </c>
      <c r="DY142" s="41">
        <v>169088</v>
      </c>
      <c r="DZ142" s="42">
        <v>3627</v>
      </c>
      <c r="EA142" s="42">
        <v>13413</v>
      </c>
      <c r="EB142" s="42">
        <v>22599</v>
      </c>
      <c r="EC142" s="160">
        <v>129449</v>
      </c>
    </row>
    <row r="143" spans="1:133">
      <c r="A143" s="154" t="s">
        <v>948</v>
      </c>
      <c r="B143" s="154" t="s">
        <v>949</v>
      </c>
      <c r="C143" s="140" t="s">
        <v>126</v>
      </c>
      <c r="D143" s="29" t="s">
        <v>950</v>
      </c>
      <c r="E143" s="156" t="s">
        <v>951</v>
      </c>
      <c r="F143" s="29" t="s">
        <v>952</v>
      </c>
      <c r="G143" s="156" t="s">
        <v>953</v>
      </c>
      <c r="H143" s="166">
        <v>2016</v>
      </c>
      <c r="I143" s="150">
        <v>1973</v>
      </c>
      <c r="J143" s="100" t="s">
        <v>85</v>
      </c>
      <c r="K143" s="100" t="s">
        <v>271</v>
      </c>
      <c r="L143" s="100" t="s">
        <v>337</v>
      </c>
      <c r="M143" s="100" t="s">
        <v>87</v>
      </c>
      <c r="N143" s="100" t="s">
        <v>102</v>
      </c>
      <c r="O143" s="43">
        <f t="shared" si="0"/>
        <v>59.165587899999998</v>
      </c>
      <c r="P143" s="162">
        <f t="shared" si="1"/>
        <v>38.958396450000002</v>
      </c>
      <c r="Q143" s="43">
        <f t="shared" si="2"/>
        <v>58.116002260000002</v>
      </c>
      <c r="R143" s="162">
        <f t="shared" si="3"/>
        <v>36.4324248</v>
      </c>
      <c r="S143" s="43">
        <f t="shared" si="4"/>
        <v>57.385954859999998</v>
      </c>
      <c r="T143" s="162">
        <f t="shared" si="5"/>
        <v>40.939932710000001</v>
      </c>
      <c r="U143" s="43">
        <f t="shared" si="6"/>
        <v>61.513085459999999</v>
      </c>
      <c r="V143" s="162">
        <f t="shared" si="7"/>
        <v>37.130658879999999</v>
      </c>
      <c r="W143" s="43">
        <f t="shared" si="268"/>
        <v>73.160681600000004</v>
      </c>
      <c r="X143" s="162">
        <f t="shared" si="269"/>
        <v>0</v>
      </c>
      <c r="Y143" s="43">
        <f t="shared" si="262"/>
        <v>65.974726950000004</v>
      </c>
      <c r="Z143" s="162">
        <f t="shared" si="263"/>
        <v>34.025273050000003</v>
      </c>
      <c r="AA143" s="43">
        <f t="shared" si="264"/>
        <v>58.314928129999998</v>
      </c>
      <c r="AB143" s="162">
        <f t="shared" si="265"/>
        <v>41.685071870000002</v>
      </c>
      <c r="AC143" s="43">
        <f t="shared" si="274"/>
        <v>55.726353140000001</v>
      </c>
      <c r="AD143" s="162">
        <f t="shared" si="275"/>
        <v>44.273646859999999</v>
      </c>
      <c r="AE143" s="43">
        <f t="shared" si="276"/>
        <v>54.742164520000003</v>
      </c>
      <c r="AF143" s="162">
        <f t="shared" si="277"/>
        <v>45.257835479999997</v>
      </c>
      <c r="AG143" s="43">
        <f t="shared" ref="AG143:AL143" si="329">CZ143/$CY143*100</f>
        <v>64.635528980000004</v>
      </c>
      <c r="AH143" s="44">
        <f t="shared" si="329"/>
        <v>5.0852544289999999</v>
      </c>
      <c r="AI143" s="44">
        <f t="shared" si="329"/>
        <v>17.454371649999999</v>
      </c>
      <c r="AJ143" s="44">
        <f t="shared" si="329"/>
        <v>11.404308289999999</v>
      </c>
      <c r="AK143" s="44">
        <f t="shared" si="329"/>
        <v>0.12226841250000001</v>
      </c>
      <c r="AL143" s="44">
        <f t="shared" si="329"/>
        <v>1.2982682350000001</v>
      </c>
      <c r="AM143" s="43">
        <f t="shared" ref="AM143:AR143" si="330">DN143/$DM143*100</f>
        <v>60.540185309999998</v>
      </c>
      <c r="AN143" s="44">
        <f t="shared" si="330"/>
        <v>4.0582042490000001</v>
      </c>
      <c r="AO143" s="44">
        <f t="shared" si="330"/>
        <v>22.139495289999999</v>
      </c>
      <c r="AP143" s="44">
        <f t="shared" si="330"/>
        <v>12.00303941</v>
      </c>
      <c r="AQ143" s="44">
        <f t="shared" si="330"/>
        <v>0.11537793740000001</v>
      </c>
      <c r="AR143" s="163">
        <f t="shared" si="330"/>
        <v>1.1436978069999999</v>
      </c>
      <c r="AS143" s="45">
        <f t="shared" si="18"/>
        <v>86.383995409999997</v>
      </c>
      <c r="AT143" s="46">
        <f t="shared" si="27"/>
        <v>317</v>
      </c>
      <c r="AU143" s="47">
        <f t="shared" si="19"/>
        <v>34.00294469</v>
      </c>
      <c r="AV143" s="46">
        <f t="shared" si="28"/>
        <v>153</v>
      </c>
      <c r="AW143" s="47">
        <f t="shared" si="20"/>
        <v>36.158013820000001</v>
      </c>
      <c r="AX143" s="164">
        <f t="shared" si="29"/>
        <v>193</v>
      </c>
      <c r="AY143" s="48">
        <v>74201</v>
      </c>
      <c r="AZ143" s="49">
        <f t="shared" si="30"/>
        <v>108</v>
      </c>
      <c r="BA143" s="50">
        <v>78753</v>
      </c>
      <c r="BB143" s="49">
        <f t="shared" si="31"/>
        <v>139</v>
      </c>
      <c r="BC143" s="165">
        <f t="shared" si="21"/>
        <v>41.26460548</v>
      </c>
      <c r="BD143" s="51"/>
      <c r="BE143" s="44"/>
      <c r="BF143" s="162"/>
      <c r="BG143" s="100">
        <v>140</v>
      </c>
      <c r="BH143" s="39">
        <v>290456</v>
      </c>
      <c r="BI143" s="40">
        <v>171850</v>
      </c>
      <c r="BJ143" s="40">
        <v>113157</v>
      </c>
      <c r="BK143" s="39">
        <v>255064</v>
      </c>
      <c r="BL143" s="40">
        <v>148233</v>
      </c>
      <c r="BM143" s="40">
        <v>92926</v>
      </c>
      <c r="BN143" s="39">
        <v>232123</v>
      </c>
      <c r="BO143" s="40">
        <v>133206</v>
      </c>
      <c r="BP143" s="40">
        <v>95031</v>
      </c>
      <c r="BQ143" s="39">
        <v>245234</v>
      </c>
      <c r="BR143" s="40">
        <v>150851</v>
      </c>
      <c r="BS143" s="40">
        <v>91057</v>
      </c>
      <c r="BT143" s="39">
        <v>254578</v>
      </c>
      <c r="BU143" s="40">
        <v>186251</v>
      </c>
      <c r="BV143" s="40">
        <v>0</v>
      </c>
      <c r="BW143" s="40">
        <v>0</v>
      </c>
      <c r="BX143" s="40">
        <v>0</v>
      </c>
      <c r="BY143" s="159">
        <v>68327</v>
      </c>
      <c r="BZ143" s="39">
        <v>197127</v>
      </c>
      <c r="CA143" s="40">
        <v>130054</v>
      </c>
      <c r="CB143" s="40">
        <v>67073</v>
      </c>
      <c r="CC143" s="159">
        <v>0</v>
      </c>
      <c r="CD143" s="39">
        <f t="shared" si="32"/>
        <v>248571</v>
      </c>
      <c r="CE143" s="40">
        <v>144954</v>
      </c>
      <c r="CF143" s="40">
        <v>103617</v>
      </c>
      <c r="CG143" s="159">
        <v>0</v>
      </c>
      <c r="CH143" s="39">
        <f t="shared" si="280"/>
        <v>151056</v>
      </c>
      <c r="CI143" s="40">
        <v>84178</v>
      </c>
      <c r="CJ143" s="40">
        <v>66878</v>
      </c>
      <c r="CK143" s="159">
        <v>0</v>
      </c>
      <c r="CL143" s="39">
        <v>123206</v>
      </c>
      <c r="CM143" s="159">
        <v>101860</v>
      </c>
      <c r="CN143" s="39"/>
      <c r="CO143" s="40"/>
      <c r="CP143" s="40"/>
      <c r="CQ143" s="159"/>
      <c r="CR143" s="39">
        <v>610105</v>
      </c>
      <c r="CS143" s="40">
        <v>346425</v>
      </c>
      <c r="CT143" s="40">
        <v>34040</v>
      </c>
      <c r="CU143" s="40">
        <v>147795</v>
      </c>
      <c r="CV143" s="40">
        <v>69170</v>
      </c>
      <c r="CW143" s="40">
        <v>800</v>
      </c>
      <c r="CX143" s="40">
        <v>11875</v>
      </c>
      <c r="CY143" s="39">
        <v>449830</v>
      </c>
      <c r="CZ143" s="40">
        <v>290750</v>
      </c>
      <c r="DA143" s="40">
        <v>22875</v>
      </c>
      <c r="DB143" s="40">
        <v>78515</v>
      </c>
      <c r="DC143" s="40">
        <v>51300</v>
      </c>
      <c r="DD143" s="40">
        <v>550</v>
      </c>
      <c r="DE143" s="40">
        <v>5840</v>
      </c>
      <c r="DF143" s="39">
        <v>712812</v>
      </c>
      <c r="DG143" s="40">
        <v>393737</v>
      </c>
      <c r="DH143" s="40">
        <v>32550</v>
      </c>
      <c r="DI143" s="40">
        <v>188950</v>
      </c>
      <c r="DJ143" s="40">
        <v>84865</v>
      </c>
      <c r="DK143" s="40">
        <v>932</v>
      </c>
      <c r="DL143" s="159">
        <v>11778</v>
      </c>
      <c r="DM143" s="39">
        <v>535631</v>
      </c>
      <c r="DN143" s="40">
        <v>324272</v>
      </c>
      <c r="DO143" s="40">
        <v>21737</v>
      </c>
      <c r="DP143" s="40">
        <v>118586</v>
      </c>
      <c r="DQ143" s="40">
        <v>64292</v>
      </c>
      <c r="DR143" s="40">
        <v>618</v>
      </c>
      <c r="DS143" s="159">
        <v>6126</v>
      </c>
      <c r="DT143" s="41">
        <v>484261</v>
      </c>
      <c r="DU143" s="42">
        <v>65937</v>
      </c>
      <c r="DV143" s="42">
        <v>117865</v>
      </c>
      <c r="DW143" s="42">
        <v>135796</v>
      </c>
      <c r="DX143" s="42">
        <v>164663</v>
      </c>
      <c r="DY143" s="41">
        <v>278887</v>
      </c>
      <c r="DZ143" s="42">
        <v>15126</v>
      </c>
      <c r="EA143" s="42">
        <v>72558</v>
      </c>
      <c r="EB143" s="42">
        <v>90363</v>
      </c>
      <c r="EC143" s="160">
        <v>100840</v>
      </c>
    </row>
    <row r="144" spans="1:133">
      <c r="A144" s="155" t="s">
        <v>954</v>
      </c>
      <c r="B144" s="155" t="s">
        <v>955</v>
      </c>
      <c r="C144" s="140" t="s">
        <v>126</v>
      </c>
      <c r="D144" s="29" t="s">
        <v>956</v>
      </c>
      <c r="E144" s="156" t="s">
        <v>957</v>
      </c>
      <c r="F144" s="29" t="s">
        <v>958</v>
      </c>
      <c r="G144" s="156" t="s">
        <v>959</v>
      </c>
      <c r="H144" s="166">
        <v>1998</v>
      </c>
      <c r="I144" s="150">
        <v>1944</v>
      </c>
      <c r="J144" s="100" t="s">
        <v>131</v>
      </c>
      <c r="K144" s="100" t="s">
        <v>49</v>
      </c>
      <c r="L144" s="100" t="s">
        <v>410</v>
      </c>
      <c r="M144" s="100" t="s">
        <v>87</v>
      </c>
      <c r="N144" s="100" t="s">
        <v>102</v>
      </c>
      <c r="O144" s="43">
        <f t="shared" si="0"/>
        <v>70.951092540000005</v>
      </c>
      <c r="P144" s="162">
        <f t="shared" si="1"/>
        <v>27.396550000000001</v>
      </c>
      <c r="Q144" s="43">
        <f t="shared" si="2"/>
        <v>70.113402460000003</v>
      </c>
      <c r="R144" s="162">
        <f t="shared" si="3"/>
        <v>24.870209989999999</v>
      </c>
      <c r="S144" s="43">
        <f t="shared" si="4"/>
        <v>65.044150250000001</v>
      </c>
      <c r="T144" s="162">
        <f t="shared" si="5"/>
        <v>33.28741102</v>
      </c>
      <c r="U144" s="43">
        <f t="shared" si="6"/>
        <v>68.572768479999993</v>
      </c>
      <c r="V144" s="162">
        <f t="shared" si="7"/>
        <v>30.27024192</v>
      </c>
      <c r="W144" s="43">
        <f t="shared" si="268"/>
        <v>70.982203319999996</v>
      </c>
      <c r="X144" s="162">
        <f t="shared" si="269"/>
        <v>29.01779668</v>
      </c>
      <c r="Y144" s="43">
        <f t="shared" si="262"/>
        <v>73.486228740000001</v>
      </c>
      <c r="Z144" s="162">
        <f t="shared" si="263"/>
        <v>26.513771259999999</v>
      </c>
      <c r="AA144" s="43">
        <f t="shared" si="264"/>
        <v>66.465003609999997</v>
      </c>
      <c r="AB144" s="162">
        <f t="shared" si="265"/>
        <v>33.506857359999998</v>
      </c>
      <c r="AC144" s="43">
        <f t="shared" si="274"/>
        <v>66.057624739999994</v>
      </c>
      <c r="AD144" s="162">
        <f t="shared" si="275"/>
        <v>33.911454669999998</v>
      </c>
      <c r="AE144" s="43">
        <f t="shared" si="276"/>
        <v>66.328673589999994</v>
      </c>
      <c r="AF144" s="162">
        <f t="shared" si="277"/>
        <v>33.671326409999999</v>
      </c>
      <c r="AG144" s="43">
        <f t="shared" ref="AG144:AL144" si="331">CZ144/$CY144*100</f>
        <v>70.960043569999996</v>
      </c>
      <c r="AH144" s="44">
        <f t="shared" si="331"/>
        <v>8.2180521859999995</v>
      </c>
      <c r="AI144" s="44">
        <f t="shared" si="331"/>
        <v>8.2150814479999994</v>
      </c>
      <c r="AJ144" s="44">
        <f t="shared" si="331"/>
        <v>10.693667380000001</v>
      </c>
      <c r="AK144" s="44">
        <f t="shared" si="331"/>
        <v>0.14259543499999999</v>
      </c>
      <c r="AL144" s="44">
        <f t="shared" si="331"/>
        <v>1.7705599839999999</v>
      </c>
      <c r="AM144" s="43">
        <f t="shared" ref="AM144:AR144" si="332">DN144/$DM144*100</f>
        <v>67.997102130000002</v>
      </c>
      <c r="AN144" s="44">
        <f t="shared" si="332"/>
        <v>8.4856665109999998</v>
      </c>
      <c r="AO144" s="44">
        <f t="shared" si="332"/>
        <v>9.5982301010000004</v>
      </c>
      <c r="AP144" s="44">
        <f t="shared" si="332"/>
        <v>12.072227180000001</v>
      </c>
      <c r="AQ144" s="44">
        <f t="shared" si="332"/>
        <v>0.1353285437</v>
      </c>
      <c r="AR144" s="163">
        <f t="shared" si="332"/>
        <v>1.711445536</v>
      </c>
      <c r="AS144" s="45">
        <f t="shared" si="18"/>
        <v>91.536870699999994</v>
      </c>
      <c r="AT144" s="46">
        <f t="shared" si="27"/>
        <v>106</v>
      </c>
      <c r="AU144" s="47">
        <f t="shared" si="19"/>
        <v>54.355863110000001</v>
      </c>
      <c r="AV144" s="46">
        <f t="shared" si="28"/>
        <v>20</v>
      </c>
      <c r="AW144" s="47">
        <f t="shared" si="20"/>
        <v>60.463951690000002</v>
      </c>
      <c r="AX144" s="164">
        <f t="shared" si="29"/>
        <v>27</v>
      </c>
      <c r="AY144" s="48">
        <v>74914</v>
      </c>
      <c r="AZ144" s="49">
        <f t="shared" si="30"/>
        <v>103</v>
      </c>
      <c r="BA144" s="50">
        <v>87215</v>
      </c>
      <c r="BB144" s="49">
        <f t="shared" si="31"/>
        <v>88</v>
      </c>
      <c r="BC144" s="165">
        <f t="shared" si="21"/>
        <v>28.054797099999998</v>
      </c>
      <c r="BD144" s="51"/>
      <c r="BE144" s="44"/>
      <c r="BF144" s="162"/>
      <c r="BG144" s="100">
        <v>141</v>
      </c>
      <c r="BH144" s="39">
        <v>379942</v>
      </c>
      <c r="BI144" s="40">
        <v>269573</v>
      </c>
      <c r="BJ144" s="40">
        <v>104091</v>
      </c>
      <c r="BK144" s="39">
        <v>339587</v>
      </c>
      <c r="BL144" s="40">
        <v>238096</v>
      </c>
      <c r="BM144" s="40">
        <v>84456</v>
      </c>
      <c r="BN144" s="39">
        <v>308492</v>
      </c>
      <c r="BO144" s="40">
        <v>200656</v>
      </c>
      <c r="BP144" s="40">
        <v>102689</v>
      </c>
      <c r="BQ144" s="39">
        <v>324117</v>
      </c>
      <c r="BR144" s="40">
        <v>222256</v>
      </c>
      <c r="BS144" s="40">
        <v>98111</v>
      </c>
      <c r="BT144" s="39">
        <v>369170</v>
      </c>
      <c r="BU144" s="40">
        <v>262045</v>
      </c>
      <c r="BV144" s="40">
        <v>107125</v>
      </c>
      <c r="BW144" s="40">
        <v>0</v>
      </c>
      <c r="BX144" s="40">
        <v>0</v>
      </c>
      <c r="BY144" s="159">
        <v>0</v>
      </c>
      <c r="BZ144" s="39">
        <v>290351</v>
      </c>
      <c r="CA144" s="40">
        <v>213368</v>
      </c>
      <c r="CB144" s="40">
        <v>76983</v>
      </c>
      <c r="CC144" s="159">
        <v>0</v>
      </c>
      <c r="CD144" s="39">
        <f t="shared" si="32"/>
        <v>326948</v>
      </c>
      <c r="CE144" s="40">
        <v>217306</v>
      </c>
      <c r="CF144" s="40">
        <v>109550</v>
      </c>
      <c r="CG144" s="159">
        <v>92</v>
      </c>
      <c r="CH144" s="39">
        <f t="shared" si="280"/>
        <v>213450</v>
      </c>
      <c r="CI144" s="40">
        <v>141000</v>
      </c>
      <c r="CJ144" s="40">
        <v>72384</v>
      </c>
      <c r="CK144" s="159">
        <v>66</v>
      </c>
      <c r="CL144" s="39">
        <v>194869</v>
      </c>
      <c r="CM144" s="159">
        <v>98924</v>
      </c>
      <c r="CN144" s="39"/>
      <c r="CO144" s="40"/>
      <c r="CP144" s="40"/>
      <c r="CQ144" s="159"/>
      <c r="CR144" s="39">
        <v>647760</v>
      </c>
      <c r="CS144" s="40">
        <v>439785</v>
      </c>
      <c r="CT144" s="40">
        <v>55360</v>
      </c>
      <c r="CU144" s="40">
        <v>64410</v>
      </c>
      <c r="CV144" s="40">
        <v>70285</v>
      </c>
      <c r="CW144" s="40">
        <v>860</v>
      </c>
      <c r="CX144" s="40">
        <v>17060</v>
      </c>
      <c r="CY144" s="39">
        <v>504925</v>
      </c>
      <c r="CZ144" s="40">
        <v>358295</v>
      </c>
      <c r="DA144" s="40">
        <v>41495</v>
      </c>
      <c r="DB144" s="40">
        <v>41480</v>
      </c>
      <c r="DC144" s="40">
        <v>53995</v>
      </c>
      <c r="DD144" s="40">
        <v>720</v>
      </c>
      <c r="DE144" s="40">
        <v>8940</v>
      </c>
      <c r="DF144" s="39">
        <v>712813</v>
      </c>
      <c r="DG144" s="40">
        <v>469121</v>
      </c>
      <c r="DH144" s="40">
        <v>62207</v>
      </c>
      <c r="DI144" s="40">
        <v>78750</v>
      </c>
      <c r="DJ144" s="40">
        <v>85497</v>
      </c>
      <c r="DK144" s="40">
        <v>981</v>
      </c>
      <c r="DL144" s="159">
        <v>16257</v>
      </c>
      <c r="DM144" s="39">
        <v>564552</v>
      </c>
      <c r="DN144" s="40">
        <v>383879</v>
      </c>
      <c r="DO144" s="40">
        <v>47906</v>
      </c>
      <c r="DP144" s="40">
        <v>54187</v>
      </c>
      <c r="DQ144" s="40">
        <v>68154</v>
      </c>
      <c r="DR144" s="40">
        <v>764</v>
      </c>
      <c r="DS144" s="159">
        <v>9662</v>
      </c>
      <c r="DT144" s="41">
        <v>516901</v>
      </c>
      <c r="DU144" s="42">
        <v>43746</v>
      </c>
      <c r="DV144" s="42">
        <v>84379</v>
      </c>
      <c r="DW144" s="42">
        <v>107810</v>
      </c>
      <c r="DX144" s="42">
        <v>280966</v>
      </c>
      <c r="DY144" s="41">
        <v>345467</v>
      </c>
      <c r="DZ144" s="42">
        <v>15243</v>
      </c>
      <c r="EA144" s="42">
        <v>50785</v>
      </c>
      <c r="EB144" s="42">
        <v>70556</v>
      </c>
      <c r="EC144" s="160">
        <v>208883</v>
      </c>
    </row>
    <row r="145" spans="1:133">
      <c r="A145" s="154" t="s">
        <v>960</v>
      </c>
      <c r="B145" s="154" t="s">
        <v>961</v>
      </c>
      <c r="C145" s="140" t="s">
        <v>126</v>
      </c>
      <c r="D145" s="29" t="s">
        <v>419</v>
      </c>
      <c r="E145" s="156" t="s">
        <v>962</v>
      </c>
      <c r="F145" s="29" t="s">
        <v>963</v>
      </c>
      <c r="G145" s="156" t="s">
        <v>964</v>
      </c>
      <c r="H145" s="166">
        <v>2016</v>
      </c>
      <c r="I145" s="150">
        <v>1961</v>
      </c>
      <c r="J145" s="100" t="s">
        <v>85</v>
      </c>
      <c r="K145" s="100" t="s">
        <v>49</v>
      </c>
      <c r="L145" s="100" t="s">
        <v>410</v>
      </c>
      <c r="M145" s="100" t="s">
        <v>87</v>
      </c>
      <c r="N145" s="100" t="s">
        <v>102</v>
      </c>
      <c r="O145" s="43">
        <f t="shared" si="0"/>
        <v>64.245905250000007</v>
      </c>
      <c r="P145" s="162">
        <f t="shared" si="1"/>
        <v>33.99537162</v>
      </c>
      <c r="Q145" s="43">
        <f t="shared" si="2"/>
        <v>62.037856009999999</v>
      </c>
      <c r="R145" s="162">
        <f t="shared" si="3"/>
        <v>32.642046739999998</v>
      </c>
      <c r="S145" s="43">
        <f t="shared" si="4"/>
        <v>57.524779250000002</v>
      </c>
      <c r="T145" s="162">
        <f t="shared" si="5"/>
        <v>41.136117769999998</v>
      </c>
      <c r="U145" s="43">
        <f t="shared" si="6"/>
        <v>62.989662350000003</v>
      </c>
      <c r="V145" s="162">
        <f t="shared" si="7"/>
        <v>35.949395320000001</v>
      </c>
      <c r="W145" s="43">
        <f t="shared" si="268"/>
        <v>63.874600000000001</v>
      </c>
      <c r="X145" s="162">
        <f t="shared" si="269"/>
        <v>36.115932520000001</v>
      </c>
      <c r="Y145" s="43">
        <f t="shared" si="262"/>
        <v>65.590118329999996</v>
      </c>
      <c r="Z145" s="162">
        <f t="shared" si="263"/>
        <v>34.409881669999997</v>
      </c>
      <c r="AA145" s="43">
        <f t="shared" si="264"/>
        <v>52.600386020000002</v>
      </c>
      <c r="AB145" s="162">
        <f t="shared" si="265"/>
        <v>47.390522939999997</v>
      </c>
      <c r="AC145" s="43">
        <f t="shared" si="274"/>
        <v>48.702492409999998</v>
      </c>
      <c r="AD145" s="162">
        <f t="shared" si="275"/>
        <v>51.297507590000002</v>
      </c>
      <c r="AE145" s="43">
        <f t="shared" si="276"/>
        <v>50.628842820000003</v>
      </c>
      <c r="AF145" s="162">
        <f t="shared" si="277"/>
        <v>49.371157179999997</v>
      </c>
      <c r="AG145" s="43">
        <f t="shared" ref="AG145:AL145" si="333">CZ145/$CY145*100</f>
        <v>68.371165149999996</v>
      </c>
      <c r="AH145" s="44">
        <f t="shared" si="333"/>
        <v>7.4966301829999997</v>
      </c>
      <c r="AI145" s="44">
        <f t="shared" si="333"/>
        <v>13.953739150000001</v>
      </c>
      <c r="AJ145" s="44">
        <f t="shared" si="333"/>
        <v>8.5296813500000006</v>
      </c>
      <c r="AK145" s="44">
        <f t="shared" si="333"/>
        <v>0.19733649650000001</v>
      </c>
      <c r="AL145" s="44">
        <f t="shared" si="333"/>
        <v>1.4514476730000001</v>
      </c>
      <c r="AM145" s="43">
        <f t="shared" ref="AM145:AR145" si="334">DN145/$DM145*100</f>
        <v>64.954137169999996</v>
      </c>
      <c r="AN145" s="44">
        <f t="shared" si="334"/>
        <v>6.2617035850000002</v>
      </c>
      <c r="AO145" s="44">
        <f t="shared" si="334"/>
        <v>18.093171959999999</v>
      </c>
      <c r="AP145" s="44">
        <f t="shared" si="334"/>
        <v>9.2778031510000005</v>
      </c>
      <c r="AQ145" s="44">
        <f t="shared" si="334"/>
        <v>0.13758849049999999</v>
      </c>
      <c r="AR145" s="163">
        <f t="shared" si="334"/>
        <v>1.275595646</v>
      </c>
      <c r="AS145" s="45">
        <f t="shared" si="18"/>
        <v>89.452984049999998</v>
      </c>
      <c r="AT145" s="46">
        <f t="shared" si="27"/>
        <v>211</v>
      </c>
      <c r="AU145" s="47">
        <f t="shared" si="19"/>
        <v>45.17848274</v>
      </c>
      <c r="AV145" s="46">
        <f t="shared" si="28"/>
        <v>52</v>
      </c>
      <c r="AW145" s="47">
        <f t="shared" si="20"/>
        <v>52.868106009999998</v>
      </c>
      <c r="AX145" s="164">
        <f t="shared" si="29"/>
        <v>53</v>
      </c>
      <c r="AY145" s="48">
        <v>83551</v>
      </c>
      <c r="AZ145" s="49">
        <f t="shared" si="30"/>
        <v>63</v>
      </c>
      <c r="BA145" s="50">
        <v>95605</v>
      </c>
      <c r="BB145" s="49">
        <f t="shared" si="31"/>
        <v>56</v>
      </c>
      <c r="BC145" s="165">
        <f t="shared" si="21"/>
        <v>32.224625080000003</v>
      </c>
      <c r="BD145" s="51"/>
      <c r="BE145" s="44"/>
      <c r="BF145" s="162"/>
      <c r="BG145" s="100">
        <v>142</v>
      </c>
      <c r="BH145" s="39">
        <v>322791</v>
      </c>
      <c r="BI145" s="40">
        <v>207380</v>
      </c>
      <c r="BJ145" s="40">
        <v>109734</v>
      </c>
      <c r="BK145" s="39">
        <v>288303</v>
      </c>
      <c r="BL145" s="40">
        <v>178857</v>
      </c>
      <c r="BM145" s="40">
        <v>94108</v>
      </c>
      <c r="BN145" s="39">
        <v>273616</v>
      </c>
      <c r="BO145" s="40">
        <v>157397</v>
      </c>
      <c r="BP145" s="40">
        <v>112555</v>
      </c>
      <c r="BQ145" s="39">
        <v>287009</v>
      </c>
      <c r="BR145" s="40">
        <v>180786</v>
      </c>
      <c r="BS145" s="40">
        <v>103178</v>
      </c>
      <c r="BT145" s="39">
        <v>316874</v>
      </c>
      <c r="BU145" s="40">
        <v>202402</v>
      </c>
      <c r="BV145" s="40">
        <v>114442</v>
      </c>
      <c r="BW145" s="40">
        <v>0</v>
      </c>
      <c r="BX145" s="40">
        <v>0</v>
      </c>
      <c r="BY145" s="159">
        <v>30</v>
      </c>
      <c r="BZ145" s="39">
        <v>238664</v>
      </c>
      <c r="CA145" s="40">
        <v>156540</v>
      </c>
      <c r="CB145" s="40">
        <v>82124</v>
      </c>
      <c r="CC145" s="159">
        <v>0</v>
      </c>
      <c r="CD145" s="39">
        <f t="shared" si="32"/>
        <v>285996</v>
      </c>
      <c r="CE145" s="40">
        <v>150435</v>
      </c>
      <c r="CF145" s="40">
        <v>135535</v>
      </c>
      <c r="CG145" s="159">
        <v>26</v>
      </c>
      <c r="CH145" s="39">
        <f t="shared" si="280"/>
        <v>187128</v>
      </c>
      <c r="CI145" s="40">
        <v>91136</v>
      </c>
      <c r="CJ145" s="40">
        <v>95992</v>
      </c>
      <c r="CK145" s="159">
        <v>0</v>
      </c>
      <c r="CL145" s="39">
        <v>133890</v>
      </c>
      <c r="CM145" s="159">
        <v>130564</v>
      </c>
      <c r="CN145" s="39"/>
      <c r="CO145" s="40"/>
      <c r="CP145" s="40"/>
      <c r="CQ145" s="159"/>
      <c r="CR145" s="39">
        <v>627450</v>
      </c>
      <c r="CS145" s="40">
        <v>392050</v>
      </c>
      <c r="CT145" s="40">
        <v>46605</v>
      </c>
      <c r="CU145" s="40">
        <v>120105</v>
      </c>
      <c r="CV145" s="40">
        <v>54870</v>
      </c>
      <c r="CW145" s="40">
        <v>1080</v>
      </c>
      <c r="CX145" s="40">
        <v>12740</v>
      </c>
      <c r="CY145" s="39">
        <v>463675</v>
      </c>
      <c r="CZ145" s="40">
        <v>317020</v>
      </c>
      <c r="DA145" s="40">
        <v>34760</v>
      </c>
      <c r="DB145" s="40">
        <v>64700</v>
      </c>
      <c r="DC145" s="40">
        <v>39550</v>
      </c>
      <c r="DD145" s="40">
        <v>915</v>
      </c>
      <c r="DE145" s="40">
        <v>6730</v>
      </c>
      <c r="DF145" s="39">
        <v>712813</v>
      </c>
      <c r="DG145" s="40">
        <v>434268</v>
      </c>
      <c r="DH145" s="40">
        <v>46886</v>
      </c>
      <c r="DI145" s="40">
        <v>152732</v>
      </c>
      <c r="DJ145" s="40">
        <v>64868</v>
      </c>
      <c r="DK145" s="40">
        <v>1004</v>
      </c>
      <c r="DL145" s="159">
        <v>13055</v>
      </c>
      <c r="DM145" s="39">
        <v>525480</v>
      </c>
      <c r="DN145" s="40">
        <v>341321</v>
      </c>
      <c r="DO145" s="40">
        <v>32904</v>
      </c>
      <c r="DP145" s="40">
        <v>95076</v>
      </c>
      <c r="DQ145" s="40">
        <v>48753</v>
      </c>
      <c r="DR145" s="40">
        <v>723</v>
      </c>
      <c r="DS145" s="159">
        <v>6703</v>
      </c>
      <c r="DT145" s="41">
        <v>471138</v>
      </c>
      <c r="DU145" s="42">
        <v>49691</v>
      </c>
      <c r="DV145" s="42">
        <v>96935</v>
      </c>
      <c r="DW145" s="42">
        <v>111659</v>
      </c>
      <c r="DX145" s="42">
        <v>212853</v>
      </c>
      <c r="DY145" s="41">
        <v>293190</v>
      </c>
      <c r="DZ145" s="42">
        <v>11340</v>
      </c>
      <c r="EA145" s="42">
        <v>54092</v>
      </c>
      <c r="EB145" s="42">
        <v>72754</v>
      </c>
      <c r="EC145" s="160">
        <v>155004</v>
      </c>
    </row>
    <row r="146" spans="1:133">
      <c r="A146" s="155" t="s">
        <v>965</v>
      </c>
      <c r="B146" s="155" t="s">
        <v>966</v>
      </c>
      <c r="C146" s="140" t="s">
        <v>126</v>
      </c>
      <c r="D146" s="29" t="s">
        <v>687</v>
      </c>
      <c r="E146" s="156" t="s">
        <v>967</v>
      </c>
      <c r="F146" s="29" t="s">
        <v>968</v>
      </c>
      <c r="G146" s="156" t="s">
        <v>969</v>
      </c>
      <c r="H146" s="166" t="s">
        <v>970</v>
      </c>
      <c r="I146" s="150">
        <v>1955</v>
      </c>
      <c r="J146" s="100" t="s">
        <v>85</v>
      </c>
      <c r="K146" s="100" t="s">
        <v>49</v>
      </c>
      <c r="L146" s="100" t="s">
        <v>894</v>
      </c>
      <c r="M146" s="100" t="s">
        <v>87</v>
      </c>
      <c r="N146" s="100" t="s">
        <v>102</v>
      </c>
      <c r="O146" s="43">
        <f t="shared" si="0"/>
        <v>61.884810129999998</v>
      </c>
      <c r="P146" s="162">
        <f t="shared" si="1"/>
        <v>36.151898729999999</v>
      </c>
      <c r="Q146" s="43">
        <f t="shared" si="2"/>
        <v>58.877047419999997</v>
      </c>
      <c r="R146" s="162">
        <f t="shared" si="3"/>
        <v>35.4423861</v>
      </c>
      <c r="S146" s="43">
        <f t="shared" si="4"/>
        <v>57.819590269999999</v>
      </c>
      <c r="T146" s="162">
        <f t="shared" si="5"/>
        <v>40.641743720000001</v>
      </c>
      <c r="U146" s="43">
        <f t="shared" si="6"/>
        <v>61.772591419999998</v>
      </c>
      <c r="V146" s="162">
        <f t="shared" si="7"/>
        <v>37.692290790000001</v>
      </c>
      <c r="W146" s="43">
        <f t="shared" si="268"/>
        <v>63.295887460000003</v>
      </c>
      <c r="X146" s="162">
        <f t="shared" si="269"/>
        <v>36.699883210000003</v>
      </c>
      <c r="Y146" s="43">
        <f t="shared" si="262"/>
        <v>63.840800829999999</v>
      </c>
      <c r="Z146" s="162">
        <f t="shared" si="263"/>
        <v>36.159199170000001</v>
      </c>
      <c r="AA146" s="43">
        <f t="shared" si="264"/>
        <v>60.447866810000001</v>
      </c>
      <c r="AB146" s="162">
        <f t="shared" si="265"/>
        <v>39.552133189999999</v>
      </c>
      <c r="AC146" s="43">
        <f t="shared" si="274"/>
        <v>53.461652899999997</v>
      </c>
      <c r="AD146" s="162">
        <f t="shared" si="275"/>
        <v>46.537774929999998</v>
      </c>
      <c r="AE146" s="43">
        <f t="shared" si="276"/>
        <v>58.569428500000001</v>
      </c>
      <c r="AF146" s="162">
        <f t="shared" si="277"/>
        <v>41.430571499999999</v>
      </c>
      <c r="AG146" s="43">
        <f t="shared" ref="AG146:AL146" si="335">CZ146/$CY146*100</f>
        <v>61.679595059999997</v>
      </c>
      <c r="AH146" s="44">
        <f t="shared" si="335"/>
        <v>12.23935397</v>
      </c>
      <c r="AI146" s="44">
        <f t="shared" si="335"/>
        <v>18.02476734</v>
      </c>
      <c r="AJ146" s="44">
        <f t="shared" si="335"/>
        <v>6.481530609</v>
      </c>
      <c r="AK146" s="44">
        <f t="shared" si="335"/>
        <v>0.1358277534</v>
      </c>
      <c r="AL146" s="44">
        <f t="shared" si="335"/>
        <v>1.438925263</v>
      </c>
      <c r="AM146" s="43">
        <f t="shared" ref="AM146:AR146" si="336">DN146/$DM146*100</f>
        <v>59.724265250000002</v>
      </c>
      <c r="AN146" s="44">
        <f t="shared" si="336"/>
        <v>10.504826339999999</v>
      </c>
      <c r="AO146" s="44">
        <f t="shared" si="336"/>
        <v>21.814664610000001</v>
      </c>
      <c r="AP146" s="44">
        <f t="shared" si="336"/>
        <v>6.8004752689999997</v>
      </c>
      <c r="AQ146" s="44">
        <f t="shared" si="336"/>
        <v>0.1180317566</v>
      </c>
      <c r="AR146" s="163">
        <f t="shared" si="336"/>
        <v>1.0377367749999999</v>
      </c>
      <c r="AS146" s="45">
        <f t="shared" si="18"/>
        <v>86.863329429999993</v>
      </c>
      <c r="AT146" s="46">
        <f t="shared" si="27"/>
        <v>307</v>
      </c>
      <c r="AU146" s="47">
        <f t="shared" si="19"/>
        <v>35.556693129999999</v>
      </c>
      <c r="AV146" s="46">
        <f t="shared" si="28"/>
        <v>135</v>
      </c>
      <c r="AW146" s="47">
        <f t="shared" si="20"/>
        <v>42.201362170000003</v>
      </c>
      <c r="AX146" s="164">
        <f t="shared" si="29"/>
        <v>130</v>
      </c>
      <c r="AY146" s="48">
        <v>78069</v>
      </c>
      <c r="AZ146" s="49">
        <f t="shared" si="30"/>
        <v>81</v>
      </c>
      <c r="BA146" s="50">
        <v>86464</v>
      </c>
      <c r="BB146" s="49">
        <f t="shared" si="31"/>
        <v>89</v>
      </c>
      <c r="BC146" s="165">
        <f t="shared" si="21"/>
        <v>35.649965760000001</v>
      </c>
      <c r="BD146" s="51"/>
      <c r="BE146" s="44"/>
      <c r="BF146" s="162"/>
      <c r="BG146" s="100">
        <v>143</v>
      </c>
      <c r="BH146" s="39">
        <v>316000</v>
      </c>
      <c r="BI146" s="40">
        <v>195556</v>
      </c>
      <c r="BJ146" s="40">
        <v>114240</v>
      </c>
      <c r="BK146" s="39">
        <v>279620</v>
      </c>
      <c r="BL146" s="40">
        <v>164632</v>
      </c>
      <c r="BM146" s="40">
        <v>99104</v>
      </c>
      <c r="BN146" s="39">
        <v>263345</v>
      </c>
      <c r="BO146" s="40">
        <v>152265</v>
      </c>
      <c r="BP146" s="40">
        <v>107028</v>
      </c>
      <c r="BQ146" s="39">
        <v>273024</v>
      </c>
      <c r="BR146" s="40">
        <v>168654</v>
      </c>
      <c r="BS146" s="40">
        <v>102909</v>
      </c>
      <c r="BT146" s="39">
        <v>307377</v>
      </c>
      <c r="BU146" s="40">
        <v>194557</v>
      </c>
      <c r="BV146" s="40">
        <v>112807</v>
      </c>
      <c r="BW146" s="40">
        <v>0</v>
      </c>
      <c r="BX146" s="40">
        <v>0</v>
      </c>
      <c r="BY146" s="159">
        <v>13</v>
      </c>
      <c r="BZ146" s="39">
        <v>227765</v>
      </c>
      <c r="CA146" s="40">
        <v>145407</v>
      </c>
      <c r="CB146" s="40">
        <v>82358</v>
      </c>
      <c r="CC146" s="159">
        <v>0</v>
      </c>
      <c r="CD146" s="39">
        <f t="shared" si="32"/>
        <v>275573</v>
      </c>
      <c r="CE146" s="40">
        <v>166578</v>
      </c>
      <c r="CF146" s="40">
        <v>108995</v>
      </c>
      <c r="CG146" s="159">
        <v>0</v>
      </c>
      <c r="CH146" s="39">
        <f t="shared" si="280"/>
        <v>174772</v>
      </c>
      <c r="CI146" s="40">
        <v>93436</v>
      </c>
      <c r="CJ146" s="40">
        <v>81335</v>
      </c>
      <c r="CK146" s="159">
        <v>1</v>
      </c>
      <c r="CL146" s="39">
        <v>148928</v>
      </c>
      <c r="CM146" s="159">
        <v>105348</v>
      </c>
      <c r="CN146" s="39"/>
      <c r="CO146" s="40"/>
      <c r="CP146" s="40"/>
      <c r="CQ146" s="159"/>
      <c r="CR146" s="39">
        <v>648935</v>
      </c>
      <c r="CS146" s="40">
        <v>361415</v>
      </c>
      <c r="CT146" s="40">
        <v>77225</v>
      </c>
      <c r="CU146" s="40">
        <v>152790</v>
      </c>
      <c r="CV146" s="40">
        <v>42485</v>
      </c>
      <c r="CW146" s="40">
        <v>800</v>
      </c>
      <c r="CX146" s="40">
        <v>14220</v>
      </c>
      <c r="CY146" s="39">
        <v>471185</v>
      </c>
      <c r="CZ146" s="40">
        <v>290625</v>
      </c>
      <c r="DA146" s="40">
        <v>57670</v>
      </c>
      <c r="DB146" s="40">
        <v>84930</v>
      </c>
      <c r="DC146" s="40">
        <v>30540</v>
      </c>
      <c r="DD146" s="40">
        <v>640</v>
      </c>
      <c r="DE146" s="40">
        <v>6780</v>
      </c>
      <c r="DF146" s="39">
        <v>712813</v>
      </c>
      <c r="DG146" s="40">
        <v>390391</v>
      </c>
      <c r="DH146" s="40">
        <v>78943</v>
      </c>
      <c r="DI146" s="40">
        <v>182091</v>
      </c>
      <c r="DJ146" s="40">
        <v>48168</v>
      </c>
      <c r="DK146" s="40">
        <v>845</v>
      </c>
      <c r="DL146" s="159">
        <v>12375</v>
      </c>
      <c r="DM146" s="39">
        <v>509185</v>
      </c>
      <c r="DN146" s="40">
        <v>304107</v>
      </c>
      <c r="DO146" s="40">
        <v>53489</v>
      </c>
      <c r="DP146" s="40">
        <v>111077</v>
      </c>
      <c r="DQ146" s="40">
        <v>34627</v>
      </c>
      <c r="DR146" s="40">
        <v>601</v>
      </c>
      <c r="DS146" s="159">
        <v>5284</v>
      </c>
      <c r="DT146" s="41">
        <v>470789</v>
      </c>
      <c r="DU146" s="42">
        <v>61846</v>
      </c>
      <c r="DV146" s="42">
        <v>110583</v>
      </c>
      <c r="DW146" s="42">
        <v>130963</v>
      </c>
      <c r="DX146" s="42">
        <v>167397</v>
      </c>
      <c r="DY146" s="41">
        <v>265899</v>
      </c>
      <c r="DZ146" s="42">
        <v>10552</v>
      </c>
      <c r="EA146" s="42">
        <v>62052</v>
      </c>
      <c r="EB146" s="42">
        <v>81082</v>
      </c>
      <c r="EC146" s="160">
        <v>112213</v>
      </c>
    </row>
    <row r="147" spans="1:133">
      <c r="A147" s="154" t="s">
        <v>971</v>
      </c>
      <c r="B147" s="154" t="s">
        <v>972</v>
      </c>
      <c r="C147" s="140" t="s">
        <v>80</v>
      </c>
      <c r="D147" s="29" t="s">
        <v>98</v>
      </c>
      <c r="E147" s="156" t="s">
        <v>973</v>
      </c>
      <c r="F147" s="29" t="s">
        <v>974</v>
      </c>
      <c r="G147" s="156" t="s">
        <v>975</v>
      </c>
      <c r="H147" s="161">
        <v>2014</v>
      </c>
      <c r="I147" s="150">
        <v>1960</v>
      </c>
      <c r="J147" s="100" t="s">
        <v>85</v>
      </c>
      <c r="K147" s="100" t="s">
        <v>49</v>
      </c>
      <c r="L147" s="100" t="s">
        <v>86</v>
      </c>
      <c r="M147" s="100" t="s">
        <v>87</v>
      </c>
      <c r="N147" s="100" t="s">
        <v>102</v>
      </c>
      <c r="O147" s="43">
        <f t="shared" si="0"/>
        <v>41.892388590000003</v>
      </c>
      <c r="P147" s="162">
        <f t="shared" si="1"/>
        <v>56.138917319999997</v>
      </c>
      <c r="Q147" s="43">
        <f t="shared" si="2"/>
        <v>40.151529539999999</v>
      </c>
      <c r="R147" s="162">
        <f t="shared" si="3"/>
        <v>54.9929396</v>
      </c>
      <c r="S147" s="43">
        <f t="shared" si="4"/>
        <v>49.741857719999999</v>
      </c>
      <c r="T147" s="162">
        <f t="shared" si="5"/>
        <v>48.128226779999999</v>
      </c>
      <c r="U147" s="43">
        <f t="shared" si="6"/>
        <v>54.7388616</v>
      </c>
      <c r="V147" s="162">
        <f t="shared" si="7"/>
        <v>43.601681450000001</v>
      </c>
      <c r="W147" s="43">
        <f t="shared" si="268"/>
        <v>39.569066050000004</v>
      </c>
      <c r="X147" s="162">
        <f t="shared" si="269"/>
        <v>60.430933949999996</v>
      </c>
      <c r="Y147" s="43">
        <f t="shared" si="262"/>
        <v>45.393682869999999</v>
      </c>
      <c r="Z147" s="162">
        <f t="shared" si="263"/>
        <v>51.572399179999998</v>
      </c>
      <c r="AA147" s="43">
        <f t="shared" si="264"/>
        <v>39.694954029999998</v>
      </c>
      <c r="AB147" s="162">
        <f t="shared" si="265"/>
        <v>54.305084309999998</v>
      </c>
      <c r="AC147" s="43">
        <f t="shared" si="274"/>
        <v>41.890358450000001</v>
      </c>
      <c r="AD147" s="162">
        <f t="shared" si="275"/>
        <v>52.464503329999999</v>
      </c>
      <c r="AE147" s="43">
        <f t="shared" si="276"/>
        <v>54.722518489999999</v>
      </c>
      <c r="AF147" s="162">
        <f t="shared" si="277"/>
        <v>45.277481510000001</v>
      </c>
      <c r="AG147" s="43">
        <f t="shared" ref="AG147:AL147" si="337">CZ147/$CY147*100</f>
        <v>79.229073639999996</v>
      </c>
      <c r="AH147" s="44">
        <f t="shared" si="337"/>
        <v>16.184366700000002</v>
      </c>
      <c r="AI147" s="44">
        <f t="shared" si="337"/>
        <v>2.392659997</v>
      </c>
      <c r="AJ147" s="44">
        <f t="shared" si="337"/>
        <v>0.81388119599999997</v>
      </c>
      <c r="AK147" s="44">
        <f t="shared" si="337"/>
        <v>0.20912225170000001</v>
      </c>
      <c r="AL147" s="44">
        <f t="shared" si="337"/>
        <v>1.1708962110000001</v>
      </c>
      <c r="AM147" s="43">
        <f t="shared" ref="AM147:AR147" si="338">DN147/$DM147*100</f>
        <v>79.721686680000005</v>
      </c>
      <c r="AN147" s="44">
        <f t="shared" si="338"/>
        <v>15.500029209999999</v>
      </c>
      <c r="AO147" s="44">
        <f t="shared" si="338"/>
        <v>2.4386191689999999</v>
      </c>
      <c r="AP147" s="44">
        <f t="shared" si="338"/>
        <v>1.06074548</v>
      </c>
      <c r="AQ147" s="44">
        <f t="shared" si="338"/>
        <v>0.23679636609999999</v>
      </c>
      <c r="AR147" s="163">
        <f t="shared" si="338"/>
        <v>1.042123098</v>
      </c>
      <c r="AS147" s="45">
        <f t="shared" si="18"/>
        <v>89.974308629999996</v>
      </c>
      <c r="AT147" s="46">
        <f t="shared" si="27"/>
        <v>187</v>
      </c>
      <c r="AU147" s="47">
        <f t="shared" si="19"/>
        <v>23.47251232</v>
      </c>
      <c r="AV147" s="46">
        <f t="shared" si="28"/>
        <v>331</v>
      </c>
      <c r="AW147" s="47">
        <f t="shared" si="20"/>
        <v>24.72721636</v>
      </c>
      <c r="AX147" s="164">
        <f t="shared" si="29"/>
        <v>368</v>
      </c>
      <c r="AY147" s="48">
        <v>50948</v>
      </c>
      <c r="AZ147" s="49">
        <f t="shared" si="30"/>
        <v>347</v>
      </c>
      <c r="BA147" s="50">
        <v>55849</v>
      </c>
      <c r="BB147" s="49">
        <f t="shared" si="31"/>
        <v>355</v>
      </c>
      <c r="BC147" s="165">
        <f t="shared" si="21"/>
        <v>59.637929190000001</v>
      </c>
      <c r="BD147" s="51"/>
      <c r="BE147" s="44"/>
      <c r="BF147" s="162"/>
      <c r="BG147" s="100">
        <v>144</v>
      </c>
      <c r="BH147" s="39">
        <v>329203</v>
      </c>
      <c r="BI147" s="40">
        <v>137911</v>
      </c>
      <c r="BJ147" s="40">
        <v>184811</v>
      </c>
      <c r="BK147" s="39">
        <v>315846</v>
      </c>
      <c r="BL147" s="40">
        <v>126817</v>
      </c>
      <c r="BM147" s="40">
        <v>173693</v>
      </c>
      <c r="BN147" s="39">
        <v>310294</v>
      </c>
      <c r="BO147" s="40">
        <v>154346</v>
      </c>
      <c r="BP147" s="40">
        <v>149339</v>
      </c>
      <c r="BQ147" s="39">
        <v>327336</v>
      </c>
      <c r="BR147" s="40">
        <v>179180</v>
      </c>
      <c r="BS147" s="40">
        <v>142724</v>
      </c>
      <c r="BT147" s="39">
        <v>322416</v>
      </c>
      <c r="BU147" s="40">
        <v>127577</v>
      </c>
      <c r="BV147" s="40">
        <v>194839</v>
      </c>
      <c r="BW147" s="40">
        <v>0</v>
      </c>
      <c r="BX147" s="40">
        <v>0</v>
      </c>
      <c r="BY147" s="159">
        <v>0</v>
      </c>
      <c r="BZ147" s="39">
        <v>261543</v>
      </c>
      <c r="CA147" s="40">
        <v>118724</v>
      </c>
      <c r="CB147" s="40">
        <v>134884</v>
      </c>
      <c r="CC147" s="159">
        <v>7935</v>
      </c>
      <c r="CD147" s="39">
        <f t="shared" si="32"/>
        <v>313002</v>
      </c>
      <c r="CE147" s="40">
        <v>124246</v>
      </c>
      <c r="CF147" s="40">
        <v>169976</v>
      </c>
      <c r="CG147" s="159">
        <v>18780</v>
      </c>
      <c r="CH147" s="39">
        <f t="shared" si="280"/>
        <v>209738</v>
      </c>
      <c r="CI147" s="40">
        <v>87860</v>
      </c>
      <c r="CJ147" s="40">
        <v>110038</v>
      </c>
      <c r="CK147" s="159">
        <v>11840</v>
      </c>
      <c r="CL147" s="39">
        <v>157000</v>
      </c>
      <c r="CM147" s="159">
        <v>129902</v>
      </c>
      <c r="CN147" s="39"/>
      <c r="CO147" s="40"/>
      <c r="CP147" s="40"/>
      <c r="CQ147" s="159"/>
      <c r="CR147" s="39">
        <v>683585</v>
      </c>
      <c r="CS147" s="40">
        <v>525610</v>
      </c>
      <c r="CT147" s="40">
        <v>116065</v>
      </c>
      <c r="CU147" s="40">
        <v>20525</v>
      </c>
      <c r="CV147" s="40">
        <v>5915</v>
      </c>
      <c r="CW147" s="40">
        <v>1240</v>
      </c>
      <c r="CX147" s="40">
        <v>14230</v>
      </c>
      <c r="CY147" s="39">
        <v>530790</v>
      </c>
      <c r="CZ147" s="40">
        <v>420540</v>
      </c>
      <c r="DA147" s="40">
        <v>85905</v>
      </c>
      <c r="DB147" s="40">
        <v>12700</v>
      </c>
      <c r="DC147" s="40">
        <v>4320</v>
      </c>
      <c r="DD147" s="40">
        <v>1110</v>
      </c>
      <c r="DE147" s="40">
        <v>6215</v>
      </c>
      <c r="DF147" s="39">
        <v>712813</v>
      </c>
      <c r="DG147" s="40">
        <v>550090</v>
      </c>
      <c r="DH147" s="40">
        <v>120416</v>
      </c>
      <c r="DI147" s="40">
        <v>20708</v>
      </c>
      <c r="DJ147" s="40">
        <v>7333</v>
      </c>
      <c r="DK147" s="40">
        <v>1592</v>
      </c>
      <c r="DL147" s="159">
        <v>12674</v>
      </c>
      <c r="DM147" s="39">
        <v>547728</v>
      </c>
      <c r="DN147" s="40">
        <v>436658</v>
      </c>
      <c r="DO147" s="40">
        <v>84898</v>
      </c>
      <c r="DP147" s="40">
        <v>13357</v>
      </c>
      <c r="DQ147" s="40">
        <v>5810</v>
      </c>
      <c r="DR147" s="40">
        <v>1297</v>
      </c>
      <c r="DS147" s="159">
        <v>5708</v>
      </c>
      <c r="DT147" s="41">
        <v>478760</v>
      </c>
      <c r="DU147" s="42">
        <v>47999</v>
      </c>
      <c r="DV147" s="42">
        <v>148153</v>
      </c>
      <c r="DW147" s="42">
        <v>170231</v>
      </c>
      <c r="DX147" s="42">
        <v>112377</v>
      </c>
      <c r="DY147" s="41">
        <v>380613</v>
      </c>
      <c r="DZ147" s="42">
        <v>31322</v>
      </c>
      <c r="EA147" s="42">
        <v>117633</v>
      </c>
      <c r="EB147" s="42">
        <v>137543</v>
      </c>
      <c r="EC147" s="160">
        <v>94115</v>
      </c>
    </row>
    <row r="148" spans="1:133">
      <c r="A148" s="155" t="s">
        <v>976</v>
      </c>
      <c r="B148" s="155" t="s">
        <v>977</v>
      </c>
      <c r="C148" s="140" t="s">
        <v>80</v>
      </c>
      <c r="D148" s="29" t="s">
        <v>978</v>
      </c>
      <c r="E148" s="156" t="s">
        <v>945</v>
      </c>
      <c r="F148" s="29" t="s">
        <v>979</v>
      </c>
      <c r="G148" s="156" t="s">
        <v>980</v>
      </c>
      <c r="H148" s="166">
        <v>2012</v>
      </c>
      <c r="I148" s="150">
        <v>1970</v>
      </c>
      <c r="J148" s="100" t="s">
        <v>85</v>
      </c>
      <c r="K148" s="100" t="s">
        <v>49</v>
      </c>
      <c r="L148" s="100" t="s">
        <v>148</v>
      </c>
      <c r="M148" s="100" t="s">
        <v>87</v>
      </c>
      <c r="N148" s="100" t="s">
        <v>102</v>
      </c>
      <c r="O148" s="43">
        <f t="shared" si="0"/>
        <v>47.037451590000003</v>
      </c>
      <c r="P148" s="162">
        <f t="shared" si="1"/>
        <v>50.500716580000002</v>
      </c>
      <c r="Q148" s="43">
        <f t="shared" si="2"/>
        <v>44.234465389999997</v>
      </c>
      <c r="R148" s="162">
        <f t="shared" si="3"/>
        <v>49.694823720000002</v>
      </c>
      <c r="S148" s="43">
        <f t="shared" si="4"/>
        <v>48.637607610000003</v>
      </c>
      <c r="T148" s="162">
        <f t="shared" si="5"/>
        <v>48.94814805</v>
      </c>
      <c r="U148" s="43">
        <f t="shared" si="6"/>
        <v>54.643181259999999</v>
      </c>
      <c r="V148" s="162">
        <f t="shared" si="7"/>
        <v>43.551752209999997</v>
      </c>
      <c r="W148" s="43">
        <f t="shared" si="268"/>
        <v>45.537068230000003</v>
      </c>
      <c r="X148" s="162">
        <f t="shared" si="269"/>
        <v>54.462931769999997</v>
      </c>
      <c r="Y148" s="43">
        <f t="shared" si="262"/>
        <v>49.618976979999999</v>
      </c>
      <c r="Z148" s="162">
        <f t="shared" si="263"/>
        <v>50.378439819999997</v>
      </c>
      <c r="AA148" s="43">
        <f t="shared" si="264"/>
        <v>40.335057280000001</v>
      </c>
      <c r="AB148" s="162">
        <f t="shared" si="265"/>
        <v>59.664942719999999</v>
      </c>
      <c r="AC148" s="43">
        <f t="shared" si="274"/>
        <v>41.344068630000002</v>
      </c>
      <c r="AD148" s="162">
        <f t="shared" si="275"/>
        <v>58.655931369999998</v>
      </c>
      <c r="AE148" s="43">
        <f t="shared" si="276"/>
        <v>49.816527870000002</v>
      </c>
      <c r="AF148" s="162">
        <f t="shared" si="277"/>
        <v>50.183472129999998</v>
      </c>
      <c r="AG148" s="43">
        <f t="shared" ref="AG148:AL148" si="339">CZ148/$CY148*100</f>
        <v>83.146805889999996</v>
      </c>
      <c r="AH148" s="44">
        <f t="shared" si="339"/>
        <v>10.322419399999999</v>
      </c>
      <c r="AI148" s="44">
        <f t="shared" si="339"/>
        <v>2.592870301</v>
      </c>
      <c r="AJ148" s="44">
        <f t="shared" si="339"/>
        <v>2.1420570780000001</v>
      </c>
      <c r="AK148" s="44">
        <f t="shared" si="339"/>
        <v>0.20920695750000001</v>
      </c>
      <c r="AL148" s="44">
        <f t="shared" si="339"/>
        <v>1.5866403769999999</v>
      </c>
      <c r="AM148" s="43">
        <f t="shared" ref="AM148:AR148" si="340">DN148/$DM148*100</f>
        <v>83.408746239999999</v>
      </c>
      <c r="AN148" s="44">
        <f t="shared" si="340"/>
        <v>9.1434893329999998</v>
      </c>
      <c r="AO148" s="44">
        <f t="shared" si="340"/>
        <v>2.5566395910000002</v>
      </c>
      <c r="AP148" s="44">
        <f t="shared" si="340"/>
        <v>3.5139809849999999</v>
      </c>
      <c r="AQ148" s="44">
        <f t="shared" si="340"/>
        <v>0.1916103438</v>
      </c>
      <c r="AR148" s="163">
        <f t="shared" si="340"/>
        <v>1.185533508</v>
      </c>
      <c r="AS148" s="45">
        <f t="shared" si="18"/>
        <v>92.18676533</v>
      </c>
      <c r="AT148" s="46">
        <f t="shared" si="27"/>
        <v>83</v>
      </c>
      <c r="AU148" s="47">
        <f t="shared" si="19"/>
        <v>30.707389849999998</v>
      </c>
      <c r="AV148" s="46">
        <f t="shared" si="28"/>
        <v>207</v>
      </c>
      <c r="AW148" s="47">
        <f t="shared" si="20"/>
        <v>30.577199589999999</v>
      </c>
      <c r="AX148" s="164">
        <f t="shared" si="29"/>
        <v>278</v>
      </c>
      <c r="AY148" s="48">
        <v>52936</v>
      </c>
      <c r="AZ148" s="49">
        <f t="shared" si="30"/>
        <v>322</v>
      </c>
      <c r="BA148" s="50">
        <v>57447</v>
      </c>
      <c r="BB148" s="49">
        <f t="shared" si="31"/>
        <v>337</v>
      </c>
      <c r="BC148" s="165">
        <f t="shared" si="21"/>
        <v>57.722841099999997</v>
      </c>
      <c r="BD148" s="51"/>
      <c r="BE148" s="44"/>
      <c r="BF148" s="162"/>
      <c r="BG148" s="100">
        <v>145</v>
      </c>
      <c r="BH148" s="39">
        <v>337716</v>
      </c>
      <c r="BI148" s="40">
        <v>158853</v>
      </c>
      <c r="BJ148" s="40">
        <v>170549</v>
      </c>
      <c r="BK148" s="39">
        <v>319979</v>
      </c>
      <c r="BL148" s="40">
        <v>141541</v>
      </c>
      <c r="BM148" s="40">
        <v>159013</v>
      </c>
      <c r="BN148" s="39">
        <v>301088</v>
      </c>
      <c r="BO148" s="40">
        <v>146442</v>
      </c>
      <c r="BP148" s="40">
        <v>147377</v>
      </c>
      <c r="BQ148" s="39">
        <v>320653</v>
      </c>
      <c r="BR148" s="40">
        <v>175215</v>
      </c>
      <c r="BS148" s="40">
        <v>139650</v>
      </c>
      <c r="BT148" s="39">
        <v>333021</v>
      </c>
      <c r="BU148" s="40">
        <v>151648</v>
      </c>
      <c r="BV148" s="40">
        <v>181373</v>
      </c>
      <c r="BW148" s="40">
        <v>0</v>
      </c>
      <c r="BX148" s="40">
        <v>0</v>
      </c>
      <c r="BY148" s="159">
        <v>0</v>
      </c>
      <c r="BZ148" s="39">
        <v>270981</v>
      </c>
      <c r="CA148" s="40">
        <v>134458</v>
      </c>
      <c r="CB148" s="40">
        <v>136516</v>
      </c>
      <c r="CC148" s="159">
        <v>7</v>
      </c>
      <c r="CD148" s="39">
        <f t="shared" si="32"/>
        <v>314394</v>
      </c>
      <c r="CE148" s="40">
        <v>126811</v>
      </c>
      <c r="CF148" s="40">
        <v>187583</v>
      </c>
      <c r="CG148" s="159">
        <v>0</v>
      </c>
      <c r="CH148" s="39">
        <f t="shared" si="280"/>
        <v>210272</v>
      </c>
      <c r="CI148" s="40">
        <v>86935</v>
      </c>
      <c r="CJ148" s="40">
        <v>123337</v>
      </c>
      <c r="CK148" s="159">
        <v>0</v>
      </c>
      <c r="CL148" s="39">
        <v>136032</v>
      </c>
      <c r="CM148" s="159">
        <v>137034</v>
      </c>
      <c r="CN148" s="39"/>
      <c r="CO148" s="40"/>
      <c r="CP148" s="40"/>
      <c r="CQ148" s="159"/>
      <c r="CR148" s="39">
        <v>677815</v>
      </c>
      <c r="CS148" s="40">
        <v>545800</v>
      </c>
      <c r="CT148" s="40">
        <v>76960</v>
      </c>
      <c r="CU148" s="40">
        <v>21675</v>
      </c>
      <c r="CV148" s="40">
        <v>14615</v>
      </c>
      <c r="CW148" s="40">
        <v>1180</v>
      </c>
      <c r="CX148" s="40">
        <v>17585</v>
      </c>
      <c r="CY148" s="39">
        <v>540135</v>
      </c>
      <c r="CZ148" s="40">
        <v>449105</v>
      </c>
      <c r="DA148" s="40">
        <v>55755</v>
      </c>
      <c r="DB148" s="40">
        <v>14005</v>
      </c>
      <c r="DC148" s="40">
        <v>11570</v>
      </c>
      <c r="DD148" s="40">
        <v>1130</v>
      </c>
      <c r="DE148" s="40">
        <v>8570</v>
      </c>
      <c r="DF148" s="39">
        <v>712813</v>
      </c>
      <c r="DG148" s="40">
        <v>578209</v>
      </c>
      <c r="DH148" s="40">
        <v>74814</v>
      </c>
      <c r="DI148" s="40">
        <v>20925</v>
      </c>
      <c r="DJ148" s="40">
        <v>23165</v>
      </c>
      <c r="DK148" s="40">
        <v>1324</v>
      </c>
      <c r="DL148" s="159">
        <v>14376</v>
      </c>
      <c r="DM148" s="39">
        <v>563122</v>
      </c>
      <c r="DN148" s="40">
        <v>469693</v>
      </c>
      <c r="DO148" s="40">
        <v>51489</v>
      </c>
      <c r="DP148" s="40">
        <v>14397</v>
      </c>
      <c r="DQ148" s="40">
        <v>19788</v>
      </c>
      <c r="DR148" s="40">
        <v>1079</v>
      </c>
      <c r="DS148" s="159">
        <v>6676</v>
      </c>
      <c r="DT148" s="41">
        <v>455138</v>
      </c>
      <c r="DU148" s="42">
        <v>35561</v>
      </c>
      <c r="DV148" s="42">
        <v>139392</v>
      </c>
      <c r="DW148" s="42">
        <v>140424</v>
      </c>
      <c r="DX148" s="42">
        <v>139761</v>
      </c>
      <c r="DY148" s="41">
        <v>378344</v>
      </c>
      <c r="DZ148" s="42">
        <v>25058</v>
      </c>
      <c r="EA148" s="42">
        <v>119633</v>
      </c>
      <c r="EB148" s="42">
        <v>117966</v>
      </c>
      <c r="EC148" s="160">
        <v>115687</v>
      </c>
    </row>
    <row r="149" spans="1:133">
      <c r="A149" s="154" t="s">
        <v>981</v>
      </c>
      <c r="B149" s="154" t="s">
        <v>982</v>
      </c>
      <c r="C149" s="140" t="s">
        <v>126</v>
      </c>
      <c r="D149" s="29" t="s">
        <v>583</v>
      </c>
      <c r="E149" s="156" t="s">
        <v>983</v>
      </c>
      <c r="F149" s="29" t="s">
        <v>984</v>
      </c>
      <c r="G149" s="156" t="s">
        <v>985</v>
      </c>
      <c r="H149" s="166">
        <v>2018</v>
      </c>
      <c r="I149" s="150">
        <v>1986</v>
      </c>
      <c r="J149" s="100" t="s">
        <v>131</v>
      </c>
      <c r="K149" s="100" t="s">
        <v>50</v>
      </c>
      <c r="L149" s="100" t="s">
        <v>196</v>
      </c>
      <c r="M149" s="100" t="s">
        <v>87</v>
      </c>
      <c r="N149" s="100" t="s">
        <v>102</v>
      </c>
      <c r="O149" s="43">
        <f t="shared" si="0"/>
        <v>50.178312830000003</v>
      </c>
      <c r="P149" s="162">
        <f t="shared" si="1"/>
        <v>47.751879180000003</v>
      </c>
      <c r="Q149" s="43">
        <f t="shared" si="2"/>
        <v>44.840237960000003</v>
      </c>
      <c r="R149" s="162">
        <f t="shared" si="3"/>
        <v>48.730260880000003</v>
      </c>
      <c r="S149" s="43">
        <f t="shared" si="4"/>
        <v>44.176240010000001</v>
      </c>
      <c r="T149" s="162">
        <f t="shared" si="5"/>
        <v>54.196739639999997</v>
      </c>
      <c r="U149" s="43">
        <f t="shared" si="6"/>
        <v>50.01410671</v>
      </c>
      <c r="V149" s="162">
        <f t="shared" si="7"/>
        <v>47.592966269999998</v>
      </c>
      <c r="W149" s="43">
        <f t="shared" si="268"/>
        <v>50.668990549999997</v>
      </c>
      <c r="X149" s="162">
        <f t="shared" si="269"/>
        <v>49.329014690000001</v>
      </c>
      <c r="Y149" s="43">
        <f t="shared" si="262"/>
        <v>52.501859019999998</v>
      </c>
      <c r="Z149" s="162">
        <f t="shared" si="263"/>
        <v>47.498140980000002</v>
      </c>
      <c r="AA149" s="43">
        <f t="shared" si="264"/>
        <v>40.695125949999998</v>
      </c>
      <c r="AB149" s="162">
        <f t="shared" si="265"/>
        <v>59.304874050000002</v>
      </c>
      <c r="AC149" s="43">
        <f t="shared" si="274"/>
        <v>34.586239480000003</v>
      </c>
      <c r="AD149" s="162">
        <f t="shared" si="275"/>
        <v>65.413760519999997</v>
      </c>
      <c r="AE149" s="43">
        <f t="shared" si="276"/>
        <v>41.182100579999997</v>
      </c>
      <c r="AF149" s="162">
        <f t="shared" si="277"/>
        <v>58.817899420000003</v>
      </c>
      <c r="AG149" s="43">
        <f t="shared" ref="AG149:AL149" si="341">CZ149/$CY149*100</f>
        <v>84.158168649999993</v>
      </c>
      <c r="AH149" s="44">
        <f t="shared" si="341"/>
        <v>3.0765685309999999</v>
      </c>
      <c r="AI149" s="44">
        <f t="shared" si="341"/>
        <v>8.1043191029999999</v>
      </c>
      <c r="AJ149" s="44">
        <f t="shared" si="341"/>
        <v>3.642142459</v>
      </c>
      <c r="AK149" s="44">
        <f t="shared" si="341"/>
        <v>6.7215916730000005E-2</v>
      </c>
      <c r="AL149" s="44">
        <f t="shared" si="341"/>
        <v>0.95158533540000001</v>
      </c>
      <c r="AM149" s="43">
        <f t="shared" ref="AM149:AR149" si="342">DN149/$DM149*100</f>
        <v>83.55476736</v>
      </c>
      <c r="AN149" s="44">
        <f t="shared" si="342"/>
        <v>2.392273082</v>
      </c>
      <c r="AO149" s="44">
        <f t="shared" si="342"/>
        <v>9.3493276460000008</v>
      </c>
      <c r="AP149" s="44">
        <f t="shared" si="342"/>
        <v>3.8180921909999999</v>
      </c>
      <c r="AQ149" s="44">
        <f t="shared" si="342"/>
        <v>0.12529925510000001</v>
      </c>
      <c r="AR149" s="163">
        <f t="shared" si="342"/>
        <v>0.76024046460000005</v>
      </c>
      <c r="AS149" s="45">
        <f t="shared" si="18"/>
        <v>93.898242409999995</v>
      </c>
      <c r="AT149" s="46">
        <f t="shared" si="27"/>
        <v>27</v>
      </c>
      <c r="AU149" s="47">
        <f t="shared" si="19"/>
        <v>41.489075389999996</v>
      </c>
      <c r="AV149" s="46">
        <f t="shared" si="28"/>
        <v>81</v>
      </c>
      <c r="AW149" s="47">
        <f t="shared" si="20"/>
        <v>42.581550329999999</v>
      </c>
      <c r="AX149" s="164">
        <f t="shared" si="29"/>
        <v>126</v>
      </c>
      <c r="AY149" s="48">
        <v>96149</v>
      </c>
      <c r="AZ149" s="49">
        <f t="shared" si="30"/>
        <v>32</v>
      </c>
      <c r="BA149" s="50">
        <v>97281</v>
      </c>
      <c r="BB149" s="49">
        <f t="shared" si="31"/>
        <v>52</v>
      </c>
      <c r="BC149" s="165">
        <f t="shared" si="21"/>
        <v>48.322315709999998</v>
      </c>
      <c r="BD149" s="51"/>
      <c r="BE149" s="44"/>
      <c r="BF149" s="162"/>
      <c r="BG149" s="100">
        <v>146</v>
      </c>
      <c r="BH149" s="39">
        <v>406028</v>
      </c>
      <c r="BI149" s="40">
        <v>203738</v>
      </c>
      <c r="BJ149" s="40">
        <v>193886</v>
      </c>
      <c r="BK149" s="39">
        <v>343417</v>
      </c>
      <c r="BL149" s="40">
        <v>153989</v>
      </c>
      <c r="BM149" s="40">
        <v>167348</v>
      </c>
      <c r="BN149" s="39">
        <v>316591</v>
      </c>
      <c r="BO149" s="40">
        <v>139858</v>
      </c>
      <c r="BP149" s="40">
        <v>171582</v>
      </c>
      <c r="BQ149" s="39">
        <v>326086</v>
      </c>
      <c r="BR149" s="40">
        <v>163089</v>
      </c>
      <c r="BS149" s="40">
        <v>155194</v>
      </c>
      <c r="BT149" s="39">
        <v>401052</v>
      </c>
      <c r="BU149" s="40">
        <v>203209</v>
      </c>
      <c r="BV149" s="40">
        <v>197835</v>
      </c>
      <c r="BW149" s="40">
        <v>0</v>
      </c>
      <c r="BX149" s="40">
        <v>0</v>
      </c>
      <c r="BY149" s="159">
        <v>8</v>
      </c>
      <c r="BZ149" s="39">
        <v>297199</v>
      </c>
      <c r="CA149" s="40">
        <v>156035</v>
      </c>
      <c r="CB149" s="40">
        <v>141164</v>
      </c>
      <c r="CC149" s="159">
        <v>0</v>
      </c>
      <c r="CD149" s="39">
        <f t="shared" si="32"/>
        <v>338097</v>
      </c>
      <c r="CE149" s="40">
        <v>137589</v>
      </c>
      <c r="CF149" s="40">
        <v>200508</v>
      </c>
      <c r="CG149" s="159">
        <v>0</v>
      </c>
      <c r="CH149" s="39">
        <f t="shared" si="280"/>
        <v>222230</v>
      </c>
      <c r="CI149" s="40">
        <v>76861</v>
      </c>
      <c r="CJ149" s="40">
        <v>145369</v>
      </c>
      <c r="CK149" s="159">
        <v>0</v>
      </c>
      <c r="CL149" s="39">
        <v>124351</v>
      </c>
      <c r="CM149" s="159">
        <v>177603</v>
      </c>
      <c r="CN149" s="39"/>
      <c r="CO149" s="40"/>
      <c r="CP149" s="40"/>
      <c r="CQ149" s="159"/>
      <c r="CR149" s="39">
        <v>706245</v>
      </c>
      <c r="CS149" s="40">
        <v>569655</v>
      </c>
      <c r="CT149" s="40">
        <v>22495</v>
      </c>
      <c r="CU149" s="40">
        <v>74565</v>
      </c>
      <c r="CV149" s="40">
        <v>27385</v>
      </c>
      <c r="CW149" s="40">
        <v>370</v>
      </c>
      <c r="CX149" s="40">
        <v>11775</v>
      </c>
      <c r="CY149" s="39">
        <v>520710</v>
      </c>
      <c r="CZ149" s="40">
        <v>438220</v>
      </c>
      <c r="DA149" s="40">
        <v>16020</v>
      </c>
      <c r="DB149" s="40">
        <v>42200</v>
      </c>
      <c r="DC149" s="40">
        <v>18965</v>
      </c>
      <c r="DD149" s="40">
        <v>350</v>
      </c>
      <c r="DE149" s="40">
        <v>4955</v>
      </c>
      <c r="DF149" s="39">
        <v>712813</v>
      </c>
      <c r="DG149" s="40">
        <v>575299</v>
      </c>
      <c r="DH149" s="40">
        <v>18774</v>
      </c>
      <c r="DI149" s="40">
        <v>79965</v>
      </c>
      <c r="DJ149" s="40">
        <v>28164</v>
      </c>
      <c r="DK149" s="40">
        <v>896</v>
      </c>
      <c r="DL149" s="159">
        <v>9715</v>
      </c>
      <c r="DM149" s="39">
        <v>509181</v>
      </c>
      <c r="DN149" s="40">
        <v>425445</v>
      </c>
      <c r="DO149" s="40">
        <v>12181</v>
      </c>
      <c r="DP149" s="40">
        <v>47605</v>
      </c>
      <c r="DQ149" s="40">
        <v>19441</v>
      </c>
      <c r="DR149" s="40">
        <v>638</v>
      </c>
      <c r="DS149" s="159">
        <v>3871</v>
      </c>
      <c r="DT149" s="41">
        <v>486745</v>
      </c>
      <c r="DU149" s="42">
        <v>29700</v>
      </c>
      <c r="DV149" s="42">
        <v>110671</v>
      </c>
      <c r="DW149" s="42">
        <v>144428</v>
      </c>
      <c r="DX149" s="42">
        <v>201946</v>
      </c>
      <c r="DY149" s="41">
        <v>399140</v>
      </c>
      <c r="DZ149" s="42">
        <v>13662</v>
      </c>
      <c r="EA149" s="42">
        <v>90976</v>
      </c>
      <c r="EB149" s="42">
        <v>124542</v>
      </c>
      <c r="EC149" s="160">
        <v>169960</v>
      </c>
    </row>
    <row r="150" spans="1:133">
      <c r="A150" s="155" t="s">
        <v>986</v>
      </c>
      <c r="B150" s="155" t="s">
        <v>987</v>
      </c>
      <c r="C150" s="140" t="s">
        <v>80</v>
      </c>
      <c r="D150" s="29" t="s">
        <v>135</v>
      </c>
      <c r="E150" s="156" t="s">
        <v>988</v>
      </c>
      <c r="F150" s="29" t="s">
        <v>989</v>
      </c>
      <c r="G150" s="156" t="s">
        <v>990</v>
      </c>
      <c r="H150" s="166">
        <v>2020</v>
      </c>
      <c r="I150" s="150">
        <v>1959</v>
      </c>
      <c r="J150" s="100" t="s">
        <v>131</v>
      </c>
      <c r="K150" s="100" t="s">
        <v>49</v>
      </c>
      <c r="L150" s="100" t="s">
        <v>196</v>
      </c>
      <c r="M150" s="100" t="s">
        <v>87</v>
      </c>
      <c r="N150" s="100" t="s">
        <v>95</v>
      </c>
      <c r="O150" s="43">
        <f t="shared" si="0"/>
        <v>25.935154799999999</v>
      </c>
      <c r="P150" s="162">
        <f t="shared" si="1"/>
        <v>72.215593029999994</v>
      </c>
      <c r="Q150" s="43">
        <f t="shared" si="2"/>
        <v>24.520506050000002</v>
      </c>
      <c r="R150" s="162">
        <f t="shared" si="3"/>
        <v>70.716385489999993</v>
      </c>
      <c r="S150" s="43">
        <f t="shared" si="4"/>
        <v>34.060811180000002</v>
      </c>
      <c r="T150" s="162">
        <f t="shared" si="5"/>
        <v>63.943811740000001</v>
      </c>
      <c r="U150" s="43">
        <f t="shared" si="6"/>
        <v>42.811646670000002</v>
      </c>
      <c r="V150" s="162">
        <f t="shared" si="7"/>
        <v>55.439511549999999</v>
      </c>
      <c r="W150" s="43">
        <f t="shared" si="268"/>
        <v>26.55394506</v>
      </c>
      <c r="X150" s="162">
        <f t="shared" si="269"/>
        <v>73.446054939999996</v>
      </c>
      <c r="Y150" s="43">
        <f t="shared" si="262"/>
        <v>29.071468809999999</v>
      </c>
      <c r="Z150" s="162">
        <f t="shared" si="263"/>
        <v>70.926575069999998</v>
      </c>
      <c r="AA150" s="43">
        <f t="shared" si="264"/>
        <v>0</v>
      </c>
      <c r="AB150" s="162">
        <f t="shared" si="265"/>
        <v>100</v>
      </c>
      <c r="AC150" s="43">
        <f t="shared" si="274"/>
        <v>25.07682741</v>
      </c>
      <c r="AD150" s="162">
        <f t="shared" si="275"/>
        <v>74.923172589999993</v>
      </c>
      <c r="AE150" s="43">
        <f t="shared" si="276"/>
        <v>31.393926059999998</v>
      </c>
      <c r="AF150" s="162">
        <f t="shared" si="277"/>
        <v>68.606073940000002</v>
      </c>
      <c r="AG150" s="43">
        <f t="shared" ref="AG150:AL150" si="343">CZ150/$CY150*100</f>
        <v>92.446137919999998</v>
      </c>
      <c r="AH150" s="44">
        <f t="shared" si="343"/>
        <v>4.1236240469999998</v>
      </c>
      <c r="AI150" s="44">
        <f t="shared" si="343"/>
        <v>1.8901119580000001</v>
      </c>
      <c r="AJ150" s="44">
        <f t="shared" si="343"/>
        <v>0.49581334090000001</v>
      </c>
      <c r="AK150" s="44">
        <f t="shared" si="343"/>
        <v>0.20415843450000001</v>
      </c>
      <c r="AL150" s="44">
        <f t="shared" si="343"/>
        <v>0.84015429490000004</v>
      </c>
      <c r="AM150" s="43">
        <f t="shared" ref="AM150:AR150" si="344">DN150/$DM150*100</f>
        <v>92.852984520000007</v>
      </c>
      <c r="AN150" s="44">
        <f t="shared" si="344"/>
        <v>3.8335728709999999</v>
      </c>
      <c r="AO150" s="44">
        <f t="shared" si="344"/>
        <v>1.8729419469999999</v>
      </c>
      <c r="AP150" s="44">
        <f t="shared" si="344"/>
        <v>0.53795913910000004</v>
      </c>
      <c r="AQ150" s="44">
        <f t="shared" si="344"/>
        <v>0.2015754907</v>
      </c>
      <c r="AR150" s="163">
        <f t="shared" si="344"/>
        <v>0.70096603420000003</v>
      </c>
      <c r="AS150" s="45">
        <f t="shared" si="18"/>
        <v>89.661103420000003</v>
      </c>
      <c r="AT150" s="46">
        <f t="shared" si="27"/>
        <v>203</v>
      </c>
      <c r="AU150" s="47">
        <f t="shared" si="19"/>
        <v>20.002290550000001</v>
      </c>
      <c r="AV150" s="46">
        <f t="shared" si="28"/>
        <v>393</v>
      </c>
      <c r="AW150" s="47">
        <f t="shared" si="20"/>
        <v>20.464824149999998</v>
      </c>
      <c r="AX150" s="164">
        <f t="shared" si="29"/>
        <v>419</v>
      </c>
      <c r="AY150" s="48">
        <v>53873</v>
      </c>
      <c r="AZ150" s="49">
        <f t="shared" si="30"/>
        <v>311</v>
      </c>
      <c r="BA150" s="50">
        <v>55024</v>
      </c>
      <c r="BB150" s="49">
        <f t="shared" si="31"/>
        <v>365</v>
      </c>
      <c r="BC150" s="165">
        <f t="shared" si="21"/>
        <v>73.527198369999994</v>
      </c>
      <c r="BD150" s="51"/>
      <c r="BE150" s="44"/>
      <c r="BF150" s="162"/>
      <c r="BG150" s="100">
        <v>147</v>
      </c>
      <c r="BH150" s="39">
        <v>341922</v>
      </c>
      <c r="BI150" s="40">
        <v>88678</v>
      </c>
      <c r="BJ150" s="40">
        <v>246921</v>
      </c>
      <c r="BK150" s="39">
        <v>320442</v>
      </c>
      <c r="BL150" s="40">
        <v>78574</v>
      </c>
      <c r="BM150" s="40">
        <v>226605</v>
      </c>
      <c r="BN150" s="39">
        <v>308463</v>
      </c>
      <c r="BO150" s="40">
        <v>105065</v>
      </c>
      <c r="BP150" s="40">
        <v>197243</v>
      </c>
      <c r="BQ150" s="39">
        <v>325930</v>
      </c>
      <c r="BR150" s="40">
        <v>139536</v>
      </c>
      <c r="BS150" s="40">
        <v>180694</v>
      </c>
      <c r="BT150" s="39">
        <v>333506</v>
      </c>
      <c r="BU150" s="40">
        <v>88559</v>
      </c>
      <c r="BV150" s="40">
        <v>244947</v>
      </c>
      <c r="BW150" s="40">
        <v>0</v>
      </c>
      <c r="BX150" s="40">
        <v>0</v>
      </c>
      <c r="BY150" s="159">
        <v>0</v>
      </c>
      <c r="BZ150" s="39">
        <v>255608</v>
      </c>
      <c r="CA150" s="40">
        <v>74309</v>
      </c>
      <c r="CB150" s="40">
        <v>181294</v>
      </c>
      <c r="CC150" s="159">
        <v>5</v>
      </c>
      <c r="CD150" s="39">
        <f t="shared" si="32"/>
        <v>274554</v>
      </c>
      <c r="CE150" s="40">
        <v>0</v>
      </c>
      <c r="CF150" s="40">
        <v>274554</v>
      </c>
      <c r="CG150" s="159">
        <v>0</v>
      </c>
      <c r="CH150" s="39">
        <f t="shared" si="280"/>
        <v>221926</v>
      </c>
      <c r="CI150" s="40">
        <v>55652</v>
      </c>
      <c r="CJ150" s="40">
        <v>166274</v>
      </c>
      <c r="CK150" s="159">
        <v>0</v>
      </c>
      <c r="CL150" s="39">
        <v>94162</v>
      </c>
      <c r="CM150" s="159">
        <v>205775</v>
      </c>
      <c r="CN150" s="39"/>
      <c r="CO150" s="40"/>
      <c r="CP150" s="40"/>
      <c r="CQ150" s="159"/>
      <c r="CR150" s="39">
        <v>685475</v>
      </c>
      <c r="CS150" s="40">
        <v>624475</v>
      </c>
      <c r="CT150" s="40">
        <v>30500</v>
      </c>
      <c r="CU150" s="40">
        <v>16720</v>
      </c>
      <c r="CV150" s="40">
        <v>3460</v>
      </c>
      <c r="CW150" s="40">
        <v>1325</v>
      </c>
      <c r="CX150" s="40">
        <v>8995</v>
      </c>
      <c r="CY150" s="39">
        <v>531450</v>
      </c>
      <c r="CZ150" s="40">
        <v>491305</v>
      </c>
      <c r="DA150" s="40">
        <v>21915</v>
      </c>
      <c r="DB150" s="40">
        <v>10045</v>
      </c>
      <c r="DC150" s="40">
        <v>2635</v>
      </c>
      <c r="DD150" s="40">
        <v>1085</v>
      </c>
      <c r="DE150" s="40">
        <v>4465</v>
      </c>
      <c r="DF150" s="39">
        <v>712813</v>
      </c>
      <c r="DG150" s="40">
        <v>654749</v>
      </c>
      <c r="DH150" s="40">
        <v>28301</v>
      </c>
      <c r="DI150" s="40">
        <v>16268</v>
      </c>
      <c r="DJ150" s="40">
        <v>3837</v>
      </c>
      <c r="DK150" s="40">
        <v>1372</v>
      </c>
      <c r="DL150" s="159">
        <v>8286</v>
      </c>
      <c r="DM150" s="39">
        <v>549670</v>
      </c>
      <c r="DN150" s="40">
        <v>510385</v>
      </c>
      <c r="DO150" s="40">
        <v>21072</v>
      </c>
      <c r="DP150" s="40">
        <v>10295</v>
      </c>
      <c r="DQ150" s="40">
        <v>2957</v>
      </c>
      <c r="DR150" s="40">
        <v>1108</v>
      </c>
      <c r="DS150" s="159">
        <v>3853</v>
      </c>
      <c r="DT150" s="41">
        <v>480235</v>
      </c>
      <c r="DU150" s="42">
        <v>49651</v>
      </c>
      <c r="DV150" s="42">
        <v>164453</v>
      </c>
      <c r="DW150" s="42">
        <v>170073</v>
      </c>
      <c r="DX150" s="42">
        <v>96058</v>
      </c>
      <c r="DY150" s="41">
        <v>444211</v>
      </c>
      <c r="DZ150" s="42">
        <v>40895</v>
      </c>
      <c r="EA150" s="42">
        <v>153251</v>
      </c>
      <c r="EB150" s="42">
        <v>159158</v>
      </c>
      <c r="EC150" s="160">
        <v>90907</v>
      </c>
    </row>
    <row r="151" spans="1:133">
      <c r="A151" s="154" t="s">
        <v>991</v>
      </c>
      <c r="B151" s="154" t="s">
        <v>992</v>
      </c>
      <c r="C151" s="140" t="s">
        <v>80</v>
      </c>
      <c r="D151" s="29" t="s">
        <v>406</v>
      </c>
      <c r="E151" s="156" t="s">
        <v>993</v>
      </c>
      <c r="F151" s="29" t="s">
        <v>994</v>
      </c>
      <c r="G151" s="156" t="s">
        <v>995</v>
      </c>
      <c r="H151" s="161">
        <v>2010</v>
      </c>
      <c r="I151" s="150">
        <v>1978</v>
      </c>
      <c r="J151" s="100" t="s">
        <v>85</v>
      </c>
      <c r="K151" s="100" t="s">
        <v>49</v>
      </c>
      <c r="L151" s="100" t="s">
        <v>196</v>
      </c>
      <c r="M151" s="100" t="s">
        <v>87</v>
      </c>
      <c r="N151" s="100" t="s">
        <v>102</v>
      </c>
      <c r="O151" s="43">
        <f t="shared" si="0"/>
        <v>40.893910509999998</v>
      </c>
      <c r="P151" s="162">
        <f t="shared" si="1"/>
        <v>56.941240649999997</v>
      </c>
      <c r="Q151" s="43">
        <f t="shared" si="2"/>
        <v>38.316217289999997</v>
      </c>
      <c r="R151" s="162">
        <f t="shared" si="3"/>
        <v>55.480659510000002</v>
      </c>
      <c r="S151" s="43">
        <f t="shared" si="4"/>
        <v>45.166866980000002</v>
      </c>
      <c r="T151" s="162">
        <f t="shared" si="5"/>
        <v>52.885720399999997</v>
      </c>
      <c r="U151" s="43">
        <f t="shared" si="6"/>
        <v>50.073891009999997</v>
      </c>
      <c r="V151" s="162">
        <f t="shared" si="7"/>
        <v>48.187496899999999</v>
      </c>
      <c r="W151" s="43">
        <f t="shared" si="268"/>
        <v>35.28310647</v>
      </c>
      <c r="X151" s="162">
        <f t="shared" si="269"/>
        <v>64.714823499999994</v>
      </c>
      <c r="Y151" s="43">
        <f t="shared" si="262"/>
        <v>40.875207660000001</v>
      </c>
      <c r="Z151" s="162">
        <f t="shared" si="263"/>
        <v>59.124010550000001</v>
      </c>
      <c r="AA151" s="43">
        <f t="shared" si="264"/>
        <v>0</v>
      </c>
      <c r="AB151" s="162">
        <f t="shared" si="265"/>
        <v>99.949586879999998</v>
      </c>
      <c r="AC151" s="43">
        <f t="shared" si="274"/>
        <v>29.378723560000001</v>
      </c>
      <c r="AD151" s="162">
        <f t="shared" si="275"/>
        <v>70.621276440000003</v>
      </c>
      <c r="AE151" s="43">
        <f t="shared" si="276"/>
        <v>38.185929479999999</v>
      </c>
      <c r="AF151" s="162">
        <f t="shared" si="277"/>
        <v>61.814070520000001</v>
      </c>
      <c r="AG151" s="43">
        <f t="shared" ref="AG151:AL151" si="345">CZ151/$CY151*100</f>
        <v>87.571798569999999</v>
      </c>
      <c r="AH151" s="44">
        <f t="shared" si="345"/>
        <v>3.74547227</v>
      </c>
      <c r="AI151" s="44">
        <f t="shared" si="345"/>
        <v>6.2695325569999998</v>
      </c>
      <c r="AJ151" s="44">
        <f t="shared" si="345"/>
        <v>1.107681133</v>
      </c>
      <c r="AK151" s="44">
        <f t="shared" si="345"/>
        <v>0.16056119960000001</v>
      </c>
      <c r="AL151" s="44">
        <f t="shared" si="345"/>
        <v>1.1449542690000001</v>
      </c>
      <c r="AM151" s="43">
        <f t="shared" ref="AM151:AR151" si="346">DN151/$DM151*100</f>
        <v>88.078857589999998</v>
      </c>
      <c r="AN151" s="44">
        <f t="shared" si="346"/>
        <v>3.119546127</v>
      </c>
      <c r="AO151" s="44">
        <f t="shared" si="346"/>
        <v>6.5548536589999999</v>
      </c>
      <c r="AP151" s="44">
        <f t="shared" si="346"/>
        <v>1.3730195949999999</v>
      </c>
      <c r="AQ151" s="44">
        <f t="shared" si="346"/>
        <v>0.15024872880000001</v>
      </c>
      <c r="AR151" s="163">
        <f t="shared" si="346"/>
        <v>0.72347429500000004</v>
      </c>
      <c r="AS151" s="45">
        <f t="shared" si="18"/>
        <v>90.325595489999998</v>
      </c>
      <c r="AT151" s="46">
        <f t="shared" si="27"/>
        <v>166</v>
      </c>
      <c r="AU151" s="47">
        <f t="shared" si="19"/>
        <v>22.780949249999999</v>
      </c>
      <c r="AV151" s="46">
        <f t="shared" si="28"/>
        <v>344</v>
      </c>
      <c r="AW151" s="47">
        <f t="shared" si="20"/>
        <v>23.26877927</v>
      </c>
      <c r="AX151" s="164">
        <f t="shared" si="29"/>
        <v>392</v>
      </c>
      <c r="AY151" s="48">
        <v>62151</v>
      </c>
      <c r="AZ151" s="49">
        <f t="shared" si="30"/>
        <v>197</v>
      </c>
      <c r="BA151" s="50">
        <v>63823</v>
      </c>
      <c r="BB151" s="49">
        <f t="shared" si="31"/>
        <v>253</v>
      </c>
      <c r="BC151" s="165">
        <f t="shared" si="21"/>
        <v>67.194910059999998</v>
      </c>
      <c r="BD151" s="51"/>
      <c r="BE151" s="44"/>
      <c r="BF151" s="162"/>
      <c r="BG151" s="100">
        <v>148</v>
      </c>
      <c r="BH151" s="39">
        <v>344643</v>
      </c>
      <c r="BI151" s="40">
        <v>140938</v>
      </c>
      <c r="BJ151" s="40">
        <v>196244</v>
      </c>
      <c r="BK151" s="39">
        <v>311988</v>
      </c>
      <c r="BL151" s="40">
        <v>119542</v>
      </c>
      <c r="BM151" s="40">
        <v>173093</v>
      </c>
      <c r="BN151" s="39">
        <v>303685</v>
      </c>
      <c r="BO151" s="40">
        <v>137165</v>
      </c>
      <c r="BP151" s="40">
        <v>160606</v>
      </c>
      <c r="BQ151" s="39">
        <v>322096</v>
      </c>
      <c r="BR151" s="40">
        <v>161286</v>
      </c>
      <c r="BS151" s="40">
        <v>155210</v>
      </c>
      <c r="BT151" s="39">
        <v>338159</v>
      </c>
      <c r="BU151" s="40">
        <v>119313</v>
      </c>
      <c r="BV151" s="40">
        <v>218839</v>
      </c>
      <c r="BW151" s="40">
        <v>0</v>
      </c>
      <c r="BX151" s="40">
        <v>0</v>
      </c>
      <c r="BY151" s="159">
        <v>7</v>
      </c>
      <c r="BZ151" s="39">
        <v>255825</v>
      </c>
      <c r="CA151" s="40">
        <v>104569</v>
      </c>
      <c r="CB151" s="40">
        <v>151254</v>
      </c>
      <c r="CC151" s="159">
        <v>2</v>
      </c>
      <c r="CD151" s="39">
        <f t="shared" si="32"/>
        <v>259853</v>
      </c>
      <c r="CE151" s="40">
        <v>0</v>
      </c>
      <c r="CF151" s="40">
        <v>259722</v>
      </c>
      <c r="CG151" s="159">
        <v>131</v>
      </c>
      <c r="CH151" s="39">
        <f t="shared" si="280"/>
        <v>217198</v>
      </c>
      <c r="CI151" s="40">
        <v>63810</v>
      </c>
      <c r="CJ151" s="40">
        <v>153388</v>
      </c>
      <c r="CK151" s="159">
        <v>0</v>
      </c>
      <c r="CL151" s="39">
        <v>112301</v>
      </c>
      <c r="CM151" s="159">
        <v>181789</v>
      </c>
      <c r="CN151" s="39"/>
      <c r="CO151" s="40"/>
      <c r="CP151" s="40"/>
      <c r="CQ151" s="159"/>
      <c r="CR151" s="39">
        <v>676090</v>
      </c>
      <c r="CS151" s="40">
        <v>571175</v>
      </c>
      <c r="CT151" s="40">
        <v>26230</v>
      </c>
      <c r="CU151" s="40">
        <v>58300</v>
      </c>
      <c r="CV151" s="40">
        <v>7655</v>
      </c>
      <c r="CW151" s="40">
        <v>1095</v>
      </c>
      <c r="CX151" s="40">
        <v>11635</v>
      </c>
      <c r="CY151" s="39">
        <v>523165</v>
      </c>
      <c r="CZ151" s="40">
        <v>458145</v>
      </c>
      <c r="DA151" s="40">
        <v>19595</v>
      </c>
      <c r="DB151" s="40">
        <v>32800</v>
      </c>
      <c r="DC151" s="40">
        <v>5795</v>
      </c>
      <c r="DD151" s="40">
        <v>840</v>
      </c>
      <c r="DE151" s="40">
        <v>5990</v>
      </c>
      <c r="DF151" s="39">
        <v>712813</v>
      </c>
      <c r="DG151" s="40">
        <v>610379</v>
      </c>
      <c r="DH151" s="40">
        <v>22920</v>
      </c>
      <c r="DI151" s="40">
        <v>59691</v>
      </c>
      <c r="DJ151" s="40">
        <v>9750</v>
      </c>
      <c r="DK151" s="40">
        <v>1070</v>
      </c>
      <c r="DL151" s="159">
        <v>9003</v>
      </c>
      <c r="DM151" s="39">
        <v>543765</v>
      </c>
      <c r="DN151" s="40">
        <v>478942</v>
      </c>
      <c r="DO151" s="40">
        <v>16963</v>
      </c>
      <c r="DP151" s="40">
        <v>35643</v>
      </c>
      <c r="DQ151" s="40">
        <v>7466</v>
      </c>
      <c r="DR151" s="40">
        <v>817</v>
      </c>
      <c r="DS151" s="159">
        <v>3934</v>
      </c>
      <c r="DT151" s="41">
        <v>475068</v>
      </c>
      <c r="DU151" s="42">
        <v>45960</v>
      </c>
      <c r="DV151" s="42">
        <v>158833</v>
      </c>
      <c r="DW151" s="42">
        <v>162050</v>
      </c>
      <c r="DX151" s="42">
        <v>108225</v>
      </c>
      <c r="DY151" s="41">
        <v>412729</v>
      </c>
      <c r="DZ151" s="42">
        <v>30070</v>
      </c>
      <c r="EA151" s="42">
        <v>141524</v>
      </c>
      <c r="EB151" s="42">
        <v>145098</v>
      </c>
      <c r="EC151" s="160">
        <v>96037</v>
      </c>
    </row>
    <row r="152" spans="1:133">
      <c r="A152" s="155" t="s">
        <v>996</v>
      </c>
      <c r="B152" s="155" t="s">
        <v>997</v>
      </c>
      <c r="C152" s="140" t="s">
        <v>126</v>
      </c>
      <c r="D152" s="29" t="s">
        <v>998</v>
      </c>
      <c r="E152" s="156" t="s">
        <v>999</v>
      </c>
      <c r="F152" s="29" t="s">
        <v>1000</v>
      </c>
      <c r="G152" s="156" t="s">
        <v>1001</v>
      </c>
      <c r="H152" s="166">
        <v>2012</v>
      </c>
      <c r="I152" s="150">
        <v>1961</v>
      </c>
      <c r="J152" s="100" t="s">
        <v>131</v>
      </c>
      <c r="K152" s="100" t="s">
        <v>49</v>
      </c>
      <c r="L152" s="100" t="s">
        <v>148</v>
      </c>
      <c r="M152" s="100" t="s">
        <v>87</v>
      </c>
      <c r="N152" s="100" t="s">
        <v>102</v>
      </c>
      <c r="O152" s="43">
        <f t="shared" si="0"/>
        <v>48.141955400000001</v>
      </c>
      <c r="P152" s="162">
        <f t="shared" si="1"/>
        <v>49.724294409999999</v>
      </c>
      <c r="Q152" s="43">
        <f t="shared" si="2"/>
        <v>46.672796869999999</v>
      </c>
      <c r="R152" s="162">
        <f t="shared" si="3"/>
        <v>47.375680500000001</v>
      </c>
      <c r="S152" s="43">
        <f t="shared" si="4"/>
        <v>57.584466970000001</v>
      </c>
      <c r="T152" s="162">
        <f t="shared" si="5"/>
        <v>40.635423699999997</v>
      </c>
      <c r="U152" s="43">
        <f t="shared" si="6"/>
        <v>59.973130689999998</v>
      </c>
      <c r="V152" s="162">
        <f t="shared" si="7"/>
        <v>38.461215510000002</v>
      </c>
      <c r="W152" s="43">
        <f t="shared" si="268"/>
        <v>52.021874320000002</v>
      </c>
      <c r="X152" s="162">
        <f t="shared" si="269"/>
        <v>47.971123230000003</v>
      </c>
      <c r="Y152" s="43">
        <f t="shared" si="262"/>
        <v>62.093414989999999</v>
      </c>
      <c r="Z152" s="162">
        <f t="shared" si="263"/>
        <v>37.906585010000001</v>
      </c>
      <c r="AA152" s="43">
        <f t="shared" si="264"/>
        <v>60.30801065</v>
      </c>
      <c r="AB152" s="162">
        <f t="shared" si="265"/>
        <v>39.69198935</v>
      </c>
      <c r="AC152" s="43">
        <f t="shared" si="274"/>
        <v>55.457185709999997</v>
      </c>
      <c r="AD152" s="162">
        <f t="shared" si="275"/>
        <v>44.534788650000003</v>
      </c>
      <c r="AE152" s="43">
        <f t="shared" si="276"/>
        <v>53.278938859999997</v>
      </c>
      <c r="AF152" s="162">
        <f t="shared" si="277"/>
        <v>46.721061140000003</v>
      </c>
      <c r="AG152" s="43">
        <f t="shared" ref="AG152:AL152" si="347">CZ152/$CY152*100</f>
        <v>81.639267219999994</v>
      </c>
      <c r="AH152" s="44">
        <f t="shared" si="347"/>
        <v>10.51786431</v>
      </c>
      <c r="AI152" s="44">
        <f t="shared" si="347"/>
        <v>5.7445829379999997</v>
      </c>
      <c r="AJ152" s="44">
        <f t="shared" si="347"/>
        <v>0.74316319239999995</v>
      </c>
      <c r="AK152" s="44">
        <f t="shared" si="347"/>
        <v>0.20268087060000001</v>
      </c>
      <c r="AL152" s="44">
        <f t="shared" si="347"/>
        <v>1.152441472</v>
      </c>
      <c r="AM152" s="43">
        <f t="shared" ref="AM152:AR152" si="348">DN152/$DM152*100</f>
        <v>81.655720740000007</v>
      </c>
      <c r="AN152" s="44">
        <f t="shared" si="348"/>
        <v>9.6642942850000004</v>
      </c>
      <c r="AO152" s="44">
        <f t="shared" si="348"/>
        <v>6.4037811549999999</v>
      </c>
      <c r="AP152" s="44">
        <f t="shared" si="348"/>
        <v>1.012338215</v>
      </c>
      <c r="AQ152" s="44">
        <f t="shared" si="348"/>
        <v>0.2114075825</v>
      </c>
      <c r="AR152" s="163">
        <f t="shared" si="348"/>
        <v>1.052458025</v>
      </c>
      <c r="AS152" s="45">
        <f t="shared" si="18"/>
        <v>88.123496610000004</v>
      </c>
      <c r="AT152" s="46">
        <f t="shared" si="27"/>
        <v>269</v>
      </c>
      <c r="AU152" s="47">
        <f t="shared" si="19"/>
        <v>19.42132917</v>
      </c>
      <c r="AV152" s="46">
        <f t="shared" si="28"/>
        <v>401</v>
      </c>
      <c r="AW152" s="47">
        <f t="shared" si="20"/>
        <v>21.090888830000001</v>
      </c>
      <c r="AX152" s="164">
        <f t="shared" si="29"/>
        <v>410</v>
      </c>
      <c r="AY152" s="48">
        <v>49599</v>
      </c>
      <c r="AZ152" s="49">
        <f t="shared" si="30"/>
        <v>358</v>
      </c>
      <c r="BA152" s="50">
        <v>53274</v>
      </c>
      <c r="BB152" s="49">
        <f t="shared" si="31"/>
        <v>383</v>
      </c>
      <c r="BC152" s="165">
        <f t="shared" si="21"/>
        <v>64.420820129999996</v>
      </c>
      <c r="BD152" s="51"/>
      <c r="BE152" s="44"/>
      <c r="BF152" s="162"/>
      <c r="BG152" s="100">
        <v>149</v>
      </c>
      <c r="BH152" s="39">
        <v>303222</v>
      </c>
      <c r="BI152" s="40">
        <v>145977</v>
      </c>
      <c r="BJ152" s="40">
        <v>150775</v>
      </c>
      <c r="BK152" s="39">
        <v>287103</v>
      </c>
      <c r="BL152" s="40">
        <v>133999</v>
      </c>
      <c r="BM152" s="40">
        <v>136017</v>
      </c>
      <c r="BN152" s="39">
        <v>294701</v>
      </c>
      <c r="BO152" s="40">
        <v>169702</v>
      </c>
      <c r="BP152" s="40">
        <v>119753</v>
      </c>
      <c r="BQ152" s="39">
        <v>309647</v>
      </c>
      <c r="BR152" s="40">
        <v>185705</v>
      </c>
      <c r="BS152" s="40">
        <v>119094</v>
      </c>
      <c r="BT152" s="39">
        <v>299895</v>
      </c>
      <c r="BU152" s="40">
        <v>156011</v>
      </c>
      <c r="BV152" s="40">
        <v>143863</v>
      </c>
      <c r="BW152" s="40">
        <v>0</v>
      </c>
      <c r="BX152" s="40">
        <v>0</v>
      </c>
      <c r="BY152" s="159">
        <v>21</v>
      </c>
      <c r="BZ152" s="39">
        <v>229749</v>
      </c>
      <c r="CA152" s="40">
        <v>142659</v>
      </c>
      <c r="CB152" s="40">
        <v>87090</v>
      </c>
      <c r="CC152" s="159">
        <v>0</v>
      </c>
      <c r="CD152" s="39">
        <f t="shared" si="32"/>
        <v>287068</v>
      </c>
      <c r="CE152" s="40">
        <v>173125</v>
      </c>
      <c r="CF152" s="40">
        <v>113943</v>
      </c>
      <c r="CG152" s="159">
        <v>0</v>
      </c>
      <c r="CH152" s="39">
        <f t="shared" si="280"/>
        <v>199361</v>
      </c>
      <c r="CI152" s="40">
        <v>110560</v>
      </c>
      <c r="CJ152" s="40">
        <v>88785</v>
      </c>
      <c r="CK152" s="159">
        <v>16</v>
      </c>
      <c r="CL152" s="39">
        <v>153519</v>
      </c>
      <c r="CM152" s="159">
        <v>134623</v>
      </c>
      <c r="CN152" s="39"/>
      <c r="CO152" s="40"/>
      <c r="CP152" s="40"/>
      <c r="CQ152" s="159"/>
      <c r="CR152" s="39">
        <v>660845</v>
      </c>
      <c r="CS152" s="40">
        <v>512035</v>
      </c>
      <c r="CT152" s="40">
        <v>76305</v>
      </c>
      <c r="CU152" s="40">
        <v>50970</v>
      </c>
      <c r="CV152" s="40">
        <v>5635</v>
      </c>
      <c r="CW152" s="40">
        <v>1245</v>
      </c>
      <c r="CX152" s="40">
        <v>14655</v>
      </c>
      <c r="CY152" s="39">
        <v>510655</v>
      </c>
      <c r="CZ152" s="40">
        <v>416895</v>
      </c>
      <c r="DA152" s="40">
        <v>53710</v>
      </c>
      <c r="DB152" s="40">
        <v>29335</v>
      </c>
      <c r="DC152" s="40">
        <v>3795</v>
      </c>
      <c r="DD152" s="40">
        <v>1035</v>
      </c>
      <c r="DE152" s="40">
        <v>5885</v>
      </c>
      <c r="DF152" s="39">
        <v>712813</v>
      </c>
      <c r="DG152" s="40">
        <v>553904</v>
      </c>
      <c r="DH152" s="40">
        <v>78367</v>
      </c>
      <c r="DI152" s="40">
        <v>57795</v>
      </c>
      <c r="DJ152" s="40">
        <v>7334</v>
      </c>
      <c r="DK152" s="40">
        <v>1433</v>
      </c>
      <c r="DL152" s="159">
        <v>13980</v>
      </c>
      <c r="DM152" s="39">
        <v>545865</v>
      </c>
      <c r="DN152" s="40">
        <v>445730</v>
      </c>
      <c r="DO152" s="40">
        <v>52754</v>
      </c>
      <c r="DP152" s="40">
        <v>34956</v>
      </c>
      <c r="DQ152" s="40">
        <v>5526</v>
      </c>
      <c r="DR152" s="40">
        <v>1154</v>
      </c>
      <c r="DS152" s="159">
        <v>5745</v>
      </c>
      <c r="DT152" s="41">
        <v>466863</v>
      </c>
      <c r="DU152" s="42">
        <v>55447</v>
      </c>
      <c r="DV152" s="42">
        <v>160034</v>
      </c>
      <c r="DW152" s="42">
        <v>160711</v>
      </c>
      <c r="DX152" s="42">
        <v>90671</v>
      </c>
      <c r="DY152" s="41">
        <v>376812</v>
      </c>
      <c r="DZ152" s="42">
        <v>32264</v>
      </c>
      <c r="EA152" s="42">
        <v>132763</v>
      </c>
      <c r="EB152" s="42">
        <v>132312</v>
      </c>
      <c r="EC152" s="160">
        <v>79473</v>
      </c>
    </row>
    <row r="153" spans="1:133">
      <c r="A153" s="154" t="s">
        <v>1002</v>
      </c>
      <c r="B153" s="154" t="s">
        <v>1003</v>
      </c>
      <c r="C153" s="140" t="s">
        <v>80</v>
      </c>
      <c r="D153" s="29" t="s">
        <v>1004</v>
      </c>
      <c r="E153" s="156" t="s">
        <v>1005</v>
      </c>
      <c r="F153" s="29" t="s">
        <v>1006</v>
      </c>
      <c r="G153" s="156" t="s">
        <v>1007</v>
      </c>
      <c r="H153" s="161" t="s">
        <v>1008</v>
      </c>
      <c r="I153" s="150">
        <v>1968</v>
      </c>
      <c r="J153" s="100" t="s">
        <v>85</v>
      </c>
      <c r="K153" s="100" t="s">
        <v>548</v>
      </c>
      <c r="L153" s="100" t="s">
        <v>148</v>
      </c>
      <c r="M153" s="100" t="s">
        <v>87</v>
      </c>
      <c r="N153" s="100" t="s">
        <v>102</v>
      </c>
      <c r="O153" s="43">
        <f t="shared" si="0"/>
        <v>36.755021360000001</v>
      </c>
      <c r="P153" s="162">
        <f t="shared" si="1"/>
        <v>60.947225979999999</v>
      </c>
      <c r="Q153" s="43">
        <f t="shared" si="2"/>
        <v>33.255745619999999</v>
      </c>
      <c r="R153" s="162">
        <f t="shared" si="3"/>
        <v>60.647761379999999</v>
      </c>
      <c r="S153" s="43">
        <f t="shared" si="4"/>
        <v>37.402109469999999</v>
      </c>
      <c r="T153" s="162">
        <f t="shared" si="5"/>
        <v>60.659224289999997</v>
      </c>
      <c r="U153" s="43">
        <f t="shared" si="6"/>
        <v>44.079442880000002</v>
      </c>
      <c r="V153" s="162">
        <f t="shared" si="7"/>
        <v>54.352209129999999</v>
      </c>
      <c r="W153" s="43">
        <f t="shared" si="268"/>
        <v>29.590001050000001</v>
      </c>
      <c r="X153" s="162">
        <f t="shared" si="269"/>
        <v>70.409998950000002</v>
      </c>
      <c r="Y153" s="43">
        <f t="shared" si="262"/>
        <v>32.766554679999999</v>
      </c>
      <c r="Z153" s="162">
        <f t="shared" si="263"/>
        <v>67.233445320000001</v>
      </c>
      <c r="AA153" s="43">
        <f t="shared" si="264"/>
        <v>27.864882529999999</v>
      </c>
      <c r="AB153" s="162">
        <f t="shared" si="265"/>
        <v>72.133101819999993</v>
      </c>
      <c r="AC153" s="43">
        <f t="shared" si="274"/>
        <v>25.280457160000001</v>
      </c>
      <c r="AD153" s="162">
        <f t="shared" si="275"/>
        <v>74.719542840000003</v>
      </c>
      <c r="AE153" s="43">
        <f t="shared" si="276"/>
        <v>25.836162250000001</v>
      </c>
      <c r="AF153" s="162">
        <f t="shared" si="277"/>
        <v>74.163837749999999</v>
      </c>
      <c r="AG153" s="43">
        <f t="shared" ref="AG153:AL153" si="349">CZ153/$CY153*100</f>
        <v>91.902496580000005</v>
      </c>
      <c r="AH153" s="44">
        <f t="shared" si="349"/>
        <v>3.6587193079999998</v>
      </c>
      <c r="AI153" s="44">
        <f t="shared" si="349"/>
        <v>1.934710543</v>
      </c>
      <c r="AJ153" s="44">
        <f t="shared" si="349"/>
        <v>1.3297623279999999</v>
      </c>
      <c r="AK153" s="44">
        <f t="shared" si="349"/>
        <v>0.1732436836</v>
      </c>
      <c r="AL153" s="44">
        <f t="shared" si="349"/>
        <v>1.001067556</v>
      </c>
      <c r="AM153" s="43">
        <f t="shared" ref="AM153:AR153" si="350">DN153/$DM153*100</f>
        <v>91.768748599999995</v>
      </c>
      <c r="AN153" s="44">
        <f t="shared" si="350"/>
        <v>3.3780613169999998</v>
      </c>
      <c r="AO153" s="44">
        <f t="shared" si="350"/>
        <v>1.919913234</v>
      </c>
      <c r="AP153" s="44">
        <f t="shared" si="350"/>
        <v>2.0086510209999999</v>
      </c>
      <c r="AQ153" s="44">
        <f t="shared" si="350"/>
        <v>0.157756066</v>
      </c>
      <c r="AR153" s="163">
        <f t="shared" si="350"/>
        <v>0.76686976539999996</v>
      </c>
      <c r="AS153" s="45">
        <f t="shared" si="18"/>
        <v>93.779519320000006</v>
      </c>
      <c r="AT153" s="46">
        <f t="shared" si="27"/>
        <v>29</v>
      </c>
      <c r="AU153" s="47">
        <f t="shared" si="19"/>
        <v>32.914871470000001</v>
      </c>
      <c r="AV153" s="46">
        <f t="shared" si="28"/>
        <v>166</v>
      </c>
      <c r="AW153" s="47">
        <f t="shared" si="20"/>
        <v>32.368287369999997</v>
      </c>
      <c r="AX153" s="164">
        <f t="shared" si="29"/>
        <v>246</v>
      </c>
      <c r="AY153" s="48">
        <v>66166</v>
      </c>
      <c r="AZ153" s="49">
        <f t="shared" si="30"/>
        <v>170</v>
      </c>
      <c r="BA153" s="50">
        <v>66478</v>
      </c>
      <c r="BB153" s="49">
        <f t="shared" si="31"/>
        <v>233</v>
      </c>
      <c r="BC153" s="165">
        <f t="shared" si="21"/>
        <v>62.155232390000002</v>
      </c>
      <c r="BD153" s="51">
        <v>42257</v>
      </c>
      <c r="BE153" s="44">
        <f>CO153/CN153*100</f>
        <v>31.136616069999999</v>
      </c>
      <c r="BF153" s="162">
        <f>CP153/CN153*100</f>
        <v>68.841949380000003</v>
      </c>
      <c r="BG153" s="100">
        <v>150</v>
      </c>
      <c r="BH153" s="39">
        <v>376890</v>
      </c>
      <c r="BI153" s="40">
        <v>138526</v>
      </c>
      <c r="BJ153" s="40">
        <v>229704</v>
      </c>
      <c r="BK153" s="39">
        <v>347134</v>
      </c>
      <c r="BL153" s="40">
        <v>115442</v>
      </c>
      <c r="BM153" s="40">
        <v>210529</v>
      </c>
      <c r="BN153" s="39">
        <v>334302</v>
      </c>
      <c r="BO153" s="40">
        <v>125036</v>
      </c>
      <c r="BP153" s="40">
        <v>202785</v>
      </c>
      <c r="BQ153" s="39">
        <v>345204</v>
      </c>
      <c r="BR153" s="40">
        <v>152164</v>
      </c>
      <c r="BS153" s="40">
        <v>187626</v>
      </c>
      <c r="BT153" s="39">
        <v>371879</v>
      </c>
      <c r="BU153" s="40">
        <v>110039</v>
      </c>
      <c r="BV153" s="40">
        <v>261840</v>
      </c>
      <c r="BW153" s="40">
        <v>0</v>
      </c>
      <c r="BX153" s="40">
        <v>0</v>
      </c>
      <c r="BY153" s="159">
        <v>0</v>
      </c>
      <c r="BZ153" s="39">
        <v>291413</v>
      </c>
      <c r="CA153" s="40">
        <v>95486</v>
      </c>
      <c r="CB153" s="40">
        <v>195927</v>
      </c>
      <c r="CC153" s="159">
        <v>0</v>
      </c>
      <c r="CD153" s="39">
        <f t="shared" si="32"/>
        <v>347283</v>
      </c>
      <c r="CE153" s="40">
        <v>96770</v>
      </c>
      <c r="CF153" s="40">
        <v>250506</v>
      </c>
      <c r="CG153" s="159">
        <v>7</v>
      </c>
      <c r="CH153" s="39">
        <f t="shared" si="280"/>
        <v>246740</v>
      </c>
      <c r="CI153" s="40">
        <v>62377</v>
      </c>
      <c r="CJ153" s="40">
        <v>184363</v>
      </c>
      <c r="CK153" s="159">
        <v>0</v>
      </c>
      <c r="CL153" s="39">
        <v>85164</v>
      </c>
      <c r="CM153" s="159">
        <v>244467</v>
      </c>
      <c r="CN153" s="39">
        <v>51319</v>
      </c>
      <c r="CO153" s="40">
        <v>15979</v>
      </c>
      <c r="CP153" s="40">
        <v>35329</v>
      </c>
      <c r="CQ153" s="159">
        <v>11</v>
      </c>
      <c r="CR153" s="39">
        <v>690580</v>
      </c>
      <c r="CS153" s="40">
        <v>622645</v>
      </c>
      <c r="CT153" s="40">
        <v>25965</v>
      </c>
      <c r="CU153" s="40">
        <v>17335</v>
      </c>
      <c r="CV153" s="40">
        <v>11530</v>
      </c>
      <c r="CW153" s="40">
        <v>1250</v>
      </c>
      <c r="CX153" s="40">
        <v>11855</v>
      </c>
      <c r="CY153" s="39">
        <v>533930</v>
      </c>
      <c r="CZ153" s="40">
        <v>490695</v>
      </c>
      <c r="DA153" s="40">
        <v>19535</v>
      </c>
      <c r="DB153" s="40">
        <v>10330</v>
      </c>
      <c r="DC153" s="40">
        <v>7100</v>
      </c>
      <c r="DD153" s="40">
        <v>925</v>
      </c>
      <c r="DE153" s="40">
        <v>5345</v>
      </c>
      <c r="DF153" s="39">
        <v>712813</v>
      </c>
      <c r="DG153" s="40">
        <v>644591</v>
      </c>
      <c r="DH153" s="40">
        <v>25083</v>
      </c>
      <c r="DI153" s="40">
        <v>16664</v>
      </c>
      <c r="DJ153" s="40">
        <v>15315</v>
      </c>
      <c r="DK153" s="40">
        <v>1161</v>
      </c>
      <c r="DL153" s="159">
        <v>9999</v>
      </c>
      <c r="DM153" s="39">
        <v>547681</v>
      </c>
      <c r="DN153" s="40">
        <v>502600</v>
      </c>
      <c r="DO153" s="40">
        <v>18501</v>
      </c>
      <c r="DP153" s="40">
        <v>10515</v>
      </c>
      <c r="DQ153" s="40">
        <v>11001</v>
      </c>
      <c r="DR153" s="40">
        <v>864</v>
      </c>
      <c r="DS153" s="159">
        <v>4200</v>
      </c>
      <c r="DT153" s="41">
        <v>487181</v>
      </c>
      <c r="DU153" s="42">
        <v>30305</v>
      </c>
      <c r="DV153" s="42">
        <v>145198</v>
      </c>
      <c r="DW153" s="42">
        <v>151323</v>
      </c>
      <c r="DX153" s="42">
        <v>160355</v>
      </c>
      <c r="DY153" s="41">
        <v>442915</v>
      </c>
      <c r="DZ153" s="42">
        <v>24157</v>
      </c>
      <c r="EA153" s="42">
        <v>136560</v>
      </c>
      <c r="EB153" s="42">
        <v>138834</v>
      </c>
      <c r="EC153" s="160">
        <v>143364</v>
      </c>
    </row>
    <row r="154" spans="1:133">
      <c r="A154" s="155" t="s">
        <v>1009</v>
      </c>
      <c r="B154" s="155" t="s">
        <v>1010</v>
      </c>
      <c r="C154" s="140" t="s">
        <v>126</v>
      </c>
      <c r="D154" s="29" t="s">
        <v>1011</v>
      </c>
      <c r="E154" s="156" t="s">
        <v>1012</v>
      </c>
      <c r="F154" s="29" t="s">
        <v>1013</v>
      </c>
      <c r="G154" s="156" t="s">
        <v>1014</v>
      </c>
      <c r="H154" s="166">
        <v>2020</v>
      </c>
      <c r="I154" s="150">
        <v>1969</v>
      </c>
      <c r="J154" s="100" t="s">
        <v>85</v>
      </c>
      <c r="K154" s="100" t="s">
        <v>49</v>
      </c>
      <c r="L154" s="100" t="s">
        <v>148</v>
      </c>
      <c r="M154" s="100" t="s">
        <v>87</v>
      </c>
      <c r="N154" s="100" t="s">
        <v>95</v>
      </c>
      <c r="O154" s="43">
        <f t="shared" si="0"/>
        <v>53.585003559999997</v>
      </c>
      <c r="P154" s="162">
        <f t="shared" si="1"/>
        <v>44.813751160000002</v>
      </c>
      <c r="Q154" s="43">
        <f t="shared" si="2"/>
        <v>54.068328880000003</v>
      </c>
      <c r="R154" s="162">
        <f t="shared" si="3"/>
        <v>41.506845210000002</v>
      </c>
      <c r="S154" s="43">
        <f t="shared" si="4"/>
        <v>61.1896998</v>
      </c>
      <c r="T154" s="162">
        <f t="shared" si="5"/>
        <v>37.38763573</v>
      </c>
      <c r="U154" s="43">
        <f t="shared" si="6"/>
        <v>63.336567700000003</v>
      </c>
      <c r="V154" s="162">
        <f t="shared" si="7"/>
        <v>35.797315689999998</v>
      </c>
      <c r="W154" s="43">
        <f t="shared" si="268"/>
        <v>56.638976229999997</v>
      </c>
      <c r="X154" s="162">
        <f t="shared" si="269"/>
        <v>40.448939889999998</v>
      </c>
      <c r="Y154" s="43">
        <f t="shared" si="262"/>
        <v>65.091819630000003</v>
      </c>
      <c r="Z154" s="162">
        <f t="shared" si="263"/>
        <v>34.90654911</v>
      </c>
      <c r="AA154" s="43">
        <f t="shared" si="264"/>
        <v>81.511727019999995</v>
      </c>
      <c r="AB154" s="162">
        <f t="shared" si="265"/>
        <v>0</v>
      </c>
      <c r="AC154" s="43">
        <f t="shared" si="274"/>
        <v>60.845579190000002</v>
      </c>
      <c r="AD154" s="162">
        <f t="shared" si="275"/>
        <v>35.841538229999998</v>
      </c>
      <c r="AE154" s="43">
        <f t="shared" si="276"/>
        <v>67.283198459999994</v>
      </c>
      <c r="AF154" s="162">
        <f t="shared" si="277"/>
        <v>32.716801539999999</v>
      </c>
      <c r="AG154" s="43">
        <f t="shared" ref="AG154:AL154" si="351">CZ154/$CY154*100</f>
        <v>67.286857999999995</v>
      </c>
      <c r="AH154" s="44">
        <f t="shared" si="351"/>
        <v>17.866004960000001</v>
      </c>
      <c r="AI154" s="44">
        <f t="shared" si="351"/>
        <v>12.486539629999999</v>
      </c>
      <c r="AJ154" s="44">
        <f t="shared" si="351"/>
        <v>0.99442857809999996</v>
      </c>
      <c r="AK154" s="44">
        <f t="shared" si="351"/>
        <v>0.21911138159999999</v>
      </c>
      <c r="AL154" s="44">
        <f t="shared" si="351"/>
        <v>1.1470574469999999</v>
      </c>
      <c r="AM154" s="43">
        <f t="shared" ref="AM154:AR154" si="352">DN154/$DM154*100</f>
        <v>67.817121369999995</v>
      </c>
      <c r="AN154" s="44">
        <f t="shared" si="352"/>
        <v>18.211996509999999</v>
      </c>
      <c r="AO154" s="44">
        <f t="shared" si="352"/>
        <v>11.66306456</v>
      </c>
      <c r="AP154" s="44">
        <f t="shared" si="352"/>
        <v>1.209605791</v>
      </c>
      <c r="AQ154" s="44">
        <f t="shared" si="352"/>
        <v>0.19762260740000001</v>
      </c>
      <c r="AR154" s="163">
        <f t="shared" si="352"/>
        <v>0.90058916700000002</v>
      </c>
      <c r="AS154" s="45">
        <f t="shared" si="18"/>
        <v>89.768360400000006</v>
      </c>
      <c r="AT154" s="46">
        <f t="shared" si="27"/>
        <v>196</v>
      </c>
      <c r="AU154" s="47">
        <f t="shared" si="19"/>
        <v>23.497897729999998</v>
      </c>
      <c r="AV154" s="46">
        <f t="shared" si="28"/>
        <v>330</v>
      </c>
      <c r="AW154" s="47">
        <f t="shared" si="20"/>
        <v>26.56631805</v>
      </c>
      <c r="AX154" s="164">
        <f t="shared" si="29"/>
        <v>335</v>
      </c>
      <c r="AY154" s="48">
        <v>59049</v>
      </c>
      <c r="AZ154" s="49">
        <f t="shared" si="30"/>
        <v>239</v>
      </c>
      <c r="BA154" s="50">
        <v>67524</v>
      </c>
      <c r="BB154" s="49">
        <f t="shared" si="31"/>
        <v>219</v>
      </c>
      <c r="BC154" s="165">
        <f t="shared" si="21"/>
        <v>49.411217299999997</v>
      </c>
      <c r="BD154" s="51"/>
      <c r="BE154" s="44"/>
      <c r="BF154" s="162"/>
      <c r="BG154" s="100">
        <v>151</v>
      </c>
      <c r="BH154" s="39">
        <v>331492</v>
      </c>
      <c r="BI154" s="40">
        <v>177630</v>
      </c>
      <c r="BJ154" s="40">
        <v>148554</v>
      </c>
      <c r="BK154" s="39">
        <v>300283</v>
      </c>
      <c r="BL154" s="40">
        <v>162358</v>
      </c>
      <c r="BM154" s="40">
        <v>124638</v>
      </c>
      <c r="BN154" s="39">
        <v>297470</v>
      </c>
      <c r="BO154" s="40">
        <v>182021</v>
      </c>
      <c r="BP154" s="40">
        <v>111217</v>
      </c>
      <c r="BQ154" s="39">
        <v>307118</v>
      </c>
      <c r="BR154" s="40">
        <v>194518</v>
      </c>
      <c r="BS154" s="40">
        <v>109940</v>
      </c>
      <c r="BT154" s="39">
        <v>326948</v>
      </c>
      <c r="BU154" s="40">
        <v>185180</v>
      </c>
      <c r="BV154" s="40">
        <v>132247</v>
      </c>
      <c r="BW154" s="40">
        <v>0</v>
      </c>
      <c r="BX154" s="40">
        <v>0</v>
      </c>
      <c r="BY154" s="159">
        <v>9521</v>
      </c>
      <c r="BZ154" s="39">
        <v>245209</v>
      </c>
      <c r="CA154" s="40">
        <v>159611</v>
      </c>
      <c r="CB154" s="40">
        <v>85594</v>
      </c>
      <c r="CC154" s="159">
        <v>4</v>
      </c>
      <c r="CD154" s="39">
        <f t="shared" si="32"/>
        <v>254583</v>
      </c>
      <c r="CE154" s="40">
        <v>207515</v>
      </c>
      <c r="CF154" s="40">
        <v>0</v>
      </c>
      <c r="CG154" s="159">
        <v>47068</v>
      </c>
      <c r="CH154" s="39">
        <f t="shared" si="280"/>
        <v>142293</v>
      </c>
      <c r="CI154" s="40">
        <v>86579</v>
      </c>
      <c r="CJ154" s="40">
        <v>51000</v>
      </c>
      <c r="CK154" s="159">
        <v>4714</v>
      </c>
      <c r="CL154" s="39">
        <v>187743</v>
      </c>
      <c r="CM154" s="159">
        <v>91291</v>
      </c>
      <c r="CN154" s="39"/>
      <c r="CO154" s="40"/>
      <c r="CP154" s="40"/>
      <c r="CQ154" s="159"/>
      <c r="CR154" s="39">
        <v>697425</v>
      </c>
      <c r="CS154" s="40">
        <v>445680</v>
      </c>
      <c r="CT154" s="40">
        <v>130090</v>
      </c>
      <c r="CU154" s="40">
        <v>100995</v>
      </c>
      <c r="CV154" s="40">
        <v>6690</v>
      </c>
      <c r="CW154" s="40">
        <v>1370</v>
      </c>
      <c r="CX154" s="40">
        <v>12600</v>
      </c>
      <c r="CY154" s="39">
        <v>533975</v>
      </c>
      <c r="CZ154" s="40">
        <v>359295</v>
      </c>
      <c r="DA154" s="40">
        <v>95400</v>
      </c>
      <c r="DB154" s="40">
        <v>66675</v>
      </c>
      <c r="DC154" s="40">
        <v>5310</v>
      </c>
      <c r="DD154" s="40">
        <v>1170</v>
      </c>
      <c r="DE154" s="40">
        <v>6125</v>
      </c>
      <c r="DF154" s="39">
        <v>720422</v>
      </c>
      <c r="DG154" s="40">
        <v>460015</v>
      </c>
      <c r="DH154" s="40">
        <v>140943</v>
      </c>
      <c r="DI154" s="40">
        <v>99434</v>
      </c>
      <c r="DJ154" s="40">
        <v>8430</v>
      </c>
      <c r="DK154" s="40">
        <v>1438</v>
      </c>
      <c r="DL154" s="159">
        <v>10162</v>
      </c>
      <c r="DM154" s="39">
        <v>540424</v>
      </c>
      <c r="DN154" s="40">
        <v>366500</v>
      </c>
      <c r="DO154" s="40">
        <v>98422</v>
      </c>
      <c r="DP154" s="40">
        <v>63030</v>
      </c>
      <c r="DQ154" s="40">
        <v>6537</v>
      </c>
      <c r="DR154" s="40">
        <v>1068</v>
      </c>
      <c r="DS154" s="159">
        <v>4867</v>
      </c>
      <c r="DT154" s="41">
        <v>486618</v>
      </c>
      <c r="DU154" s="42">
        <v>49789</v>
      </c>
      <c r="DV154" s="42">
        <v>172512</v>
      </c>
      <c r="DW154" s="42">
        <v>149972</v>
      </c>
      <c r="DX154" s="42">
        <v>114345</v>
      </c>
      <c r="DY154" s="41">
        <v>327392</v>
      </c>
      <c r="DZ154" s="42">
        <v>23546</v>
      </c>
      <c r="EA154" s="42">
        <v>118235</v>
      </c>
      <c r="EB154" s="42">
        <v>98635</v>
      </c>
      <c r="EC154" s="160">
        <v>86976</v>
      </c>
    </row>
    <row r="155" spans="1:133">
      <c r="A155" s="154" t="s">
        <v>1015</v>
      </c>
      <c r="B155" s="154" t="s">
        <v>1016</v>
      </c>
      <c r="C155" s="140" t="s">
        <v>1017</v>
      </c>
      <c r="D155" s="29"/>
      <c r="E155" s="156"/>
      <c r="F155" s="29"/>
      <c r="G155" s="156"/>
      <c r="H155" s="161"/>
      <c r="I155" s="150"/>
      <c r="J155" s="100"/>
      <c r="K155" s="100"/>
      <c r="L155" s="100"/>
      <c r="M155" s="100"/>
      <c r="N155" s="100" t="s">
        <v>102</v>
      </c>
      <c r="O155" s="43">
        <f t="shared" si="0"/>
        <v>38.856082049999998</v>
      </c>
      <c r="P155" s="162">
        <f t="shared" si="1"/>
        <v>59.346731830000003</v>
      </c>
      <c r="Q155" s="43">
        <f t="shared" si="2"/>
        <v>36.058681980000003</v>
      </c>
      <c r="R155" s="162">
        <f t="shared" si="3"/>
        <v>59.264373310000003</v>
      </c>
      <c r="S155" s="43">
        <f t="shared" si="4"/>
        <v>42.144544439999997</v>
      </c>
      <c r="T155" s="162">
        <f t="shared" si="5"/>
        <v>56.09937249</v>
      </c>
      <c r="U155" s="43">
        <f t="shared" si="6"/>
        <v>49.570159619999998</v>
      </c>
      <c r="V155" s="162">
        <f t="shared" si="7"/>
        <v>49.332947619999999</v>
      </c>
      <c r="W155" s="43">
        <f t="shared" si="268"/>
        <v>38.506135960000002</v>
      </c>
      <c r="X155" s="162">
        <f t="shared" si="269"/>
        <v>61.493864039999998</v>
      </c>
      <c r="Y155" s="43">
        <f t="shared" si="262"/>
        <v>45.158570310000002</v>
      </c>
      <c r="Z155" s="162">
        <f t="shared" si="263"/>
        <v>54.829633579999999</v>
      </c>
      <c r="AA155" s="43">
        <f t="shared" si="264"/>
        <v>36.920286849999997</v>
      </c>
      <c r="AB155" s="162">
        <f t="shared" si="265"/>
        <v>59.257563359999999</v>
      </c>
      <c r="AC155" s="43">
        <f t="shared" si="274"/>
        <v>38.285123970000001</v>
      </c>
      <c r="AD155" s="162">
        <f t="shared" si="275"/>
        <v>58.941460059999997</v>
      </c>
      <c r="AE155" s="43">
        <f t="shared" si="276"/>
        <v>49.257986109999997</v>
      </c>
      <c r="AF155" s="162">
        <f t="shared" si="277"/>
        <v>50.742013890000003</v>
      </c>
      <c r="AG155" s="43">
        <f t="shared" ref="AG155:AL155" si="353">CZ155/$CY155*100</f>
        <v>85.878808169999999</v>
      </c>
      <c r="AH155" s="44">
        <f t="shared" si="353"/>
        <v>6.3168970299999998</v>
      </c>
      <c r="AI155" s="44">
        <f t="shared" si="353"/>
        <v>5.1671529009999997</v>
      </c>
      <c r="AJ155" s="44">
        <f t="shared" si="353"/>
        <v>0.92591706920000005</v>
      </c>
      <c r="AK155" s="44">
        <f t="shared" si="353"/>
        <v>0.30608828729999998</v>
      </c>
      <c r="AL155" s="44">
        <f t="shared" si="353"/>
        <v>1.4051365440000001</v>
      </c>
      <c r="AM155" s="43">
        <f t="shared" ref="AM155:AR155" si="354">DN155/$DM155*100</f>
        <v>85.171399489999999</v>
      </c>
      <c r="AN155" s="44">
        <f t="shared" si="354"/>
        <v>6.0441315170000003</v>
      </c>
      <c r="AO155" s="44">
        <f t="shared" si="354"/>
        <v>6.3478041630000002</v>
      </c>
      <c r="AP155" s="44">
        <f t="shared" si="354"/>
        <v>1.131768903</v>
      </c>
      <c r="AQ155" s="44">
        <f t="shared" si="354"/>
        <v>0.30049771689999999</v>
      </c>
      <c r="AR155" s="163">
        <f t="shared" si="354"/>
        <v>1.004398211</v>
      </c>
      <c r="AS155" s="45">
        <f t="shared" si="18"/>
        <v>85.684200360000006</v>
      </c>
      <c r="AT155" s="46">
        <f t="shared" si="27"/>
        <v>334</v>
      </c>
      <c r="AU155" s="47">
        <f t="shared" si="19"/>
        <v>22.192733440000001</v>
      </c>
      <c r="AV155" s="46">
        <f t="shared" si="28"/>
        <v>352</v>
      </c>
      <c r="AW155" s="47">
        <f t="shared" si="20"/>
        <v>23.33769131</v>
      </c>
      <c r="AX155" s="164">
        <f t="shared" si="29"/>
        <v>388</v>
      </c>
      <c r="AY155" s="48">
        <v>54276</v>
      </c>
      <c r="AZ155" s="49">
        <f t="shared" si="30"/>
        <v>304</v>
      </c>
      <c r="BA155" s="50">
        <v>57173</v>
      </c>
      <c r="BB155" s="49">
        <f t="shared" si="31"/>
        <v>341</v>
      </c>
      <c r="BC155" s="165">
        <f t="shared" si="21"/>
        <v>65.836677019999996</v>
      </c>
      <c r="BD155" s="51"/>
      <c r="BE155" s="44"/>
      <c r="BF155" s="162"/>
      <c r="BG155" s="100">
        <v>152</v>
      </c>
      <c r="BH155" s="39">
        <v>300581</v>
      </c>
      <c r="BI155" s="40">
        <v>116794</v>
      </c>
      <c r="BJ155" s="40">
        <v>178385</v>
      </c>
      <c r="BK155" s="39">
        <v>275928</v>
      </c>
      <c r="BL155" s="40">
        <v>99496</v>
      </c>
      <c r="BM155" s="40">
        <v>163527</v>
      </c>
      <c r="BN155" s="39">
        <v>276012</v>
      </c>
      <c r="BO155" s="40">
        <v>116324</v>
      </c>
      <c r="BP155" s="40">
        <v>154841</v>
      </c>
      <c r="BQ155" s="39">
        <v>293830</v>
      </c>
      <c r="BR155" s="40">
        <v>145652</v>
      </c>
      <c r="BS155" s="40">
        <v>144955</v>
      </c>
      <c r="BT155" s="39">
        <v>298568</v>
      </c>
      <c r="BU155" s="40">
        <v>114967</v>
      </c>
      <c r="BV155" s="40">
        <v>183601</v>
      </c>
      <c r="BW155" s="40">
        <v>0</v>
      </c>
      <c r="BX155" s="40">
        <v>0</v>
      </c>
      <c r="BY155" s="159">
        <v>0</v>
      </c>
      <c r="BZ155" s="39">
        <v>228889</v>
      </c>
      <c r="CA155" s="40">
        <v>103363</v>
      </c>
      <c r="CB155" s="40">
        <v>125499</v>
      </c>
      <c r="CC155" s="159">
        <v>27</v>
      </c>
      <c r="CD155" s="39">
        <f t="shared" si="32"/>
        <v>277357</v>
      </c>
      <c r="CE155" s="40">
        <v>102401</v>
      </c>
      <c r="CF155" s="40">
        <v>164355</v>
      </c>
      <c r="CG155" s="159">
        <v>10601</v>
      </c>
      <c r="CH155" s="39">
        <f t="shared" si="280"/>
        <v>145200</v>
      </c>
      <c r="CI155" s="40">
        <v>55590</v>
      </c>
      <c r="CJ155" s="40">
        <v>85583</v>
      </c>
      <c r="CK155" s="159">
        <v>4027</v>
      </c>
      <c r="CL155" s="39">
        <v>130113</v>
      </c>
      <c r="CM155" s="159">
        <v>134033</v>
      </c>
      <c r="CN155" s="39"/>
      <c r="CO155" s="40"/>
      <c r="CP155" s="40"/>
      <c r="CQ155" s="159"/>
      <c r="CR155" s="39">
        <v>699320</v>
      </c>
      <c r="CS155" s="40">
        <v>572490</v>
      </c>
      <c r="CT155" s="40">
        <v>47920</v>
      </c>
      <c r="CU155" s="40">
        <v>54660</v>
      </c>
      <c r="CV155" s="40">
        <v>6600</v>
      </c>
      <c r="CW155" s="40">
        <v>1870</v>
      </c>
      <c r="CX155" s="40">
        <v>15780</v>
      </c>
      <c r="CY155" s="39">
        <v>522725</v>
      </c>
      <c r="CZ155" s="40">
        <v>448910</v>
      </c>
      <c r="DA155" s="40">
        <v>33020</v>
      </c>
      <c r="DB155" s="40">
        <v>27010</v>
      </c>
      <c r="DC155" s="40">
        <v>4840</v>
      </c>
      <c r="DD155" s="40">
        <v>1600</v>
      </c>
      <c r="DE155" s="40">
        <v>7345</v>
      </c>
      <c r="DF155" s="39">
        <v>720423</v>
      </c>
      <c r="DG155" s="40">
        <v>589719</v>
      </c>
      <c r="DH155" s="40">
        <v>47840</v>
      </c>
      <c r="DI155" s="40">
        <v>59513</v>
      </c>
      <c r="DJ155" s="40">
        <v>8053</v>
      </c>
      <c r="DK155" s="40">
        <v>2138</v>
      </c>
      <c r="DL155" s="159">
        <v>13160</v>
      </c>
      <c r="DM155" s="39">
        <v>535445</v>
      </c>
      <c r="DN155" s="40">
        <v>456046</v>
      </c>
      <c r="DO155" s="40">
        <v>32363</v>
      </c>
      <c r="DP155" s="40">
        <v>33989</v>
      </c>
      <c r="DQ155" s="40">
        <v>6060</v>
      </c>
      <c r="DR155" s="40">
        <v>1609</v>
      </c>
      <c r="DS155" s="159">
        <v>5378</v>
      </c>
      <c r="DT155" s="41">
        <v>476264</v>
      </c>
      <c r="DU155" s="42">
        <v>68181</v>
      </c>
      <c r="DV155" s="42">
        <v>169002</v>
      </c>
      <c r="DW155" s="42">
        <v>133385</v>
      </c>
      <c r="DX155" s="42">
        <v>105696</v>
      </c>
      <c r="DY155" s="41">
        <v>400798</v>
      </c>
      <c r="DZ155" s="42">
        <v>47040</v>
      </c>
      <c r="EA155" s="42">
        <v>145253</v>
      </c>
      <c r="EB155" s="42">
        <v>114968</v>
      </c>
      <c r="EC155" s="160">
        <v>93537</v>
      </c>
    </row>
    <row r="156" spans="1:133">
      <c r="A156" s="155" t="s">
        <v>1018</v>
      </c>
      <c r="B156" s="155" t="s">
        <v>1019</v>
      </c>
      <c r="C156" s="140" t="s">
        <v>80</v>
      </c>
      <c r="D156" s="29" t="s">
        <v>326</v>
      </c>
      <c r="E156" s="156" t="s">
        <v>1020</v>
      </c>
      <c r="F156" s="29" t="s">
        <v>1021</v>
      </c>
      <c r="G156" s="156" t="s">
        <v>1022</v>
      </c>
      <c r="H156" s="166">
        <v>2016</v>
      </c>
      <c r="I156" s="150">
        <v>1979</v>
      </c>
      <c r="J156" s="100" t="s">
        <v>85</v>
      </c>
      <c r="K156" s="100" t="s">
        <v>49</v>
      </c>
      <c r="L156" s="100" t="s">
        <v>196</v>
      </c>
      <c r="M156" s="100" t="s">
        <v>87</v>
      </c>
      <c r="N156" s="100" t="s">
        <v>102</v>
      </c>
      <c r="O156" s="43">
        <f t="shared" si="0"/>
        <v>33.970228499999997</v>
      </c>
      <c r="P156" s="162">
        <f t="shared" si="1"/>
        <v>63.851487210000002</v>
      </c>
      <c r="Q156" s="43">
        <f t="shared" si="2"/>
        <v>30.1185206</v>
      </c>
      <c r="R156" s="162">
        <f t="shared" si="3"/>
        <v>65.106654809999995</v>
      </c>
      <c r="S156" s="43">
        <f t="shared" si="4"/>
        <v>35.697400350000002</v>
      </c>
      <c r="T156" s="162">
        <f t="shared" si="5"/>
        <v>62.537817990000001</v>
      </c>
      <c r="U156" s="43">
        <f t="shared" si="6"/>
        <v>42.997513789999999</v>
      </c>
      <c r="V156" s="162">
        <f t="shared" si="7"/>
        <v>56.00596419</v>
      </c>
      <c r="W156" s="43">
        <f t="shared" si="268"/>
        <v>32.160146859999998</v>
      </c>
      <c r="X156" s="162">
        <f t="shared" si="269"/>
        <v>67.839853140000002</v>
      </c>
      <c r="Y156" s="43">
        <f t="shared" si="262"/>
        <v>35.273706199999999</v>
      </c>
      <c r="Z156" s="162">
        <f t="shared" si="263"/>
        <v>64.726293799999993</v>
      </c>
      <c r="AA156" s="43">
        <f t="shared" si="264"/>
        <v>22.984748320000001</v>
      </c>
      <c r="AB156" s="162">
        <f t="shared" si="265"/>
        <v>70.112481590000002</v>
      </c>
      <c r="AC156" s="43">
        <f t="shared" si="274"/>
        <v>26.72908</v>
      </c>
      <c r="AD156" s="162">
        <f t="shared" si="275"/>
        <v>65.790729400000004</v>
      </c>
      <c r="AE156" s="43">
        <f t="shared" si="276"/>
        <v>32.959123589999997</v>
      </c>
      <c r="AF156" s="162">
        <f t="shared" si="277"/>
        <v>67.040876409999996</v>
      </c>
      <c r="AG156" s="43">
        <f t="shared" ref="AG156:AL156" si="355">CZ156/$CY156*100</f>
        <v>87.948217400000004</v>
      </c>
      <c r="AH156" s="44">
        <f t="shared" si="355"/>
        <v>5.7171945490000002</v>
      </c>
      <c r="AI156" s="44">
        <f t="shared" si="355"/>
        <v>3.592277444</v>
      </c>
      <c r="AJ156" s="44">
        <f t="shared" si="355"/>
        <v>1.2282487879999999</v>
      </c>
      <c r="AK156" s="44">
        <f t="shared" si="355"/>
        <v>0.18773992880000001</v>
      </c>
      <c r="AL156" s="44">
        <f t="shared" si="355"/>
        <v>1.326321885</v>
      </c>
      <c r="AM156" s="43">
        <f t="shared" ref="AM156:AR156" si="356">DN156/$DM156*100</f>
        <v>87.75758519</v>
      </c>
      <c r="AN156" s="44">
        <f t="shared" si="356"/>
        <v>5.3994183930000004</v>
      </c>
      <c r="AO156" s="44">
        <f t="shared" si="356"/>
        <v>4.2206387049999998</v>
      </c>
      <c r="AP156" s="44">
        <f t="shared" si="356"/>
        <v>1.4449067609999999</v>
      </c>
      <c r="AQ156" s="44">
        <f t="shared" si="356"/>
        <v>0.25227024240000001</v>
      </c>
      <c r="AR156" s="163">
        <f t="shared" si="356"/>
        <v>0.92518070829999999</v>
      </c>
      <c r="AS156" s="45">
        <f t="shared" si="18"/>
        <v>87.866870809999995</v>
      </c>
      <c r="AT156" s="46">
        <f t="shared" si="27"/>
        <v>277</v>
      </c>
      <c r="AU156" s="47">
        <f t="shared" si="19"/>
        <v>23.389390330000001</v>
      </c>
      <c r="AV156" s="46">
        <f t="shared" si="28"/>
        <v>333</v>
      </c>
      <c r="AW156" s="47">
        <f t="shared" si="20"/>
        <v>24.27710471</v>
      </c>
      <c r="AX156" s="164">
        <f t="shared" si="29"/>
        <v>376</v>
      </c>
      <c r="AY156" s="48">
        <v>55862</v>
      </c>
      <c r="AZ156" s="49">
        <f t="shared" si="30"/>
        <v>275</v>
      </c>
      <c r="BA156" s="50">
        <v>58890</v>
      </c>
      <c r="BB156" s="49">
        <f t="shared" si="31"/>
        <v>321</v>
      </c>
      <c r="BC156" s="165">
        <f t="shared" si="21"/>
        <v>66.596936580000005</v>
      </c>
      <c r="BD156" s="51"/>
      <c r="BE156" s="44"/>
      <c r="BF156" s="162"/>
      <c r="BG156" s="100">
        <v>153</v>
      </c>
      <c r="BH156" s="39">
        <v>330719</v>
      </c>
      <c r="BI156" s="40">
        <v>112346</v>
      </c>
      <c r="BJ156" s="40">
        <v>211169</v>
      </c>
      <c r="BK156" s="39">
        <v>291173</v>
      </c>
      <c r="BL156" s="40">
        <v>87697</v>
      </c>
      <c r="BM156" s="40">
        <v>189573</v>
      </c>
      <c r="BN156" s="39">
        <v>287231</v>
      </c>
      <c r="BO156" s="40">
        <v>102534</v>
      </c>
      <c r="BP156" s="40">
        <v>179628</v>
      </c>
      <c r="BQ156" s="39">
        <v>294424</v>
      </c>
      <c r="BR156" s="40">
        <v>126595</v>
      </c>
      <c r="BS156" s="40">
        <v>164895</v>
      </c>
      <c r="BT156" s="39">
        <v>325751</v>
      </c>
      <c r="BU156" s="40">
        <v>104762</v>
      </c>
      <c r="BV156" s="40">
        <v>220989</v>
      </c>
      <c r="BW156" s="40">
        <v>0</v>
      </c>
      <c r="BX156" s="40">
        <v>0</v>
      </c>
      <c r="BY156" s="159">
        <v>0</v>
      </c>
      <c r="BZ156" s="39">
        <v>245537</v>
      </c>
      <c r="CA156" s="40">
        <v>86610</v>
      </c>
      <c r="CB156" s="40">
        <v>158927</v>
      </c>
      <c r="CC156" s="159">
        <v>0</v>
      </c>
      <c r="CD156" s="39">
        <f t="shared" si="32"/>
        <v>287247</v>
      </c>
      <c r="CE156" s="40">
        <v>66023</v>
      </c>
      <c r="CF156" s="40">
        <v>201396</v>
      </c>
      <c r="CG156" s="159">
        <v>19828</v>
      </c>
      <c r="CH156" s="39">
        <f t="shared" si="280"/>
        <v>148793</v>
      </c>
      <c r="CI156" s="40">
        <v>39771</v>
      </c>
      <c r="CJ156" s="40">
        <v>97892</v>
      </c>
      <c r="CK156" s="159">
        <v>11130</v>
      </c>
      <c r="CL156" s="39">
        <v>92363</v>
      </c>
      <c r="CM156" s="159">
        <v>187872</v>
      </c>
      <c r="CN156" s="39"/>
      <c r="CO156" s="40"/>
      <c r="CP156" s="40"/>
      <c r="CQ156" s="159"/>
      <c r="CR156" s="39">
        <v>723910</v>
      </c>
      <c r="CS156" s="40">
        <v>615320</v>
      </c>
      <c r="CT156" s="40">
        <v>43845</v>
      </c>
      <c r="CU156" s="40">
        <v>36945</v>
      </c>
      <c r="CV156" s="40">
        <v>10615</v>
      </c>
      <c r="CW156" s="40">
        <v>1225</v>
      </c>
      <c r="CX156" s="40">
        <v>15960</v>
      </c>
      <c r="CY156" s="39">
        <v>535315</v>
      </c>
      <c r="CZ156" s="40">
        <v>470800</v>
      </c>
      <c r="DA156" s="40">
        <v>30605</v>
      </c>
      <c r="DB156" s="40">
        <v>19230</v>
      </c>
      <c r="DC156" s="40">
        <v>6575</v>
      </c>
      <c r="DD156" s="40">
        <v>1005</v>
      </c>
      <c r="DE156" s="40">
        <v>7100</v>
      </c>
      <c r="DF156" s="39">
        <v>720423</v>
      </c>
      <c r="DG156" s="40">
        <v>613813</v>
      </c>
      <c r="DH156" s="40">
        <v>42521</v>
      </c>
      <c r="DI156" s="40">
        <v>38922</v>
      </c>
      <c r="DJ156" s="40">
        <v>11519</v>
      </c>
      <c r="DK156" s="40">
        <v>1773</v>
      </c>
      <c r="DL156" s="159">
        <v>11875</v>
      </c>
      <c r="DM156" s="39">
        <v>526816</v>
      </c>
      <c r="DN156" s="40">
        <v>462321</v>
      </c>
      <c r="DO156" s="40">
        <v>28445</v>
      </c>
      <c r="DP156" s="40">
        <v>22235</v>
      </c>
      <c r="DQ156" s="40">
        <v>7612</v>
      </c>
      <c r="DR156" s="40">
        <v>1329</v>
      </c>
      <c r="DS156" s="159">
        <v>4874</v>
      </c>
      <c r="DT156" s="41">
        <v>485934</v>
      </c>
      <c r="DU156" s="42">
        <v>58959</v>
      </c>
      <c r="DV156" s="42">
        <v>163831</v>
      </c>
      <c r="DW156" s="42">
        <v>149487</v>
      </c>
      <c r="DX156" s="42">
        <v>113657</v>
      </c>
      <c r="DY156" s="41">
        <v>420462</v>
      </c>
      <c r="DZ156" s="42">
        <v>42153</v>
      </c>
      <c r="EA156" s="42">
        <v>144691</v>
      </c>
      <c r="EB156" s="42">
        <v>131542</v>
      </c>
      <c r="EC156" s="160">
        <v>102076</v>
      </c>
    </row>
    <row r="157" spans="1:133">
      <c r="A157" s="154" t="s">
        <v>1023</v>
      </c>
      <c r="B157" s="154" t="s">
        <v>1024</v>
      </c>
      <c r="C157" s="140" t="s">
        <v>80</v>
      </c>
      <c r="D157" s="29" t="s">
        <v>326</v>
      </c>
      <c r="E157" s="156" t="s">
        <v>1025</v>
      </c>
      <c r="F157" s="29" t="s">
        <v>1026</v>
      </c>
      <c r="G157" s="156" t="s">
        <v>1027</v>
      </c>
      <c r="H157" s="161">
        <v>2018</v>
      </c>
      <c r="I157" s="150">
        <v>1945</v>
      </c>
      <c r="J157" s="100" t="s">
        <v>85</v>
      </c>
      <c r="K157" s="100" t="s">
        <v>49</v>
      </c>
      <c r="L157" s="100" t="s">
        <v>196</v>
      </c>
      <c r="M157" s="100" t="s">
        <v>87</v>
      </c>
      <c r="N157" s="100" t="s">
        <v>102</v>
      </c>
      <c r="O157" s="43">
        <f t="shared" si="0"/>
        <v>33.979403439999999</v>
      </c>
      <c r="P157" s="162">
        <f t="shared" si="1"/>
        <v>63.77022049</v>
      </c>
      <c r="Q157" s="43">
        <f t="shared" si="2"/>
        <v>30.182888510000002</v>
      </c>
      <c r="R157" s="162">
        <f t="shared" si="3"/>
        <v>64.292753910000002</v>
      </c>
      <c r="S157" s="43">
        <f t="shared" si="4"/>
        <v>36.867003740000001</v>
      </c>
      <c r="T157" s="162">
        <f t="shared" si="5"/>
        <v>60.875270860000001</v>
      </c>
      <c r="U157" s="43">
        <f t="shared" si="6"/>
        <v>44.57258392</v>
      </c>
      <c r="V157" s="162">
        <f t="shared" si="7"/>
        <v>54.189695190000002</v>
      </c>
      <c r="W157" s="43">
        <f t="shared" si="268"/>
        <v>33.376364420000002</v>
      </c>
      <c r="X157" s="162">
        <f t="shared" si="269"/>
        <v>66.623635579999998</v>
      </c>
      <c r="Y157" s="43">
        <f t="shared" si="262"/>
        <v>35.939974550000002</v>
      </c>
      <c r="Z157" s="162">
        <f t="shared" si="263"/>
        <v>64.060025449999998</v>
      </c>
      <c r="AA157" s="43">
        <f t="shared" si="264"/>
        <v>30.476165030000001</v>
      </c>
      <c r="AB157" s="162">
        <f t="shared" si="265"/>
        <v>64.59253124</v>
      </c>
      <c r="AC157" s="43">
        <f t="shared" si="274"/>
        <v>33.125431169999999</v>
      </c>
      <c r="AD157" s="162">
        <f t="shared" si="275"/>
        <v>66.874568830000001</v>
      </c>
      <c r="AE157" s="43">
        <f t="shared" si="276"/>
        <v>35.542198599999999</v>
      </c>
      <c r="AF157" s="162">
        <f t="shared" si="277"/>
        <v>64.457801399999994</v>
      </c>
      <c r="AG157" s="43">
        <f t="shared" ref="AG157:AL157" si="357">CZ157/$CY157*100</f>
        <v>90.339815430000002</v>
      </c>
      <c r="AH157" s="44">
        <f t="shared" si="357"/>
        <v>3.7804241850000002</v>
      </c>
      <c r="AI157" s="44">
        <f t="shared" si="357"/>
        <v>3.1175232510000002</v>
      </c>
      <c r="AJ157" s="44">
        <f t="shared" si="357"/>
        <v>1.431038515</v>
      </c>
      <c r="AK157" s="44">
        <f t="shared" si="357"/>
        <v>0.2680386407</v>
      </c>
      <c r="AL157" s="44">
        <f t="shared" si="357"/>
        <v>1.0631599780000001</v>
      </c>
      <c r="AM157" s="43">
        <f t="shared" ref="AM157:AR157" si="358">DN157/$DM157*100</f>
        <v>89.532441489999997</v>
      </c>
      <c r="AN157" s="44">
        <f t="shared" si="358"/>
        <v>2.8689094449999999</v>
      </c>
      <c r="AO157" s="44">
        <f t="shared" si="358"/>
        <v>4.1155613779999998</v>
      </c>
      <c r="AP157" s="44">
        <f t="shared" si="358"/>
        <v>2.41902434</v>
      </c>
      <c r="AQ157" s="44">
        <f t="shared" si="358"/>
        <v>0.20966585190000001</v>
      </c>
      <c r="AR157" s="163">
        <f t="shared" si="358"/>
        <v>0.8543974943</v>
      </c>
      <c r="AS157" s="45">
        <f t="shared" si="18"/>
        <v>90.347658820000007</v>
      </c>
      <c r="AT157" s="46">
        <f t="shared" si="27"/>
        <v>165</v>
      </c>
      <c r="AU157" s="47">
        <f t="shared" si="19"/>
        <v>26.76630797</v>
      </c>
      <c r="AV157" s="46">
        <f t="shared" si="28"/>
        <v>276</v>
      </c>
      <c r="AW157" s="47">
        <f t="shared" si="20"/>
        <v>26.68354442</v>
      </c>
      <c r="AX157" s="164">
        <f t="shared" si="29"/>
        <v>333</v>
      </c>
      <c r="AY157" s="48">
        <v>59788</v>
      </c>
      <c r="AZ157" s="49">
        <f t="shared" si="30"/>
        <v>229</v>
      </c>
      <c r="BA157" s="50">
        <v>61764</v>
      </c>
      <c r="BB157" s="49">
        <f t="shared" si="31"/>
        <v>282</v>
      </c>
      <c r="BC157" s="165">
        <f t="shared" si="21"/>
        <v>66.233950649999997</v>
      </c>
      <c r="BD157" s="51"/>
      <c r="BE157" s="44"/>
      <c r="BF157" s="162"/>
      <c r="BG157" s="100">
        <v>154</v>
      </c>
      <c r="BH157" s="39">
        <v>345009</v>
      </c>
      <c r="BI157" s="40">
        <v>117232</v>
      </c>
      <c r="BJ157" s="40">
        <v>220013</v>
      </c>
      <c r="BK157" s="39">
        <v>302370</v>
      </c>
      <c r="BL157" s="40">
        <v>91264</v>
      </c>
      <c r="BM157" s="40">
        <v>194402</v>
      </c>
      <c r="BN157" s="39">
        <v>279662</v>
      </c>
      <c r="BO157" s="40">
        <v>103103</v>
      </c>
      <c r="BP157" s="40">
        <v>170245</v>
      </c>
      <c r="BQ157" s="39">
        <v>300714</v>
      </c>
      <c r="BR157" s="40">
        <v>134036</v>
      </c>
      <c r="BS157" s="40">
        <v>162956</v>
      </c>
      <c r="BT157" s="39">
        <v>338515</v>
      </c>
      <c r="BU157" s="40">
        <v>112984</v>
      </c>
      <c r="BV157" s="40">
        <v>225531</v>
      </c>
      <c r="BW157" s="40">
        <v>0</v>
      </c>
      <c r="BX157" s="40">
        <v>0</v>
      </c>
      <c r="BY157" s="159">
        <v>0</v>
      </c>
      <c r="BZ157" s="39">
        <v>244363</v>
      </c>
      <c r="CA157" s="40">
        <v>87824</v>
      </c>
      <c r="CB157" s="40">
        <v>156539</v>
      </c>
      <c r="CC157" s="159">
        <v>0</v>
      </c>
      <c r="CD157" s="39">
        <f t="shared" si="32"/>
        <v>299434</v>
      </c>
      <c r="CE157" s="40">
        <v>91256</v>
      </c>
      <c r="CF157" s="40">
        <v>193412</v>
      </c>
      <c r="CG157" s="159">
        <v>14766</v>
      </c>
      <c r="CH157" s="39">
        <f t="shared" si="280"/>
        <v>142054</v>
      </c>
      <c r="CI157" s="40">
        <v>47056</v>
      </c>
      <c r="CJ157" s="40">
        <v>94998</v>
      </c>
      <c r="CK157" s="159">
        <v>0</v>
      </c>
      <c r="CL157" s="39">
        <v>93015</v>
      </c>
      <c r="CM157" s="159">
        <v>168688</v>
      </c>
      <c r="CN157" s="39"/>
      <c r="CO157" s="40"/>
      <c r="CP157" s="40"/>
      <c r="CQ157" s="159"/>
      <c r="CR157" s="39">
        <v>725905</v>
      </c>
      <c r="CS157" s="40">
        <v>638230</v>
      </c>
      <c r="CT157" s="40">
        <v>29305</v>
      </c>
      <c r="CU157" s="40">
        <v>34100</v>
      </c>
      <c r="CV157" s="40">
        <v>10865</v>
      </c>
      <c r="CW157" s="40">
        <v>1555</v>
      </c>
      <c r="CX157" s="40">
        <v>11850</v>
      </c>
      <c r="CY157" s="39">
        <v>555890</v>
      </c>
      <c r="CZ157" s="40">
        <v>502190</v>
      </c>
      <c r="DA157" s="40">
        <v>21015</v>
      </c>
      <c r="DB157" s="40">
        <v>17330</v>
      </c>
      <c r="DC157" s="40">
        <v>7955</v>
      </c>
      <c r="DD157" s="40">
        <v>1490</v>
      </c>
      <c r="DE157" s="40">
        <v>5910</v>
      </c>
      <c r="DF157" s="39">
        <v>720422</v>
      </c>
      <c r="DG157" s="40">
        <v>632641</v>
      </c>
      <c r="DH157" s="40">
        <v>22243</v>
      </c>
      <c r="DI157" s="40">
        <v>37841</v>
      </c>
      <c r="DJ157" s="40">
        <v>16064</v>
      </c>
      <c r="DK157" s="40">
        <v>1475</v>
      </c>
      <c r="DL157" s="159">
        <v>10158</v>
      </c>
      <c r="DM157" s="39">
        <v>546584</v>
      </c>
      <c r="DN157" s="40">
        <v>489370</v>
      </c>
      <c r="DO157" s="40">
        <v>15681</v>
      </c>
      <c r="DP157" s="40">
        <v>22495</v>
      </c>
      <c r="DQ157" s="40">
        <v>13222</v>
      </c>
      <c r="DR157" s="40">
        <v>1146</v>
      </c>
      <c r="DS157" s="159">
        <v>4670</v>
      </c>
      <c r="DT157" s="41">
        <v>488151</v>
      </c>
      <c r="DU157" s="42">
        <v>47118</v>
      </c>
      <c r="DV157" s="42">
        <v>165712</v>
      </c>
      <c r="DW157" s="42">
        <v>144661</v>
      </c>
      <c r="DX157" s="42">
        <v>130660</v>
      </c>
      <c r="DY157" s="41">
        <v>431337</v>
      </c>
      <c r="DZ157" s="42">
        <v>34880</v>
      </c>
      <c r="EA157" s="42">
        <v>150627</v>
      </c>
      <c r="EB157" s="42">
        <v>130734</v>
      </c>
      <c r="EC157" s="160">
        <v>115096</v>
      </c>
    </row>
    <row r="158" spans="1:133">
      <c r="A158" s="155" t="s">
        <v>1028</v>
      </c>
      <c r="B158" s="155" t="s">
        <v>1029</v>
      </c>
      <c r="C158" s="140" t="s">
        <v>80</v>
      </c>
      <c r="D158" s="29" t="s">
        <v>1030</v>
      </c>
      <c r="E158" s="156" t="s">
        <v>1031</v>
      </c>
      <c r="F158" s="29" t="s">
        <v>1032</v>
      </c>
      <c r="G158" s="156" t="s">
        <v>1033</v>
      </c>
      <c r="H158" s="166">
        <v>2020</v>
      </c>
      <c r="I158" s="150">
        <v>1978</v>
      </c>
      <c r="J158" s="100" t="s">
        <v>131</v>
      </c>
      <c r="K158" s="100" t="s">
        <v>1034</v>
      </c>
      <c r="L158" s="100" t="s">
        <v>141</v>
      </c>
      <c r="M158" s="100" t="s">
        <v>87</v>
      </c>
      <c r="N158" s="100" t="s">
        <v>95</v>
      </c>
      <c r="O158" s="43">
        <f t="shared" si="0"/>
        <v>47.892501439999997</v>
      </c>
      <c r="P158" s="162">
        <f t="shared" si="1"/>
        <v>50.113650759999999</v>
      </c>
      <c r="Q158" s="43">
        <f t="shared" si="2"/>
        <v>41.278219059999998</v>
      </c>
      <c r="R158" s="162">
        <f t="shared" si="3"/>
        <v>53.082093819999997</v>
      </c>
      <c r="S158" s="43">
        <f t="shared" si="4"/>
        <v>40.71135271</v>
      </c>
      <c r="T158" s="162">
        <f t="shared" si="5"/>
        <v>57.499744280000002</v>
      </c>
      <c r="U158" s="43">
        <f t="shared" si="6"/>
        <v>46.553016489999997</v>
      </c>
      <c r="V158" s="162">
        <f t="shared" si="7"/>
        <v>52.615460900000002</v>
      </c>
      <c r="W158" s="43">
        <f t="shared" si="268"/>
        <v>45.942829140000001</v>
      </c>
      <c r="X158" s="162">
        <f t="shared" si="269"/>
        <v>50.023785160000003</v>
      </c>
      <c r="Y158" s="43">
        <f t="shared" si="262"/>
        <v>43.238318040000003</v>
      </c>
      <c r="Z158" s="162">
        <f t="shared" si="263"/>
        <v>56.761681959999997</v>
      </c>
      <c r="AA158" s="43">
        <f t="shared" si="264"/>
        <v>34.294377449999999</v>
      </c>
      <c r="AB158" s="162">
        <f t="shared" si="265"/>
        <v>61.460949509999999</v>
      </c>
      <c r="AC158" s="43">
        <f t="shared" si="274"/>
        <v>30.82011893</v>
      </c>
      <c r="AD158" s="162">
        <f t="shared" si="275"/>
        <v>65.21122398</v>
      </c>
      <c r="AE158" s="43">
        <f t="shared" si="276"/>
        <v>39.181100100000002</v>
      </c>
      <c r="AF158" s="162">
        <f t="shared" si="277"/>
        <v>60.818899899999998</v>
      </c>
      <c r="AG158" s="43">
        <f t="shared" ref="AG158:AL158" si="359">CZ158/$CY158*100</f>
        <v>84.811305009999998</v>
      </c>
      <c r="AH158" s="44">
        <f t="shared" si="359"/>
        <v>8.4726113420000004</v>
      </c>
      <c r="AI158" s="44">
        <f t="shared" si="359"/>
        <v>2.8350357009999998</v>
      </c>
      <c r="AJ158" s="44">
        <f t="shared" si="359"/>
        <v>2.261529409</v>
      </c>
      <c r="AK158" s="44">
        <f t="shared" si="359"/>
        <v>0.1738962419</v>
      </c>
      <c r="AL158" s="44">
        <f t="shared" si="359"/>
        <v>1.4456222940000001</v>
      </c>
      <c r="AM158" s="43">
        <f t="shared" ref="AM158:AR158" si="360">DN158/$DM158*100</f>
        <v>84.964196920000006</v>
      </c>
      <c r="AN158" s="44">
        <f t="shared" si="360"/>
        <v>7.8090228980000003</v>
      </c>
      <c r="AO158" s="44">
        <f t="shared" si="360"/>
        <v>3.4392204959999999</v>
      </c>
      <c r="AP158" s="44">
        <f t="shared" si="360"/>
        <v>2.6111461089999999</v>
      </c>
      <c r="AQ158" s="44">
        <f t="shared" si="360"/>
        <v>0.18432715929999999</v>
      </c>
      <c r="AR158" s="163">
        <f t="shared" si="360"/>
        <v>0.99208641939999997</v>
      </c>
      <c r="AS158" s="45">
        <f t="shared" si="18"/>
        <v>93.851842540000007</v>
      </c>
      <c r="AT158" s="46">
        <f t="shared" si="27"/>
        <v>28</v>
      </c>
      <c r="AU158" s="47">
        <f t="shared" si="19"/>
        <v>46.460763370000002</v>
      </c>
      <c r="AV158" s="46">
        <f t="shared" si="28"/>
        <v>43</v>
      </c>
      <c r="AW158" s="47">
        <f t="shared" si="20"/>
        <v>47.15950058</v>
      </c>
      <c r="AX158" s="164">
        <f t="shared" si="29"/>
        <v>89</v>
      </c>
      <c r="AY158" s="48">
        <v>72723</v>
      </c>
      <c r="AZ158" s="49">
        <f t="shared" si="30"/>
        <v>121</v>
      </c>
      <c r="BA158" s="50">
        <v>76214</v>
      </c>
      <c r="BB158" s="49">
        <f t="shared" si="31"/>
        <v>157</v>
      </c>
      <c r="BC158" s="165">
        <f t="shared" si="21"/>
        <v>44.814717129999998</v>
      </c>
      <c r="BD158" s="51"/>
      <c r="BE158" s="44"/>
      <c r="BF158" s="162"/>
      <c r="BG158" s="100">
        <v>155</v>
      </c>
      <c r="BH158" s="39">
        <v>418387</v>
      </c>
      <c r="BI158" s="40">
        <v>200376</v>
      </c>
      <c r="BJ158" s="40">
        <v>209669</v>
      </c>
      <c r="BK158" s="39">
        <v>363584</v>
      </c>
      <c r="BL158" s="40">
        <v>150081</v>
      </c>
      <c r="BM158" s="40">
        <v>192998</v>
      </c>
      <c r="BN158" s="39">
        <v>342165</v>
      </c>
      <c r="BO158" s="40">
        <v>139300</v>
      </c>
      <c r="BP158" s="40">
        <v>196744</v>
      </c>
      <c r="BQ158" s="39">
        <v>342865</v>
      </c>
      <c r="BR158" s="40">
        <v>159614</v>
      </c>
      <c r="BS158" s="40">
        <v>180400</v>
      </c>
      <c r="BT158" s="39">
        <v>416226</v>
      </c>
      <c r="BU158" s="40">
        <v>191226</v>
      </c>
      <c r="BV158" s="40">
        <v>208212</v>
      </c>
      <c r="BW158" s="40">
        <v>0</v>
      </c>
      <c r="BX158" s="40">
        <v>0</v>
      </c>
      <c r="BY158" s="159">
        <v>16788</v>
      </c>
      <c r="BZ158" s="39">
        <v>317177</v>
      </c>
      <c r="CA158" s="40">
        <v>137142</v>
      </c>
      <c r="CB158" s="40">
        <v>180035</v>
      </c>
      <c r="CC158" s="159">
        <v>0</v>
      </c>
      <c r="CD158" s="39">
        <f t="shared" si="32"/>
        <v>361135</v>
      </c>
      <c r="CE158" s="40">
        <v>123849</v>
      </c>
      <c r="CF158" s="40">
        <v>221957</v>
      </c>
      <c r="CG158" s="159">
        <v>15329</v>
      </c>
      <c r="CH158" s="39">
        <f t="shared" si="280"/>
        <v>161440</v>
      </c>
      <c r="CI158" s="40">
        <v>49756</v>
      </c>
      <c r="CJ158" s="40">
        <v>105277</v>
      </c>
      <c r="CK158" s="159">
        <v>6407</v>
      </c>
      <c r="CL158" s="39">
        <v>125347</v>
      </c>
      <c r="CM158" s="159">
        <v>194570</v>
      </c>
      <c r="CN158" s="39"/>
      <c r="CO158" s="40"/>
      <c r="CP158" s="40"/>
      <c r="CQ158" s="159"/>
      <c r="CR158" s="39">
        <v>752705</v>
      </c>
      <c r="CS158" s="40">
        <v>621740</v>
      </c>
      <c r="CT158" s="40">
        <v>64030</v>
      </c>
      <c r="CU158" s="40">
        <v>28875</v>
      </c>
      <c r="CV158" s="40">
        <v>19125</v>
      </c>
      <c r="CW158" s="40">
        <v>1235</v>
      </c>
      <c r="CX158" s="40">
        <v>17700</v>
      </c>
      <c r="CY158" s="39">
        <v>569305</v>
      </c>
      <c r="CZ158" s="40">
        <v>482835</v>
      </c>
      <c r="DA158" s="40">
        <v>48235</v>
      </c>
      <c r="DB158" s="40">
        <v>16140</v>
      </c>
      <c r="DC158" s="40">
        <v>12875</v>
      </c>
      <c r="DD158" s="40">
        <v>990</v>
      </c>
      <c r="DE158" s="40">
        <v>8230</v>
      </c>
      <c r="DF158" s="39">
        <v>720423</v>
      </c>
      <c r="DG158" s="40">
        <v>596651</v>
      </c>
      <c r="DH158" s="40">
        <v>58734</v>
      </c>
      <c r="DI158" s="40">
        <v>30413</v>
      </c>
      <c r="DJ158" s="40">
        <v>19894</v>
      </c>
      <c r="DK158" s="40">
        <v>1272</v>
      </c>
      <c r="DL158" s="159">
        <v>13459</v>
      </c>
      <c r="DM158" s="39">
        <v>536546</v>
      </c>
      <c r="DN158" s="40">
        <v>455872</v>
      </c>
      <c r="DO158" s="40">
        <v>41899</v>
      </c>
      <c r="DP158" s="40">
        <v>18453</v>
      </c>
      <c r="DQ158" s="40">
        <v>14010</v>
      </c>
      <c r="DR158" s="40">
        <v>989</v>
      </c>
      <c r="DS158" s="159">
        <v>5323</v>
      </c>
      <c r="DT158" s="41">
        <v>525198</v>
      </c>
      <c r="DU158" s="42">
        <v>32290</v>
      </c>
      <c r="DV158" s="42">
        <v>118113</v>
      </c>
      <c r="DW158" s="42">
        <v>130784</v>
      </c>
      <c r="DX158" s="42">
        <v>244011</v>
      </c>
      <c r="DY158" s="41">
        <v>438268</v>
      </c>
      <c r="DZ158" s="42">
        <v>22602</v>
      </c>
      <c r="EA158" s="42">
        <v>100671</v>
      </c>
      <c r="EB158" s="42">
        <v>108310</v>
      </c>
      <c r="EC158" s="160">
        <v>206685</v>
      </c>
    </row>
    <row r="159" spans="1:133">
      <c r="A159" s="154" t="s">
        <v>1035</v>
      </c>
      <c r="B159" s="154" t="s">
        <v>1036</v>
      </c>
      <c r="C159" s="140" t="s">
        <v>80</v>
      </c>
      <c r="D159" s="29" t="s">
        <v>199</v>
      </c>
      <c r="E159" s="156" t="s">
        <v>1037</v>
      </c>
      <c r="F159" s="29" t="s">
        <v>1038</v>
      </c>
      <c r="G159" s="156" t="s">
        <v>1039</v>
      </c>
      <c r="H159" s="161">
        <v>2018</v>
      </c>
      <c r="I159" s="150">
        <v>1956</v>
      </c>
      <c r="J159" s="100" t="s">
        <v>85</v>
      </c>
      <c r="K159" s="100" t="s">
        <v>49</v>
      </c>
      <c r="L159" s="100" t="s">
        <v>148</v>
      </c>
      <c r="M159" s="100" t="s">
        <v>87</v>
      </c>
      <c r="N159" s="100" t="s">
        <v>102</v>
      </c>
      <c r="O159" s="43">
        <f t="shared" si="0"/>
        <v>29.107108920000002</v>
      </c>
      <c r="P159" s="162">
        <f t="shared" si="1"/>
        <v>68.835227020000005</v>
      </c>
      <c r="Q159" s="43">
        <f t="shared" si="2"/>
        <v>27.360342790000001</v>
      </c>
      <c r="R159" s="162">
        <f t="shared" si="3"/>
        <v>67.699088630000006</v>
      </c>
      <c r="S159" s="43">
        <f t="shared" si="4"/>
        <v>37.275941699999997</v>
      </c>
      <c r="T159" s="162">
        <f t="shared" si="5"/>
        <v>60.43432705</v>
      </c>
      <c r="U159" s="43">
        <f t="shared" si="6"/>
        <v>43.621241449999999</v>
      </c>
      <c r="V159" s="162">
        <f t="shared" si="7"/>
        <v>54.981311689999998</v>
      </c>
      <c r="W159" s="43">
        <f t="shared" si="268"/>
        <v>27.757279570000001</v>
      </c>
      <c r="X159" s="162">
        <f t="shared" si="269"/>
        <v>68.650236280000001</v>
      </c>
      <c r="Y159" s="43">
        <f t="shared" si="262"/>
        <v>32.859518629999997</v>
      </c>
      <c r="Z159" s="162">
        <f t="shared" si="263"/>
        <v>63.816056199999998</v>
      </c>
      <c r="AA159" s="43">
        <f t="shared" si="264"/>
        <v>26.700069169999999</v>
      </c>
      <c r="AB159" s="162">
        <f t="shared" si="265"/>
        <v>69.139801270000007</v>
      </c>
      <c r="AC159" s="43">
        <f t="shared" si="274"/>
        <v>29.347202249999999</v>
      </c>
      <c r="AD159" s="162">
        <f t="shared" si="275"/>
        <v>65.896911739999993</v>
      </c>
      <c r="AE159" s="43">
        <f t="shared" si="276"/>
        <v>37.285520900000002</v>
      </c>
      <c r="AF159" s="162">
        <f t="shared" si="277"/>
        <v>62.714479099999998</v>
      </c>
      <c r="AG159" s="43">
        <f t="shared" ref="AG159:AL159" si="361">CZ159/$CY159*100</f>
        <v>94.028516429999996</v>
      </c>
      <c r="AH159" s="44">
        <f t="shared" si="361"/>
        <v>2.567938625</v>
      </c>
      <c r="AI159" s="44">
        <f t="shared" si="361"/>
        <v>1.547148813</v>
      </c>
      <c r="AJ159" s="44">
        <f t="shared" si="361"/>
        <v>0.6613696281</v>
      </c>
      <c r="AK159" s="44">
        <f t="shared" si="361"/>
        <v>0.15416754090000001</v>
      </c>
      <c r="AL159" s="44">
        <f t="shared" si="361"/>
        <v>1.04085896</v>
      </c>
      <c r="AM159" s="43">
        <f t="shared" ref="AM159:AR159" si="362">DN159/$DM159*100</f>
        <v>93.932916649999996</v>
      </c>
      <c r="AN159" s="44">
        <f t="shared" si="362"/>
        <v>2.3625623060000001</v>
      </c>
      <c r="AO159" s="44">
        <f t="shared" si="362"/>
        <v>1.8079419590000001</v>
      </c>
      <c r="AP159" s="44">
        <f t="shared" si="362"/>
        <v>0.9038797891</v>
      </c>
      <c r="AQ159" s="44">
        <f t="shared" si="362"/>
        <v>0.1885818608</v>
      </c>
      <c r="AR159" s="163">
        <f t="shared" si="362"/>
        <v>0.80411743140000003</v>
      </c>
      <c r="AS159" s="45">
        <f t="shared" si="18"/>
        <v>88.862836810000005</v>
      </c>
      <c r="AT159" s="46">
        <f t="shared" si="27"/>
        <v>242</v>
      </c>
      <c r="AU159" s="47">
        <f t="shared" si="19"/>
        <v>21.548765599999999</v>
      </c>
      <c r="AV159" s="46">
        <f t="shared" si="28"/>
        <v>362</v>
      </c>
      <c r="AW159" s="47">
        <f t="shared" si="20"/>
        <v>20.879838790000001</v>
      </c>
      <c r="AX159" s="164">
        <f t="shared" si="29"/>
        <v>416</v>
      </c>
      <c r="AY159" s="48">
        <v>54823</v>
      </c>
      <c r="AZ159" s="49">
        <f t="shared" si="30"/>
        <v>295</v>
      </c>
      <c r="BA159" s="50">
        <v>55030</v>
      </c>
      <c r="BB159" s="49">
        <f t="shared" si="31"/>
        <v>364</v>
      </c>
      <c r="BC159" s="165">
        <f t="shared" si="21"/>
        <v>74.395513780000002</v>
      </c>
      <c r="BD159" s="51"/>
      <c r="BE159" s="44"/>
      <c r="BF159" s="162"/>
      <c r="BG159" s="100">
        <v>156</v>
      </c>
      <c r="BH159" s="39">
        <v>331541</v>
      </c>
      <c r="BI159" s="40">
        <v>96502</v>
      </c>
      <c r="BJ159" s="40">
        <v>228217</v>
      </c>
      <c r="BK159" s="39">
        <v>301524</v>
      </c>
      <c r="BL159" s="40">
        <v>82498</v>
      </c>
      <c r="BM159" s="40">
        <v>204129</v>
      </c>
      <c r="BN159" s="39">
        <v>285361</v>
      </c>
      <c r="BO159" s="40">
        <v>106371</v>
      </c>
      <c r="BP159" s="40">
        <v>172456</v>
      </c>
      <c r="BQ159" s="39">
        <v>305271</v>
      </c>
      <c r="BR159" s="40">
        <v>133163</v>
      </c>
      <c r="BS159" s="40">
        <v>167842</v>
      </c>
      <c r="BT159" s="39">
        <v>328213</v>
      </c>
      <c r="BU159" s="40">
        <v>91103</v>
      </c>
      <c r="BV159" s="40">
        <v>225319</v>
      </c>
      <c r="BW159" s="40">
        <v>0</v>
      </c>
      <c r="BX159" s="40">
        <v>0</v>
      </c>
      <c r="BY159" s="159">
        <v>11791</v>
      </c>
      <c r="BZ159" s="39">
        <v>241726</v>
      </c>
      <c r="CA159" s="40">
        <v>79430</v>
      </c>
      <c r="CB159" s="40">
        <v>154260</v>
      </c>
      <c r="CC159" s="159">
        <v>8036</v>
      </c>
      <c r="CD159" s="39">
        <f t="shared" si="32"/>
        <v>296385</v>
      </c>
      <c r="CE159" s="40">
        <v>79135</v>
      </c>
      <c r="CF159" s="40">
        <v>204920</v>
      </c>
      <c r="CG159" s="159">
        <v>12330</v>
      </c>
      <c r="CH159" s="39">
        <f t="shared" si="280"/>
        <v>155071</v>
      </c>
      <c r="CI159" s="40">
        <v>45509</v>
      </c>
      <c r="CJ159" s="40">
        <v>102187</v>
      </c>
      <c r="CK159" s="159">
        <v>7375</v>
      </c>
      <c r="CL159" s="39">
        <v>96678</v>
      </c>
      <c r="CM159" s="159">
        <v>162613</v>
      </c>
      <c r="CN159" s="39"/>
      <c r="CO159" s="40"/>
      <c r="CP159" s="40"/>
      <c r="CQ159" s="159"/>
      <c r="CR159" s="39">
        <v>705725</v>
      </c>
      <c r="CS159" s="40">
        <v>653690</v>
      </c>
      <c r="CT159" s="40">
        <v>18230</v>
      </c>
      <c r="CU159" s="40">
        <v>16040</v>
      </c>
      <c r="CV159" s="40">
        <v>5515</v>
      </c>
      <c r="CW159" s="40">
        <v>985</v>
      </c>
      <c r="CX159" s="40">
        <v>11265</v>
      </c>
      <c r="CY159" s="39">
        <v>548105</v>
      </c>
      <c r="CZ159" s="40">
        <v>515375</v>
      </c>
      <c r="DA159" s="40">
        <v>14075</v>
      </c>
      <c r="DB159" s="40">
        <v>8480</v>
      </c>
      <c r="DC159" s="40">
        <v>3625</v>
      </c>
      <c r="DD159" s="40">
        <v>845</v>
      </c>
      <c r="DE159" s="40">
        <v>5705</v>
      </c>
      <c r="DF159" s="39">
        <v>720422</v>
      </c>
      <c r="DG159" s="40">
        <v>668596</v>
      </c>
      <c r="DH159" s="40">
        <v>17551</v>
      </c>
      <c r="DI159" s="40">
        <v>16802</v>
      </c>
      <c r="DJ159" s="40">
        <v>6566</v>
      </c>
      <c r="DK159" s="40">
        <v>1307</v>
      </c>
      <c r="DL159" s="159">
        <v>9600</v>
      </c>
      <c r="DM159" s="39">
        <v>548303</v>
      </c>
      <c r="DN159" s="40">
        <v>515037</v>
      </c>
      <c r="DO159" s="40">
        <v>12954</v>
      </c>
      <c r="DP159" s="40">
        <v>9913</v>
      </c>
      <c r="DQ159" s="40">
        <v>4956</v>
      </c>
      <c r="DR159" s="40">
        <v>1034</v>
      </c>
      <c r="DS159" s="159">
        <v>4409</v>
      </c>
      <c r="DT159" s="41">
        <v>487485</v>
      </c>
      <c r="DU159" s="42">
        <v>54292</v>
      </c>
      <c r="DV159" s="42">
        <v>189620</v>
      </c>
      <c r="DW159" s="42">
        <v>138526</v>
      </c>
      <c r="DX159" s="42">
        <v>105047</v>
      </c>
      <c r="DY159" s="41">
        <v>453083</v>
      </c>
      <c r="DZ159" s="42">
        <v>48396</v>
      </c>
      <c r="EA159" s="42">
        <v>180049</v>
      </c>
      <c r="EB159" s="42">
        <v>130035</v>
      </c>
      <c r="EC159" s="160">
        <v>94603</v>
      </c>
    </row>
    <row r="160" spans="1:133">
      <c r="A160" s="155" t="s">
        <v>1040</v>
      </c>
      <c r="B160" s="155" t="s">
        <v>1041</v>
      </c>
      <c r="C160" s="140" t="s">
        <v>126</v>
      </c>
      <c r="D160" s="29" t="s">
        <v>1042</v>
      </c>
      <c r="E160" s="156" t="s">
        <v>1043</v>
      </c>
      <c r="F160" s="29" t="s">
        <v>1044</v>
      </c>
      <c r="G160" s="156" t="s">
        <v>1045</v>
      </c>
      <c r="H160" s="166" t="s">
        <v>317</v>
      </c>
      <c r="I160" s="150">
        <v>1974</v>
      </c>
      <c r="J160" s="100" t="s">
        <v>85</v>
      </c>
      <c r="K160" s="100" t="s">
        <v>50</v>
      </c>
      <c r="L160" s="100" t="s">
        <v>1046</v>
      </c>
      <c r="M160" s="100" t="s">
        <v>87</v>
      </c>
      <c r="N160" s="100" t="s">
        <v>102</v>
      </c>
      <c r="O160" s="43">
        <f t="shared" si="0"/>
        <v>62.869691809999999</v>
      </c>
      <c r="P160" s="162">
        <f t="shared" si="1"/>
        <v>35.268156859999998</v>
      </c>
      <c r="Q160" s="43">
        <f t="shared" si="2"/>
        <v>59.02392888</v>
      </c>
      <c r="R160" s="162">
        <f t="shared" si="3"/>
        <v>36.177054759999997</v>
      </c>
      <c r="S160" s="43">
        <f t="shared" si="4"/>
        <v>62.894564209999999</v>
      </c>
      <c r="T160" s="162">
        <f t="shared" si="5"/>
        <v>35.346392659999999</v>
      </c>
      <c r="U160" s="43">
        <f t="shared" si="6"/>
        <v>66.343744299999997</v>
      </c>
      <c r="V160" s="162">
        <f t="shared" si="7"/>
        <v>32.841561900000002</v>
      </c>
      <c r="W160" s="43">
        <f t="shared" si="268"/>
        <v>62.435236830000001</v>
      </c>
      <c r="X160" s="162">
        <f t="shared" si="269"/>
        <v>37.564763169999999</v>
      </c>
      <c r="Y160" s="43">
        <f t="shared" si="262"/>
        <v>64.862865130000003</v>
      </c>
      <c r="Z160" s="162">
        <f t="shared" si="263"/>
        <v>35.137134869999997</v>
      </c>
      <c r="AA160" s="43">
        <f t="shared" si="264"/>
        <v>59.976196770000001</v>
      </c>
      <c r="AB160" s="162">
        <f t="shared" si="265"/>
        <v>35.688215509999999</v>
      </c>
      <c r="AC160" s="43">
        <f t="shared" si="274"/>
        <v>54.732275680000001</v>
      </c>
      <c r="AD160" s="162">
        <f t="shared" si="275"/>
        <v>41.766063010000003</v>
      </c>
      <c r="AE160" s="43">
        <f t="shared" si="276"/>
        <v>62.850164759999998</v>
      </c>
      <c r="AF160" s="162">
        <f t="shared" si="277"/>
        <v>37.149835240000002</v>
      </c>
      <c r="AG160" s="43">
        <f t="shared" ref="AG160:AL160" si="363">CZ160/$CY160*100</f>
        <v>62.04478537</v>
      </c>
      <c r="AH160" s="44">
        <f t="shared" si="363"/>
        <v>29.514373160000002</v>
      </c>
      <c r="AI160" s="44">
        <f t="shared" si="363"/>
        <v>4.4310785680000002</v>
      </c>
      <c r="AJ160" s="44">
        <f t="shared" si="363"/>
        <v>1.684294127</v>
      </c>
      <c r="AK160" s="44">
        <f t="shared" si="363"/>
        <v>0.24310398259999999</v>
      </c>
      <c r="AL160" s="44">
        <f t="shared" si="363"/>
        <v>2.0823647919999999</v>
      </c>
      <c r="AM160" s="43">
        <f t="shared" ref="AM160:AR160" si="364">DN160/$DM160*100</f>
        <v>61.535128280000002</v>
      </c>
      <c r="AN160" s="44">
        <f t="shared" si="364"/>
        <v>26.719740980000001</v>
      </c>
      <c r="AO160" s="44">
        <f t="shared" si="364"/>
        <v>8.1312876460000005</v>
      </c>
      <c r="AP160" s="44">
        <f t="shared" si="364"/>
        <v>1.9478923779999999</v>
      </c>
      <c r="AQ160" s="44">
        <f t="shared" si="364"/>
        <v>0.25230308639999999</v>
      </c>
      <c r="AR160" s="163">
        <f t="shared" si="364"/>
        <v>1.413647627</v>
      </c>
      <c r="AS160" s="45">
        <f t="shared" si="18"/>
        <v>83.521009140000004</v>
      </c>
      <c r="AT160" s="46">
        <f t="shared" si="27"/>
        <v>367</v>
      </c>
      <c r="AU160" s="47">
        <f t="shared" si="19"/>
        <v>24.100636430000002</v>
      </c>
      <c r="AV160" s="46">
        <f t="shared" si="28"/>
        <v>321</v>
      </c>
      <c r="AW160" s="47">
        <f t="shared" si="20"/>
        <v>28.94736842</v>
      </c>
      <c r="AX160" s="164">
        <f t="shared" si="29"/>
        <v>293</v>
      </c>
      <c r="AY160" s="48">
        <v>44256</v>
      </c>
      <c r="AZ160" s="49">
        <f t="shared" si="30"/>
        <v>400</v>
      </c>
      <c r="BA160" s="50">
        <v>53012</v>
      </c>
      <c r="BB160" s="49">
        <f t="shared" si="31"/>
        <v>385</v>
      </c>
      <c r="BC160" s="165">
        <f t="shared" si="21"/>
        <v>44.084452759999998</v>
      </c>
      <c r="BD160" s="51"/>
      <c r="BE160" s="44"/>
      <c r="BF160" s="162"/>
      <c r="BG160" s="100">
        <v>157</v>
      </c>
      <c r="BH160" s="39">
        <v>283006</v>
      </c>
      <c r="BI160" s="40">
        <v>177925</v>
      </c>
      <c r="BJ160" s="40">
        <v>99811</v>
      </c>
      <c r="BK160" s="39">
        <v>264325</v>
      </c>
      <c r="BL160" s="40">
        <v>156015</v>
      </c>
      <c r="BM160" s="40">
        <v>95625</v>
      </c>
      <c r="BN160" s="39">
        <v>262188</v>
      </c>
      <c r="BO160" s="40">
        <v>164902</v>
      </c>
      <c r="BP160" s="40">
        <v>92674</v>
      </c>
      <c r="BQ160" s="39">
        <v>279737</v>
      </c>
      <c r="BR160" s="40">
        <v>185588</v>
      </c>
      <c r="BS160" s="40">
        <v>91870</v>
      </c>
      <c r="BT160" s="39">
        <v>282568</v>
      </c>
      <c r="BU160" s="40">
        <v>176422</v>
      </c>
      <c r="BV160" s="40">
        <v>106146</v>
      </c>
      <c r="BW160" s="40">
        <v>0</v>
      </c>
      <c r="BX160" s="40">
        <v>0</v>
      </c>
      <c r="BY160" s="159">
        <v>0</v>
      </c>
      <c r="BZ160" s="39">
        <v>217596</v>
      </c>
      <c r="CA160" s="40">
        <v>141139</v>
      </c>
      <c r="CB160" s="40">
        <v>76457</v>
      </c>
      <c r="CC160" s="159">
        <v>0</v>
      </c>
      <c r="CD160" s="39">
        <f t="shared" si="32"/>
        <v>264670</v>
      </c>
      <c r="CE160" s="40">
        <v>158739</v>
      </c>
      <c r="CF160" s="40">
        <v>94456</v>
      </c>
      <c r="CG160" s="159">
        <v>11475</v>
      </c>
      <c r="CH160" s="39">
        <f t="shared" si="280"/>
        <v>112261</v>
      </c>
      <c r="CI160" s="40">
        <v>61443</v>
      </c>
      <c r="CJ160" s="40">
        <v>46887</v>
      </c>
      <c r="CK160" s="159">
        <v>3931</v>
      </c>
      <c r="CL160" s="39">
        <v>162122</v>
      </c>
      <c r="CM160" s="159">
        <v>95828</v>
      </c>
      <c r="CN160" s="39"/>
      <c r="CO160" s="40"/>
      <c r="CP160" s="40"/>
      <c r="CQ160" s="159"/>
      <c r="CR160" s="39">
        <v>706120</v>
      </c>
      <c r="CS160" s="40">
        <v>394745</v>
      </c>
      <c r="CT160" s="40">
        <v>217555</v>
      </c>
      <c r="CU160" s="40">
        <v>57095</v>
      </c>
      <c r="CV160" s="40">
        <v>14180</v>
      </c>
      <c r="CW160" s="40">
        <v>1680</v>
      </c>
      <c r="CX160" s="40">
        <v>20865</v>
      </c>
      <c r="CY160" s="39">
        <v>516240</v>
      </c>
      <c r="CZ160" s="40">
        <v>320300</v>
      </c>
      <c r="DA160" s="40">
        <v>152365</v>
      </c>
      <c r="DB160" s="40">
        <v>22875</v>
      </c>
      <c r="DC160" s="40">
        <v>8695</v>
      </c>
      <c r="DD160" s="40">
        <v>1255</v>
      </c>
      <c r="DE160" s="40">
        <v>10750</v>
      </c>
      <c r="DF160" s="39">
        <v>720423</v>
      </c>
      <c r="DG160" s="40">
        <v>410585</v>
      </c>
      <c r="DH160" s="40">
        <v>205355</v>
      </c>
      <c r="DI160" s="40">
        <v>71307</v>
      </c>
      <c r="DJ160" s="40">
        <v>13678</v>
      </c>
      <c r="DK160" s="40">
        <v>1691</v>
      </c>
      <c r="DL160" s="159">
        <v>17807</v>
      </c>
      <c r="DM160" s="39">
        <v>533089</v>
      </c>
      <c r="DN160" s="40">
        <v>328037</v>
      </c>
      <c r="DO160" s="40">
        <v>142440</v>
      </c>
      <c r="DP160" s="40">
        <v>43347</v>
      </c>
      <c r="DQ160" s="40">
        <v>10384</v>
      </c>
      <c r="DR160" s="40">
        <v>1345</v>
      </c>
      <c r="DS160" s="159">
        <v>7536</v>
      </c>
      <c r="DT160" s="41">
        <v>489763</v>
      </c>
      <c r="DU160" s="42">
        <v>80708</v>
      </c>
      <c r="DV160" s="42">
        <v>153576</v>
      </c>
      <c r="DW160" s="42">
        <v>137443</v>
      </c>
      <c r="DX160" s="42">
        <v>118036</v>
      </c>
      <c r="DY160" s="41">
        <v>285874</v>
      </c>
      <c r="DZ160" s="42">
        <v>34408</v>
      </c>
      <c r="EA160" s="42">
        <v>88960</v>
      </c>
      <c r="EB160" s="42">
        <v>79753</v>
      </c>
      <c r="EC160" s="160">
        <v>82753</v>
      </c>
    </row>
    <row r="161" spans="1:133">
      <c r="A161" s="154" t="s">
        <v>1047</v>
      </c>
      <c r="B161" s="154" t="s">
        <v>1048</v>
      </c>
      <c r="C161" s="140" t="s">
        <v>80</v>
      </c>
      <c r="D161" s="29" t="s">
        <v>1049</v>
      </c>
      <c r="E161" s="156" t="s">
        <v>1050</v>
      </c>
      <c r="F161" s="29" t="s">
        <v>1051</v>
      </c>
      <c r="G161" s="156" t="s">
        <v>1052</v>
      </c>
      <c r="H161" s="161">
        <v>2010</v>
      </c>
      <c r="I161" s="150">
        <v>1962</v>
      </c>
      <c r="J161" s="100" t="s">
        <v>85</v>
      </c>
      <c r="K161" s="100" t="s">
        <v>49</v>
      </c>
      <c r="L161" s="100" t="s">
        <v>352</v>
      </c>
      <c r="M161" s="100" t="s">
        <v>87</v>
      </c>
      <c r="N161" s="100" t="s">
        <v>102</v>
      </c>
      <c r="O161" s="43">
        <f t="shared" si="0"/>
        <v>33.120958569999999</v>
      </c>
      <c r="P161" s="162">
        <f t="shared" si="1"/>
        <v>65.056890480000007</v>
      </c>
      <c r="Q161" s="43">
        <f t="shared" si="2"/>
        <v>30.88406998</v>
      </c>
      <c r="R161" s="162">
        <f t="shared" si="3"/>
        <v>64.602273289999999</v>
      </c>
      <c r="S161" s="43">
        <f t="shared" si="4"/>
        <v>39.606670880000003</v>
      </c>
      <c r="T161" s="162">
        <f t="shared" si="5"/>
        <v>58.372951909999998</v>
      </c>
      <c r="U161" s="43">
        <f t="shared" si="6"/>
        <v>48.140530560000002</v>
      </c>
      <c r="V161" s="162">
        <f t="shared" si="7"/>
        <v>50.601849459999997</v>
      </c>
      <c r="W161" s="43">
        <f t="shared" si="268"/>
        <v>29.84589089</v>
      </c>
      <c r="X161" s="162">
        <f t="shared" si="269"/>
        <v>66.946855589999998</v>
      </c>
      <c r="Y161" s="43">
        <f t="shared" si="262"/>
        <v>35.570282980000002</v>
      </c>
      <c r="Z161" s="162">
        <f t="shared" si="263"/>
        <v>64.429717019999998</v>
      </c>
      <c r="AA161" s="43">
        <f t="shared" si="264"/>
        <v>31.67691958</v>
      </c>
      <c r="AB161" s="162">
        <f t="shared" si="265"/>
        <v>63.689759189999997</v>
      </c>
      <c r="AC161" s="43">
        <f t="shared" si="274"/>
        <v>35.831071420000001</v>
      </c>
      <c r="AD161" s="162">
        <f t="shared" si="275"/>
        <v>60.323964629999999</v>
      </c>
      <c r="AE161" s="43">
        <f t="shared" si="276"/>
        <v>44.590387229999997</v>
      </c>
      <c r="AF161" s="162">
        <f t="shared" si="277"/>
        <v>55.409612770000003</v>
      </c>
      <c r="AG161" s="43">
        <f t="shared" ref="AG161:AL161" si="365">CZ161/$CY161*100</f>
        <v>92.572562730000001</v>
      </c>
      <c r="AH161" s="44">
        <f t="shared" si="365"/>
        <v>4.0706143709999996</v>
      </c>
      <c r="AI161" s="44">
        <f t="shared" si="365"/>
        <v>1.285553006</v>
      </c>
      <c r="AJ161" s="44">
        <f t="shared" si="365"/>
        <v>0.66917950400000004</v>
      </c>
      <c r="AK161" s="44">
        <f t="shared" si="365"/>
        <v>0.16114934989999999</v>
      </c>
      <c r="AL161" s="44">
        <f t="shared" si="365"/>
        <v>1.240941039</v>
      </c>
      <c r="AM161" s="43">
        <f t="shared" ref="AM161:AR161" si="366">DN161/$DM161*100</f>
        <v>92.678409779999996</v>
      </c>
      <c r="AN161" s="44">
        <f t="shared" si="366"/>
        <v>3.8689406079999999</v>
      </c>
      <c r="AO161" s="44">
        <f t="shared" si="366"/>
        <v>1.624149214</v>
      </c>
      <c r="AP161" s="44">
        <f t="shared" si="366"/>
        <v>0.83511154389999998</v>
      </c>
      <c r="AQ161" s="44">
        <f t="shared" si="366"/>
        <v>0.21627618309999999</v>
      </c>
      <c r="AR161" s="163">
        <f t="shared" si="366"/>
        <v>0.77711266779999999</v>
      </c>
      <c r="AS161" s="45">
        <f t="shared" si="18"/>
        <v>89.102397730000007</v>
      </c>
      <c r="AT161" s="46">
        <f t="shared" si="27"/>
        <v>227</v>
      </c>
      <c r="AU161" s="47">
        <f t="shared" si="19"/>
        <v>21.559375240000001</v>
      </c>
      <c r="AV161" s="46">
        <f t="shared" si="28"/>
        <v>361</v>
      </c>
      <c r="AW161" s="47">
        <f t="shared" si="20"/>
        <v>21.706174170000001</v>
      </c>
      <c r="AX161" s="164">
        <f t="shared" si="29"/>
        <v>402</v>
      </c>
      <c r="AY161" s="48">
        <v>52911</v>
      </c>
      <c r="AZ161" s="49">
        <f t="shared" si="30"/>
        <v>323</v>
      </c>
      <c r="BA161" s="50">
        <v>54282</v>
      </c>
      <c r="BB161" s="49">
        <f t="shared" si="31"/>
        <v>373</v>
      </c>
      <c r="BC161" s="165">
        <f t="shared" si="21"/>
        <v>72.478601029999993</v>
      </c>
      <c r="BD161" s="51"/>
      <c r="BE161" s="44"/>
      <c r="BF161" s="162"/>
      <c r="BG161" s="100">
        <v>158</v>
      </c>
      <c r="BH161" s="39">
        <v>326153</v>
      </c>
      <c r="BI161" s="40">
        <v>108025</v>
      </c>
      <c r="BJ161" s="40">
        <v>212185</v>
      </c>
      <c r="BK161" s="39">
        <v>300621</v>
      </c>
      <c r="BL161" s="40">
        <v>92844</v>
      </c>
      <c r="BM161" s="40">
        <v>194208</v>
      </c>
      <c r="BN161" s="39">
        <v>294054</v>
      </c>
      <c r="BO161" s="40">
        <v>116465</v>
      </c>
      <c r="BP161" s="40">
        <v>171648</v>
      </c>
      <c r="BQ161" s="39">
        <v>309712</v>
      </c>
      <c r="BR161" s="40">
        <v>149097</v>
      </c>
      <c r="BS161" s="40">
        <v>156720</v>
      </c>
      <c r="BT161" s="39">
        <v>320617</v>
      </c>
      <c r="BU161" s="40">
        <v>95691</v>
      </c>
      <c r="BV161" s="40">
        <v>214643</v>
      </c>
      <c r="BW161" s="40">
        <v>0</v>
      </c>
      <c r="BX161" s="40">
        <v>0</v>
      </c>
      <c r="BY161" s="159">
        <v>10283</v>
      </c>
      <c r="BZ161" s="39">
        <v>244291</v>
      </c>
      <c r="CA161" s="40">
        <v>86895</v>
      </c>
      <c r="CB161" s="40">
        <v>157396</v>
      </c>
      <c r="CC161" s="159">
        <v>0</v>
      </c>
      <c r="CD161" s="39">
        <f t="shared" si="32"/>
        <v>294713</v>
      </c>
      <c r="CE161" s="40">
        <v>93356</v>
      </c>
      <c r="CF161" s="40">
        <v>187702</v>
      </c>
      <c r="CG161" s="159">
        <v>13655</v>
      </c>
      <c r="CH161" s="39">
        <f t="shared" si="280"/>
        <v>171315</v>
      </c>
      <c r="CI161" s="40">
        <v>61384</v>
      </c>
      <c r="CJ161" s="40">
        <v>103344</v>
      </c>
      <c r="CK161" s="159">
        <v>6587</v>
      </c>
      <c r="CL161" s="39">
        <v>123741</v>
      </c>
      <c r="CM161" s="159">
        <v>153765</v>
      </c>
      <c r="CN161" s="39"/>
      <c r="CO161" s="40"/>
      <c r="CP161" s="40"/>
      <c r="CQ161" s="159"/>
      <c r="CR161" s="39">
        <v>708960</v>
      </c>
      <c r="CS161" s="40">
        <v>645910</v>
      </c>
      <c r="CT161" s="40">
        <v>29985</v>
      </c>
      <c r="CU161" s="40">
        <v>13770</v>
      </c>
      <c r="CV161" s="40">
        <v>5110</v>
      </c>
      <c r="CW161" s="40">
        <v>970</v>
      </c>
      <c r="CX161" s="40">
        <v>13215</v>
      </c>
      <c r="CY161" s="39">
        <v>549180</v>
      </c>
      <c r="CZ161" s="40">
        <v>508390</v>
      </c>
      <c r="DA161" s="40">
        <v>22355</v>
      </c>
      <c r="DB161" s="40">
        <v>7060</v>
      </c>
      <c r="DC161" s="40">
        <v>3675</v>
      </c>
      <c r="DD161" s="40">
        <v>885</v>
      </c>
      <c r="DE161" s="40">
        <v>6815</v>
      </c>
      <c r="DF161" s="39">
        <v>720422</v>
      </c>
      <c r="DG161" s="40">
        <v>658802</v>
      </c>
      <c r="DH161" s="40">
        <v>28637</v>
      </c>
      <c r="DI161" s="40">
        <v>14778</v>
      </c>
      <c r="DJ161" s="40">
        <v>6225</v>
      </c>
      <c r="DK161" s="40">
        <v>1517</v>
      </c>
      <c r="DL161" s="159">
        <v>10463</v>
      </c>
      <c r="DM161" s="39">
        <v>553459</v>
      </c>
      <c r="DN161" s="40">
        <v>512937</v>
      </c>
      <c r="DO161" s="40">
        <v>21413</v>
      </c>
      <c r="DP161" s="40">
        <v>8989</v>
      </c>
      <c r="DQ161" s="40">
        <v>4622</v>
      </c>
      <c r="DR161" s="40">
        <v>1197</v>
      </c>
      <c r="DS161" s="159">
        <v>4301</v>
      </c>
      <c r="DT161" s="41">
        <v>489337</v>
      </c>
      <c r="DU161" s="42">
        <v>53326</v>
      </c>
      <c r="DV161" s="42">
        <v>178803</v>
      </c>
      <c r="DW161" s="42">
        <v>151710</v>
      </c>
      <c r="DX161" s="42">
        <v>105498</v>
      </c>
      <c r="DY161" s="41">
        <v>450927</v>
      </c>
      <c r="DZ161" s="42">
        <v>46114</v>
      </c>
      <c r="EA161" s="42">
        <v>166877</v>
      </c>
      <c r="EB161" s="42">
        <v>140057</v>
      </c>
      <c r="EC161" s="160">
        <v>97879</v>
      </c>
    </row>
    <row r="162" spans="1:133">
      <c r="A162" s="155" t="s">
        <v>1053</v>
      </c>
      <c r="B162" s="155" t="s">
        <v>1054</v>
      </c>
      <c r="C162" s="140" t="s">
        <v>80</v>
      </c>
      <c r="D162" s="29" t="s">
        <v>1055</v>
      </c>
      <c r="E162" s="156" t="s">
        <v>1056</v>
      </c>
      <c r="F162" s="29" t="s">
        <v>1057</v>
      </c>
      <c r="G162" s="156" t="s">
        <v>1058</v>
      </c>
      <c r="H162" s="166">
        <v>2016</v>
      </c>
      <c r="I162" s="150">
        <v>1983</v>
      </c>
      <c r="J162" s="100" t="s">
        <v>85</v>
      </c>
      <c r="K162" s="100" t="s">
        <v>49</v>
      </c>
      <c r="L162" s="100" t="s">
        <v>196</v>
      </c>
      <c r="M162" s="100" t="s">
        <v>87</v>
      </c>
      <c r="N162" s="100" t="s">
        <v>102</v>
      </c>
      <c r="O162" s="43">
        <f t="shared" si="0"/>
        <v>37.220372300000001</v>
      </c>
      <c r="P162" s="162">
        <f t="shared" si="1"/>
        <v>60.809434529999997</v>
      </c>
      <c r="Q162" s="43">
        <f t="shared" si="2"/>
        <v>34.15825564</v>
      </c>
      <c r="R162" s="162">
        <f t="shared" si="3"/>
        <v>61.054318510000002</v>
      </c>
      <c r="S162" s="43">
        <f t="shared" si="4"/>
        <v>40.685586209999997</v>
      </c>
      <c r="T162" s="162">
        <f t="shared" si="5"/>
        <v>57.165035099999997</v>
      </c>
      <c r="U162" s="43">
        <f t="shared" si="6"/>
        <v>46.237875629999998</v>
      </c>
      <c r="V162" s="162">
        <f t="shared" si="7"/>
        <v>52.674499009999998</v>
      </c>
      <c r="W162" s="43">
        <f t="shared" si="268"/>
        <v>34.137333650000002</v>
      </c>
      <c r="X162" s="162">
        <f t="shared" si="269"/>
        <v>61.847770990000001</v>
      </c>
      <c r="Y162" s="43">
        <f t="shared" si="262"/>
        <v>43.51767572</v>
      </c>
      <c r="Z162" s="162">
        <f t="shared" si="263"/>
        <v>56.48232428</v>
      </c>
      <c r="AA162" s="43">
        <f t="shared" si="264"/>
        <v>40.461462689999998</v>
      </c>
      <c r="AB162" s="162">
        <f t="shared" si="265"/>
        <v>54.141176979999997</v>
      </c>
      <c r="AC162" s="43">
        <f t="shared" si="274"/>
        <v>33.672201579999999</v>
      </c>
      <c r="AD162" s="162">
        <f t="shared" si="275"/>
        <v>62.179977600000001</v>
      </c>
      <c r="AE162" s="43">
        <f t="shared" si="276"/>
        <v>44.552954589999999</v>
      </c>
      <c r="AF162" s="162">
        <f t="shared" si="277"/>
        <v>55.447045410000001</v>
      </c>
      <c r="AG162" s="43">
        <f t="shared" ref="AG162:AL162" si="367">CZ162/$CY162*100</f>
        <v>92.392823449999995</v>
      </c>
      <c r="AH162" s="44">
        <f t="shared" si="367"/>
        <v>2.7436148280000001</v>
      </c>
      <c r="AI162" s="44">
        <f t="shared" si="367"/>
        <v>1.947870445</v>
      </c>
      <c r="AJ162" s="44">
        <f t="shared" si="367"/>
        <v>1.3914608150000001</v>
      </c>
      <c r="AK162" s="44">
        <f t="shared" si="367"/>
        <v>0.1825582614</v>
      </c>
      <c r="AL162" s="44">
        <f t="shared" si="367"/>
        <v>1.341672199</v>
      </c>
      <c r="AM162" s="43">
        <f t="shared" ref="AM162:AR162" si="368">DN162/$DM162*100</f>
        <v>92.13716436</v>
      </c>
      <c r="AN162" s="44">
        <f t="shared" si="368"/>
        <v>2.4129565749999999</v>
      </c>
      <c r="AO162" s="44">
        <f t="shared" si="368"/>
        <v>2.328247164</v>
      </c>
      <c r="AP162" s="44">
        <f t="shared" si="368"/>
        <v>1.892984979</v>
      </c>
      <c r="AQ162" s="44">
        <f t="shared" si="368"/>
        <v>0.22186656290000001</v>
      </c>
      <c r="AR162" s="163">
        <f t="shared" si="368"/>
        <v>1.0067803580000001</v>
      </c>
      <c r="AS162" s="45">
        <f t="shared" si="18"/>
        <v>89.889843999999997</v>
      </c>
      <c r="AT162" s="46">
        <f t="shared" si="27"/>
        <v>190</v>
      </c>
      <c r="AU162" s="47">
        <f t="shared" si="19"/>
        <v>26.94726185</v>
      </c>
      <c r="AV162" s="46">
        <f t="shared" si="28"/>
        <v>269</v>
      </c>
      <c r="AW162" s="47">
        <f t="shared" si="20"/>
        <v>26.426370729999999</v>
      </c>
      <c r="AX162" s="164">
        <f t="shared" si="29"/>
        <v>338</v>
      </c>
      <c r="AY162" s="48">
        <v>57939</v>
      </c>
      <c r="AZ162" s="49">
        <f t="shared" si="30"/>
        <v>248</v>
      </c>
      <c r="BA162" s="50">
        <v>59521</v>
      </c>
      <c r="BB162" s="49">
        <f t="shared" si="31"/>
        <v>306</v>
      </c>
      <c r="BC162" s="165">
        <f t="shared" si="21"/>
        <v>67.976753400000007</v>
      </c>
      <c r="BD162" s="51"/>
      <c r="BE162" s="44"/>
      <c r="BF162" s="162"/>
      <c r="BG162" s="100">
        <v>159</v>
      </c>
      <c r="BH162" s="39">
        <v>364279</v>
      </c>
      <c r="BI162" s="40">
        <v>135586</v>
      </c>
      <c r="BJ162" s="40">
        <v>221516</v>
      </c>
      <c r="BK162" s="39">
        <v>324475</v>
      </c>
      <c r="BL162" s="40">
        <v>110835</v>
      </c>
      <c r="BM162" s="40">
        <v>198106</v>
      </c>
      <c r="BN162" s="39">
        <v>303390</v>
      </c>
      <c r="BO162" s="40">
        <v>123436</v>
      </c>
      <c r="BP162" s="40">
        <v>173433</v>
      </c>
      <c r="BQ162" s="39">
        <v>315274</v>
      </c>
      <c r="BR162" s="40">
        <v>145776</v>
      </c>
      <c r="BS162" s="40">
        <v>166069</v>
      </c>
      <c r="BT162" s="39">
        <v>359038</v>
      </c>
      <c r="BU162" s="40">
        <v>122566</v>
      </c>
      <c r="BV162" s="40">
        <v>222057</v>
      </c>
      <c r="BW162" s="40">
        <v>0</v>
      </c>
      <c r="BX162" s="40">
        <v>0</v>
      </c>
      <c r="BY162" s="159">
        <v>14415</v>
      </c>
      <c r="BZ162" s="39">
        <v>271361</v>
      </c>
      <c r="CA162" s="40">
        <v>118090</v>
      </c>
      <c r="CB162" s="40">
        <v>153271</v>
      </c>
      <c r="CC162" s="159">
        <v>0</v>
      </c>
      <c r="CD162" s="39">
        <f t="shared" si="32"/>
        <v>322843</v>
      </c>
      <c r="CE162" s="40">
        <v>130627</v>
      </c>
      <c r="CF162" s="40">
        <v>174791</v>
      </c>
      <c r="CG162" s="159">
        <v>17425</v>
      </c>
      <c r="CH162" s="39">
        <f t="shared" si="280"/>
        <v>163387</v>
      </c>
      <c r="CI162" s="40">
        <v>55016</v>
      </c>
      <c r="CJ162" s="40">
        <v>101594</v>
      </c>
      <c r="CK162" s="159">
        <v>6777</v>
      </c>
      <c r="CL162" s="39">
        <v>132848</v>
      </c>
      <c r="CM162" s="159">
        <v>165332</v>
      </c>
      <c r="CN162" s="39"/>
      <c r="CO162" s="40"/>
      <c r="CP162" s="40"/>
      <c r="CQ162" s="159"/>
      <c r="CR162" s="39">
        <v>735150</v>
      </c>
      <c r="CS162" s="40">
        <v>667020</v>
      </c>
      <c r="CT162" s="40">
        <v>20995</v>
      </c>
      <c r="CU162" s="40">
        <v>20225</v>
      </c>
      <c r="CV162" s="40">
        <v>10460</v>
      </c>
      <c r="CW162" s="40">
        <v>1410</v>
      </c>
      <c r="CX162" s="40">
        <v>15040</v>
      </c>
      <c r="CY162" s="39">
        <v>572420</v>
      </c>
      <c r="CZ162" s="40">
        <v>528875</v>
      </c>
      <c r="DA162" s="40">
        <v>15705</v>
      </c>
      <c r="DB162" s="40">
        <v>11150</v>
      </c>
      <c r="DC162" s="40">
        <v>7965</v>
      </c>
      <c r="DD162" s="40">
        <v>1045</v>
      </c>
      <c r="DE162" s="40">
        <v>7680</v>
      </c>
      <c r="DF162" s="39">
        <v>720422</v>
      </c>
      <c r="DG162" s="40">
        <v>655631</v>
      </c>
      <c r="DH162" s="40">
        <v>18316</v>
      </c>
      <c r="DI162" s="40">
        <v>20697</v>
      </c>
      <c r="DJ162" s="40">
        <v>12868</v>
      </c>
      <c r="DK162" s="40">
        <v>1554</v>
      </c>
      <c r="DL162" s="159">
        <v>11356</v>
      </c>
      <c r="DM162" s="39">
        <v>554838</v>
      </c>
      <c r="DN162" s="40">
        <v>511212</v>
      </c>
      <c r="DO162" s="40">
        <v>13388</v>
      </c>
      <c r="DP162" s="40">
        <v>12918</v>
      </c>
      <c r="DQ162" s="40">
        <v>10503</v>
      </c>
      <c r="DR162" s="40">
        <v>1231</v>
      </c>
      <c r="DS162" s="159">
        <v>5586</v>
      </c>
      <c r="DT162" s="41">
        <v>501743</v>
      </c>
      <c r="DU162" s="42">
        <v>50727</v>
      </c>
      <c r="DV162" s="42">
        <v>168915</v>
      </c>
      <c r="DW162" s="42">
        <v>146895</v>
      </c>
      <c r="DX162" s="42">
        <v>135206</v>
      </c>
      <c r="DY162" s="41">
        <v>458296</v>
      </c>
      <c r="DZ162" s="42">
        <v>43864</v>
      </c>
      <c r="EA162" s="42">
        <v>157587</v>
      </c>
      <c r="EB162" s="42">
        <v>135734</v>
      </c>
      <c r="EC162" s="160">
        <v>121111</v>
      </c>
    </row>
    <row r="163" spans="1:133">
      <c r="A163" s="154" t="s">
        <v>1059</v>
      </c>
      <c r="B163" s="154" t="s">
        <v>1060</v>
      </c>
      <c r="C163" s="140" t="s">
        <v>80</v>
      </c>
      <c r="D163" s="29" t="s">
        <v>1061</v>
      </c>
      <c r="E163" s="156" t="s">
        <v>1062</v>
      </c>
      <c r="F163" s="29" t="s">
        <v>1063</v>
      </c>
      <c r="G163" s="156" t="s">
        <v>1064</v>
      </c>
      <c r="H163" s="166">
        <v>2020</v>
      </c>
      <c r="I163" s="150">
        <v>1983</v>
      </c>
      <c r="J163" s="100" t="s">
        <v>131</v>
      </c>
      <c r="K163" s="100" t="s">
        <v>49</v>
      </c>
      <c r="L163" s="100" t="s">
        <v>116</v>
      </c>
      <c r="M163" s="100" t="s">
        <v>87</v>
      </c>
      <c r="N163" s="100" t="s">
        <v>365</v>
      </c>
      <c r="O163" s="43">
        <f t="shared" si="0"/>
        <v>47.377531339999997</v>
      </c>
      <c r="P163" s="162">
        <f t="shared" si="1"/>
        <v>50.78760845</v>
      </c>
      <c r="Q163" s="43">
        <f t="shared" si="2"/>
        <v>45.157238820000003</v>
      </c>
      <c r="R163" s="162">
        <f t="shared" si="3"/>
        <v>48.706431260000002</v>
      </c>
      <c r="S163" s="43">
        <f t="shared" si="4"/>
        <v>56.185414229999999</v>
      </c>
      <c r="T163" s="162">
        <f t="shared" si="5"/>
        <v>42.528661200000002</v>
      </c>
      <c r="U163" s="43">
        <f t="shared" si="6"/>
        <v>58.484512449999997</v>
      </c>
      <c r="V163" s="162">
        <f t="shared" si="7"/>
        <v>40.389330710000003</v>
      </c>
      <c r="W163" s="43">
        <f t="shared" si="268"/>
        <v>48.649935120000002</v>
      </c>
      <c r="X163" s="162">
        <f t="shared" si="269"/>
        <v>51.245200779999998</v>
      </c>
      <c r="Y163" s="43">
        <f t="shared" si="262"/>
        <v>50.963520549999998</v>
      </c>
      <c r="Z163" s="162">
        <f t="shared" si="263"/>
        <v>45.907318930000002</v>
      </c>
      <c r="AA163" s="43">
        <f t="shared" si="264"/>
        <v>46.081454219999998</v>
      </c>
      <c r="AB163" s="162">
        <f t="shared" si="265"/>
        <v>53.744249660000001</v>
      </c>
      <c r="AC163" s="43">
        <f t="shared" si="274"/>
        <v>48.78744305</v>
      </c>
      <c r="AD163" s="162">
        <f t="shared" si="275"/>
        <v>51.074640690000003</v>
      </c>
      <c r="AE163" s="43">
        <f t="shared" si="276"/>
        <v>57.78890947</v>
      </c>
      <c r="AF163" s="162">
        <f t="shared" si="277"/>
        <v>42.21109053</v>
      </c>
      <c r="AG163" s="43">
        <f t="shared" ref="AG163:AL163" si="369">CZ163/$CY163*100</f>
        <v>92.346401510000007</v>
      </c>
      <c r="AH163" s="44">
        <f t="shared" si="369"/>
        <v>3.1850432440000001</v>
      </c>
      <c r="AI163" s="44">
        <f t="shared" si="369"/>
        <v>2.2252144939999998</v>
      </c>
      <c r="AJ163" s="44">
        <f t="shared" si="369"/>
        <v>0.93134462340000002</v>
      </c>
      <c r="AK163" s="44">
        <f t="shared" si="369"/>
        <v>0.34267267420000003</v>
      </c>
      <c r="AL163" s="44">
        <f t="shared" si="369"/>
        <v>0.96932345880000004</v>
      </c>
      <c r="AM163" s="43">
        <f t="shared" ref="AM163:AR163" si="370">DN163/$DM163*100</f>
        <v>92.628721249999998</v>
      </c>
      <c r="AN163" s="44">
        <f t="shared" si="370"/>
        <v>2.738380335</v>
      </c>
      <c r="AO163" s="44">
        <f t="shared" si="370"/>
        <v>2.4636304830000002</v>
      </c>
      <c r="AP163" s="44">
        <f t="shared" si="370"/>
        <v>1.1390850159999999</v>
      </c>
      <c r="AQ163" s="44">
        <f t="shared" si="370"/>
        <v>0.29694317129999998</v>
      </c>
      <c r="AR163" s="163">
        <f t="shared" si="370"/>
        <v>0.73323974290000005</v>
      </c>
      <c r="AS163" s="45">
        <f t="shared" si="18"/>
        <v>92.604597369999993</v>
      </c>
      <c r="AT163" s="46">
        <f t="shared" si="27"/>
        <v>67</v>
      </c>
      <c r="AU163" s="47">
        <f t="shared" si="19"/>
        <v>26.98683758</v>
      </c>
      <c r="AV163" s="46">
        <f t="shared" si="28"/>
        <v>267</v>
      </c>
      <c r="AW163" s="47">
        <f t="shared" si="20"/>
        <v>27.430003429999999</v>
      </c>
      <c r="AX163" s="164">
        <f t="shared" si="29"/>
        <v>312</v>
      </c>
      <c r="AY163" s="48">
        <v>60495</v>
      </c>
      <c r="AZ163" s="49">
        <f t="shared" si="30"/>
        <v>220</v>
      </c>
      <c r="BA163" s="50">
        <v>62438</v>
      </c>
      <c r="BB163" s="49">
        <f t="shared" si="31"/>
        <v>271</v>
      </c>
      <c r="BC163" s="165">
        <f t="shared" si="21"/>
        <v>67.015780399999997</v>
      </c>
      <c r="BD163" s="51"/>
      <c r="BE163" s="44"/>
      <c r="BF163" s="162"/>
      <c r="BG163" s="100">
        <v>160</v>
      </c>
      <c r="BH163" s="39">
        <v>420577</v>
      </c>
      <c r="BI163" s="40">
        <v>199259</v>
      </c>
      <c r="BJ163" s="40">
        <v>213601</v>
      </c>
      <c r="BK163" s="39">
        <v>390934</v>
      </c>
      <c r="BL163" s="40">
        <v>176535</v>
      </c>
      <c r="BM163" s="40">
        <v>190410</v>
      </c>
      <c r="BN163" s="39">
        <v>401501</v>
      </c>
      <c r="BO163" s="40">
        <v>225585</v>
      </c>
      <c r="BP163" s="40">
        <v>170753</v>
      </c>
      <c r="BQ163" s="39">
        <v>388667</v>
      </c>
      <c r="BR163" s="40">
        <v>227310</v>
      </c>
      <c r="BS163" s="40">
        <v>156980</v>
      </c>
      <c r="BT163" s="39">
        <v>413869</v>
      </c>
      <c r="BU163" s="40">
        <v>201347</v>
      </c>
      <c r="BV163" s="40">
        <v>212088</v>
      </c>
      <c r="BW163" s="40">
        <v>0</v>
      </c>
      <c r="BX163" s="40">
        <v>0</v>
      </c>
      <c r="BY163" s="159">
        <v>434</v>
      </c>
      <c r="BZ163" s="39">
        <v>334243</v>
      </c>
      <c r="CA163" s="40">
        <v>170342</v>
      </c>
      <c r="CB163" s="40">
        <v>153442</v>
      </c>
      <c r="CC163" s="159">
        <v>10459</v>
      </c>
      <c r="CD163" s="39">
        <f t="shared" si="32"/>
        <v>384977</v>
      </c>
      <c r="CE163" s="40">
        <v>177403</v>
      </c>
      <c r="CF163" s="40">
        <v>206903</v>
      </c>
      <c r="CG163" s="159">
        <v>671</v>
      </c>
      <c r="CH163" s="39">
        <f t="shared" si="280"/>
        <v>289306</v>
      </c>
      <c r="CI163" s="40">
        <v>141145</v>
      </c>
      <c r="CJ163" s="40">
        <v>147762</v>
      </c>
      <c r="CK163" s="159">
        <v>399</v>
      </c>
      <c r="CL163" s="39">
        <v>222422</v>
      </c>
      <c r="CM163" s="159">
        <v>162465</v>
      </c>
      <c r="CN163" s="39"/>
      <c r="CO163" s="40"/>
      <c r="CP163" s="40"/>
      <c r="CQ163" s="159"/>
      <c r="CR163" s="39">
        <v>753515</v>
      </c>
      <c r="CS163" s="40">
        <v>676090</v>
      </c>
      <c r="CT163" s="40">
        <v>28310</v>
      </c>
      <c r="CU163" s="40">
        <v>24960</v>
      </c>
      <c r="CV163" s="40">
        <v>8255</v>
      </c>
      <c r="CW163" s="40">
        <v>2690</v>
      </c>
      <c r="CX163" s="40">
        <v>13210</v>
      </c>
      <c r="CY163" s="39">
        <v>579270</v>
      </c>
      <c r="CZ163" s="40">
        <v>534935</v>
      </c>
      <c r="DA163" s="40">
        <v>18450</v>
      </c>
      <c r="DB163" s="40">
        <v>12890</v>
      </c>
      <c r="DC163" s="40">
        <v>5395</v>
      </c>
      <c r="DD163" s="40">
        <v>1985</v>
      </c>
      <c r="DE163" s="40">
        <v>5615</v>
      </c>
      <c r="DF163" s="39">
        <v>761548</v>
      </c>
      <c r="DG163" s="40">
        <v>689523</v>
      </c>
      <c r="DH163" s="40">
        <v>24450</v>
      </c>
      <c r="DI163" s="40">
        <v>24970</v>
      </c>
      <c r="DJ163" s="40">
        <v>9042</v>
      </c>
      <c r="DK163" s="40">
        <v>2447</v>
      </c>
      <c r="DL163" s="159">
        <v>11116</v>
      </c>
      <c r="DM163" s="39">
        <v>581256</v>
      </c>
      <c r="DN163" s="40">
        <v>538410</v>
      </c>
      <c r="DO163" s="40">
        <v>15917</v>
      </c>
      <c r="DP163" s="40">
        <v>14320</v>
      </c>
      <c r="DQ163" s="40">
        <v>6621</v>
      </c>
      <c r="DR163" s="40">
        <v>1726</v>
      </c>
      <c r="DS163" s="159">
        <v>4262</v>
      </c>
      <c r="DT163" s="53">
        <v>517078</v>
      </c>
      <c r="DU163" s="54">
        <v>38240</v>
      </c>
      <c r="DV163" s="54">
        <v>170219</v>
      </c>
      <c r="DW163" s="54">
        <v>169076</v>
      </c>
      <c r="DX163" s="54">
        <v>139543</v>
      </c>
      <c r="DY163" s="53">
        <v>471666</v>
      </c>
      <c r="DZ163" s="54">
        <v>27719</v>
      </c>
      <c r="EA163" s="54">
        <v>158013</v>
      </c>
      <c r="EB163" s="54">
        <v>156556</v>
      </c>
      <c r="EC163" s="167">
        <v>129378</v>
      </c>
    </row>
    <row r="164" spans="1:133">
      <c r="A164" s="155" t="s">
        <v>1065</v>
      </c>
      <c r="B164" s="155" t="s">
        <v>1066</v>
      </c>
      <c r="C164" s="140" t="s">
        <v>80</v>
      </c>
      <c r="D164" s="29" t="s">
        <v>1067</v>
      </c>
      <c r="E164" s="156" t="s">
        <v>1068</v>
      </c>
      <c r="F164" s="29" t="s">
        <v>1069</v>
      </c>
      <c r="G164" s="156" t="s">
        <v>1070</v>
      </c>
      <c r="H164" s="166">
        <v>2020</v>
      </c>
      <c r="I164" s="150">
        <v>1955</v>
      </c>
      <c r="J164" s="100" t="s">
        <v>131</v>
      </c>
      <c r="K164" s="100" t="s">
        <v>49</v>
      </c>
      <c r="L164" s="100" t="s">
        <v>148</v>
      </c>
      <c r="M164" s="100" t="s">
        <v>87</v>
      </c>
      <c r="N164" s="100" t="s">
        <v>95</v>
      </c>
      <c r="O164" s="43">
        <f t="shared" si="0"/>
        <v>47.103356750000003</v>
      </c>
      <c r="P164" s="162">
        <f t="shared" si="1"/>
        <v>51.101993110000002</v>
      </c>
      <c r="Q164" s="43">
        <f t="shared" si="2"/>
        <v>44.951165779999997</v>
      </c>
      <c r="R164" s="162">
        <f t="shared" si="3"/>
        <v>49.053713690000002</v>
      </c>
      <c r="S164" s="43">
        <f t="shared" si="4"/>
        <v>55.779970069999997</v>
      </c>
      <c r="T164" s="162">
        <f t="shared" si="5"/>
        <v>42.741497809999998</v>
      </c>
      <c r="U164" s="43">
        <f t="shared" si="6"/>
        <v>57.123493310000001</v>
      </c>
      <c r="V164" s="162">
        <f t="shared" si="7"/>
        <v>41.615999209999998</v>
      </c>
      <c r="W164" s="43">
        <f t="shared" si="268"/>
        <v>49.910167880000003</v>
      </c>
      <c r="X164" s="162">
        <f t="shared" si="269"/>
        <v>49.911688310000002</v>
      </c>
      <c r="Y164" s="43">
        <f t="shared" si="262"/>
        <v>54.790309129999997</v>
      </c>
      <c r="Z164" s="162">
        <f t="shared" si="263"/>
        <v>42.595545729999998</v>
      </c>
      <c r="AA164" s="43">
        <f t="shared" si="264"/>
        <v>53.6631967</v>
      </c>
      <c r="AB164" s="162">
        <f t="shared" si="265"/>
        <v>46.194112939999997</v>
      </c>
      <c r="AC164" s="43">
        <f t="shared" si="274"/>
        <v>52.475588029999997</v>
      </c>
      <c r="AD164" s="162">
        <f t="shared" si="275"/>
        <v>47.362336229999997</v>
      </c>
      <c r="AE164" s="43">
        <f t="shared" si="276"/>
        <v>56.672105709999997</v>
      </c>
      <c r="AF164" s="162">
        <f t="shared" si="277"/>
        <v>43.327894290000003</v>
      </c>
      <c r="AG164" s="43">
        <f t="shared" ref="AG164:AL164" si="371">CZ164/$CY164*100</f>
        <v>90.156228519999999</v>
      </c>
      <c r="AH164" s="44">
        <f t="shared" si="371"/>
        <v>3.3127663959999998</v>
      </c>
      <c r="AI164" s="44">
        <f t="shared" si="371"/>
        <v>3.7793895229999999</v>
      </c>
      <c r="AJ164" s="44">
        <f t="shared" si="371"/>
        <v>1.296748247</v>
      </c>
      <c r="AK164" s="44">
        <f t="shared" si="371"/>
        <v>0.24663137630000001</v>
      </c>
      <c r="AL164" s="44">
        <f t="shared" si="371"/>
        <v>1.2082359410000001</v>
      </c>
      <c r="AM164" s="43">
        <f t="shared" ref="AM164:AR164" si="372">DN164/$DM164*100</f>
        <v>90.317828829999996</v>
      </c>
      <c r="AN164" s="44">
        <f t="shared" si="372"/>
        <v>2.8494585940000001</v>
      </c>
      <c r="AO164" s="44">
        <f t="shared" si="372"/>
        <v>3.755878987</v>
      </c>
      <c r="AP164" s="44">
        <f t="shared" si="372"/>
        <v>1.98273045</v>
      </c>
      <c r="AQ164" s="44">
        <f t="shared" si="372"/>
        <v>0.19948776469999999</v>
      </c>
      <c r="AR164" s="163">
        <f t="shared" si="372"/>
        <v>0.89461537010000003</v>
      </c>
      <c r="AS164" s="45">
        <f t="shared" si="18"/>
        <v>92.172708689999993</v>
      </c>
      <c r="AT164" s="46">
        <f t="shared" si="27"/>
        <v>86</v>
      </c>
      <c r="AU164" s="47">
        <f t="shared" si="19"/>
        <v>28.319592140000001</v>
      </c>
      <c r="AV164" s="46">
        <f t="shared" si="28"/>
        <v>247</v>
      </c>
      <c r="AW164" s="47">
        <f t="shared" si="20"/>
        <v>28.684558429999999</v>
      </c>
      <c r="AX164" s="164">
        <f t="shared" si="29"/>
        <v>300</v>
      </c>
      <c r="AY164" s="48">
        <v>56693</v>
      </c>
      <c r="AZ164" s="49">
        <f t="shared" si="30"/>
        <v>260</v>
      </c>
      <c r="BA164" s="50">
        <v>59191</v>
      </c>
      <c r="BB164" s="49">
        <f t="shared" si="31"/>
        <v>312</v>
      </c>
      <c r="BC164" s="165">
        <f t="shared" si="21"/>
        <v>64.295312469999999</v>
      </c>
      <c r="BD164" s="51"/>
      <c r="BE164" s="44"/>
      <c r="BF164" s="162"/>
      <c r="BG164" s="100">
        <v>161</v>
      </c>
      <c r="BH164" s="39">
        <v>410665</v>
      </c>
      <c r="BI164" s="40">
        <v>193437</v>
      </c>
      <c r="BJ164" s="40">
        <v>209858</v>
      </c>
      <c r="BK164" s="39">
        <v>379959</v>
      </c>
      <c r="BL164" s="40">
        <v>170796</v>
      </c>
      <c r="BM164" s="40">
        <v>186384</v>
      </c>
      <c r="BN164" s="39">
        <v>394310</v>
      </c>
      <c r="BO164" s="40">
        <v>219946</v>
      </c>
      <c r="BP164" s="40">
        <v>168534</v>
      </c>
      <c r="BQ164" s="39">
        <v>384369</v>
      </c>
      <c r="BR164" s="40">
        <v>219565</v>
      </c>
      <c r="BS164" s="40">
        <v>159959</v>
      </c>
      <c r="BT164" s="39">
        <v>394625</v>
      </c>
      <c r="BU164" s="40">
        <v>196958</v>
      </c>
      <c r="BV164" s="40">
        <v>196964</v>
      </c>
      <c r="BW164" s="40">
        <v>0</v>
      </c>
      <c r="BX164" s="40">
        <v>0</v>
      </c>
      <c r="BY164" s="159">
        <v>703</v>
      </c>
      <c r="BZ164" s="39">
        <v>312913</v>
      </c>
      <c r="CA164" s="40">
        <v>171446</v>
      </c>
      <c r="CB164" s="40">
        <v>133287</v>
      </c>
      <c r="CC164" s="159">
        <v>8180</v>
      </c>
      <c r="CD164" s="39">
        <f t="shared" si="32"/>
        <v>370032</v>
      </c>
      <c r="CE164" s="40">
        <v>198571</v>
      </c>
      <c r="CF164" s="40">
        <v>170933</v>
      </c>
      <c r="CG164" s="159">
        <v>528</v>
      </c>
      <c r="CH164" s="39">
        <f t="shared" si="280"/>
        <v>273329</v>
      </c>
      <c r="CI164" s="40">
        <v>143431</v>
      </c>
      <c r="CJ164" s="40">
        <v>129455</v>
      </c>
      <c r="CK164" s="159">
        <v>443</v>
      </c>
      <c r="CL164" s="39">
        <v>211863</v>
      </c>
      <c r="CM164" s="159">
        <v>161977</v>
      </c>
      <c r="CN164" s="39"/>
      <c r="CO164" s="40"/>
      <c r="CP164" s="40"/>
      <c r="CQ164" s="159"/>
      <c r="CR164" s="39">
        <v>755640</v>
      </c>
      <c r="CS164" s="40">
        <v>661795</v>
      </c>
      <c r="CT164" s="40">
        <v>29120</v>
      </c>
      <c r="CU164" s="40">
        <v>37585</v>
      </c>
      <c r="CV164" s="40">
        <v>10705</v>
      </c>
      <c r="CW164" s="40">
        <v>1640</v>
      </c>
      <c r="CX164" s="40">
        <v>14795</v>
      </c>
      <c r="CY164" s="39">
        <v>581840</v>
      </c>
      <c r="CZ164" s="40">
        <v>524565</v>
      </c>
      <c r="DA164" s="40">
        <v>19275</v>
      </c>
      <c r="DB164" s="40">
        <v>21990</v>
      </c>
      <c r="DC164" s="40">
        <v>7545</v>
      </c>
      <c r="DD164" s="40">
        <v>1435</v>
      </c>
      <c r="DE164" s="40">
        <v>7030</v>
      </c>
      <c r="DF164" s="39">
        <v>761624</v>
      </c>
      <c r="DG164" s="40">
        <v>671512</v>
      </c>
      <c r="DH164" s="40">
        <v>25097</v>
      </c>
      <c r="DI164" s="40">
        <v>36511</v>
      </c>
      <c r="DJ164" s="40">
        <v>14845</v>
      </c>
      <c r="DK164" s="40">
        <v>1511</v>
      </c>
      <c r="DL164" s="159">
        <v>12148</v>
      </c>
      <c r="DM164" s="39">
        <v>584497</v>
      </c>
      <c r="DN164" s="40">
        <v>527905</v>
      </c>
      <c r="DO164" s="40">
        <v>16655</v>
      </c>
      <c r="DP164" s="40">
        <v>21953</v>
      </c>
      <c r="DQ164" s="40">
        <v>11589</v>
      </c>
      <c r="DR164" s="40">
        <v>1166</v>
      </c>
      <c r="DS164" s="159">
        <v>5229</v>
      </c>
      <c r="DT164" s="53">
        <v>520576</v>
      </c>
      <c r="DU164" s="54">
        <v>40747</v>
      </c>
      <c r="DV164" s="54">
        <v>166260</v>
      </c>
      <c r="DW164" s="54">
        <v>166144</v>
      </c>
      <c r="DX164" s="54">
        <v>147425</v>
      </c>
      <c r="DY164" s="53">
        <v>460659</v>
      </c>
      <c r="DZ164" s="54">
        <v>29382</v>
      </c>
      <c r="EA164" s="54">
        <v>149202</v>
      </c>
      <c r="EB164" s="54">
        <v>149937</v>
      </c>
      <c r="EC164" s="167">
        <v>132138</v>
      </c>
    </row>
    <row r="165" spans="1:133">
      <c r="A165" s="154" t="s">
        <v>1071</v>
      </c>
      <c r="B165" s="154" t="s">
        <v>1072</v>
      </c>
      <c r="C165" s="140" t="s">
        <v>126</v>
      </c>
      <c r="D165" s="29" t="s">
        <v>1073</v>
      </c>
      <c r="E165" s="156" t="s">
        <v>1074</v>
      </c>
      <c r="F165" s="29" t="s">
        <v>1075</v>
      </c>
      <c r="G165" s="156" t="s">
        <v>1076</v>
      </c>
      <c r="H165" s="166">
        <v>2018</v>
      </c>
      <c r="I165" s="150">
        <v>1965</v>
      </c>
      <c r="J165" s="100" t="s">
        <v>131</v>
      </c>
      <c r="K165" s="100" t="s">
        <v>49</v>
      </c>
      <c r="L165" s="100" t="s">
        <v>148</v>
      </c>
      <c r="M165" s="100" t="s">
        <v>87</v>
      </c>
      <c r="N165" s="100" t="s">
        <v>102</v>
      </c>
      <c r="O165" s="43">
        <f t="shared" si="0"/>
        <v>49.024363569999998</v>
      </c>
      <c r="P165" s="162">
        <f t="shared" si="1"/>
        <v>49.148368470000001</v>
      </c>
      <c r="Q165" s="43">
        <f t="shared" si="2"/>
        <v>45.021838289999998</v>
      </c>
      <c r="R165" s="162">
        <f t="shared" si="3"/>
        <v>48.547710639999998</v>
      </c>
      <c r="S165" s="43">
        <f t="shared" si="4"/>
        <v>51.445939600000003</v>
      </c>
      <c r="T165" s="162">
        <f t="shared" si="5"/>
        <v>47.156630399999997</v>
      </c>
      <c r="U165" s="43">
        <f t="shared" si="6"/>
        <v>52.432747319999997</v>
      </c>
      <c r="V165" s="162">
        <f t="shared" si="7"/>
        <v>46.276065150000001</v>
      </c>
      <c r="W165" s="43">
        <f t="shared" si="268"/>
        <v>48.935476739999999</v>
      </c>
      <c r="X165" s="162">
        <f t="shared" si="269"/>
        <v>47.549598500000002</v>
      </c>
      <c r="Y165" s="43">
        <f t="shared" si="262"/>
        <v>49.304263130000002</v>
      </c>
      <c r="Z165" s="162">
        <f t="shared" si="263"/>
        <v>47.140278629999997</v>
      </c>
      <c r="AA165" s="43">
        <f t="shared" si="264"/>
        <v>39.714876490000002</v>
      </c>
      <c r="AB165" s="162">
        <f t="shared" si="265"/>
        <v>53.447334910000002</v>
      </c>
      <c r="AC165" s="43">
        <f t="shared" si="274"/>
        <v>42.227351050000003</v>
      </c>
      <c r="AD165" s="162">
        <f t="shared" si="275"/>
        <v>52.758574230000001</v>
      </c>
      <c r="AE165" s="43">
        <f t="shared" si="276"/>
        <v>45.498499860000003</v>
      </c>
      <c r="AF165" s="162">
        <f t="shared" si="277"/>
        <v>54.501500139999997</v>
      </c>
      <c r="AG165" s="43">
        <f t="shared" ref="AG165:AL165" si="373">CZ165/$CY165*100</f>
        <v>89.379663829999998</v>
      </c>
      <c r="AH165" s="44">
        <f t="shared" si="373"/>
        <v>3.4990745630000002</v>
      </c>
      <c r="AI165" s="44">
        <f t="shared" si="373"/>
        <v>3.7871745269999999</v>
      </c>
      <c r="AJ165" s="44">
        <f t="shared" si="373"/>
        <v>1.92038726</v>
      </c>
      <c r="AK165" s="44">
        <f t="shared" si="373"/>
        <v>0.22863747139999999</v>
      </c>
      <c r="AL165" s="44">
        <f t="shared" si="373"/>
        <v>1.1850623520000001</v>
      </c>
      <c r="AM165" s="43">
        <f t="shared" ref="AM165:AR165" si="374">DN165/$DM165*100</f>
        <v>88.578630169999997</v>
      </c>
      <c r="AN165" s="44">
        <f t="shared" si="374"/>
        <v>3.2531401369999999</v>
      </c>
      <c r="AO165" s="44">
        <f t="shared" si="374"/>
        <v>4.7447054179999997</v>
      </c>
      <c r="AP165" s="44">
        <f t="shared" si="374"/>
        <v>2.3200757580000002</v>
      </c>
      <c r="AQ165" s="44">
        <f t="shared" si="374"/>
        <v>0.21720457360000001</v>
      </c>
      <c r="AR165" s="163">
        <f t="shared" si="374"/>
        <v>0.88624394500000003</v>
      </c>
      <c r="AS165" s="45">
        <f t="shared" si="18"/>
        <v>91.980016109999994</v>
      </c>
      <c r="AT165" s="46">
        <f t="shared" si="27"/>
        <v>93</v>
      </c>
      <c r="AU165" s="47">
        <f t="shared" si="19"/>
        <v>33.572075759999997</v>
      </c>
      <c r="AV165" s="46">
        <f t="shared" si="28"/>
        <v>161</v>
      </c>
      <c r="AW165" s="47">
        <f t="shared" si="20"/>
        <v>35.193664480000002</v>
      </c>
      <c r="AX165" s="164">
        <f t="shared" si="29"/>
        <v>204</v>
      </c>
      <c r="AY165" s="48">
        <v>66928</v>
      </c>
      <c r="AZ165" s="49">
        <f t="shared" si="30"/>
        <v>165</v>
      </c>
      <c r="BA165" s="50">
        <v>70201</v>
      </c>
      <c r="BB165" s="49">
        <f t="shared" si="31"/>
        <v>198</v>
      </c>
      <c r="BC165" s="165">
        <f t="shared" si="21"/>
        <v>57.923684819999998</v>
      </c>
      <c r="BD165" s="51"/>
      <c r="BE165" s="44"/>
      <c r="BF165" s="162"/>
      <c r="BG165" s="100">
        <v>162</v>
      </c>
      <c r="BH165" s="39">
        <v>457240</v>
      </c>
      <c r="BI165" s="40">
        <v>224159</v>
      </c>
      <c r="BJ165" s="40">
        <v>224726</v>
      </c>
      <c r="BK165" s="39">
        <v>403191</v>
      </c>
      <c r="BL165" s="40">
        <v>181524</v>
      </c>
      <c r="BM165" s="40">
        <v>195740</v>
      </c>
      <c r="BN165" s="39">
        <v>395798</v>
      </c>
      <c r="BO165" s="40">
        <v>203622</v>
      </c>
      <c r="BP165" s="40">
        <v>186645</v>
      </c>
      <c r="BQ165" s="39">
        <v>375933</v>
      </c>
      <c r="BR165" s="40">
        <v>197112</v>
      </c>
      <c r="BS165" s="40">
        <v>173967</v>
      </c>
      <c r="BT165" s="39">
        <v>447947</v>
      </c>
      <c r="BU165" s="40">
        <v>219205</v>
      </c>
      <c r="BV165" s="40">
        <v>212997</v>
      </c>
      <c r="BW165" s="40">
        <v>0</v>
      </c>
      <c r="BX165" s="40">
        <v>0</v>
      </c>
      <c r="BY165" s="159">
        <v>15745</v>
      </c>
      <c r="BZ165" s="39">
        <v>356241</v>
      </c>
      <c r="CA165" s="40">
        <v>175642</v>
      </c>
      <c r="CB165" s="40">
        <v>167933</v>
      </c>
      <c r="CC165" s="159">
        <v>12666</v>
      </c>
      <c r="CD165" s="39">
        <f t="shared" si="32"/>
        <v>390287</v>
      </c>
      <c r="CE165" s="40">
        <v>155002</v>
      </c>
      <c r="CF165" s="40">
        <v>208598</v>
      </c>
      <c r="CG165" s="159">
        <v>26687</v>
      </c>
      <c r="CH165" s="39">
        <f t="shared" si="280"/>
        <v>282066</v>
      </c>
      <c r="CI165" s="40">
        <v>119109</v>
      </c>
      <c r="CJ165" s="40">
        <v>148814</v>
      </c>
      <c r="CK165" s="159">
        <v>14143</v>
      </c>
      <c r="CL165" s="39">
        <v>168632</v>
      </c>
      <c r="CM165" s="159">
        <v>202000</v>
      </c>
      <c r="CN165" s="39"/>
      <c r="CO165" s="40"/>
      <c r="CP165" s="40"/>
      <c r="CQ165" s="159"/>
      <c r="CR165" s="39">
        <v>799080</v>
      </c>
      <c r="CS165" s="40">
        <v>686905</v>
      </c>
      <c r="CT165" s="40">
        <v>31700</v>
      </c>
      <c r="CU165" s="40">
        <v>44665</v>
      </c>
      <c r="CV165" s="40">
        <v>17345</v>
      </c>
      <c r="CW165" s="40">
        <v>1655</v>
      </c>
      <c r="CX165" s="40">
        <v>16810</v>
      </c>
      <c r="CY165" s="39">
        <v>597015</v>
      </c>
      <c r="CZ165" s="40">
        <v>533610</v>
      </c>
      <c r="DA165" s="40">
        <v>20890</v>
      </c>
      <c r="DB165" s="40">
        <v>22610</v>
      </c>
      <c r="DC165" s="40">
        <v>11465</v>
      </c>
      <c r="DD165" s="40">
        <v>1365</v>
      </c>
      <c r="DE165" s="40">
        <v>7075</v>
      </c>
      <c r="DF165" s="39">
        <v>761612</v>
      </c>
      <c r="DG165" s="40">
        <v>654386</v>
      </c>
      <c r="DH165" s="40">
        <v>28351</v>
      </c>
      <c r="DI165" s="40">
        <v>46515</v>
      </c>
      <c r="DJ165" s="40">
        <v>18409</v>
      </c>
      <c r="DK165" s="40">
        <v>1729</v>
      </c>
      <c r="DL165" s="159">
        <v>12222</v>
      </c>
      <c r="DM165" s="39">
        <v>568128</v>
      </c>
      <c r="DN165" s="40">
        <v>503240</v>
      </c>
      <c r="DO165" s="40">
        <v>18482</v>
      </c>
      <c r="DP165" s="40">
        <v>26956</v>
      </c>
      <c r="DQ165" s="40">
        <v>13181</v>
      </c>
      <c r="DR165" s="40">
        <v>1234</v>
      </c>
      <c r="DS165" s="159">
        <v>5035</v>
      </c>
      <c r="DT165" s="53">
        <v>556248</v>
      </c>
      <c r="DU165" s="54">
        <v>44611</v>
      </c>
      <c r="DV165" s="54">
        <v>149878</v>
      </c>
      <c r="DW165" s="54">
        <v>175015</v>
      </c>
      <c r="DX165" s="54">
        <v>186744</v>
      </c>
      <c r="DY165" s="53">
        <v>483749</v>
      </c>
      <c r="DZ165" s="54">
        <v>25755</v>
      </c>
      <c r="EA165" s="54">
        <v>131746</v>
      </c>
      <c r="EB165" s="54">
        <v>155999</v>
      </c>
      <c r="EC165" s="167">
        <v>170249</v>
      </c>
    </row>
    <row r="166" spans="1:133">
      <c r="A166" s="155" t="s">
        <v>1077</v>
      </c>
      <c r="B166" s="155" t="s">
        <v>1078</v>
      </c>
      <c r="C166" s="140" t="s">
        <v>80</v>
      </c>
      <c r="D166" s="29" t="s">
        <v>1079</v>
      </c>
      <c r="E166" s="156" t="s">
        <v>1080</v>
      </c>
      <c r="F166" s="29" t="s">
        <v>1081</v>
      </c>
      <c r="G166" s="156" t="s">
        <v>1082</v>
      </c>
      <c r="H166" s="166">
        <v>2020</v>
      </c>
      <c r="I166" s="150">
        <v>1969</v>
      </c>
      <c r="J166" s="100" t="s">
        <v>85</v>
      </c>
      <c r="K166" s="100" t="s">
        <v>49</v>
      </c>
      <c r="L166" s="100" t="s">
        <v>196</v>
      </c>
      <c r="M166" s="100" t="s">
        <v>87</v>
      </c>
      <c r="N166" s="100" t="s">
        <v>587</v>
      </c>
      <c r="O166" s="43">
        <f t="shared" si="0"/>
        <v>35.725483099999998</v>
      </c>
      <c r="P166" s="162">
        <f t="shared" si="1"/>
        <v>62.676986929999998</v>
      </c>
      <c r="Q166" s="43">
        <f t="shared" si="2"/>
        <v>33.535404049999997</v>
      </c>
      <c r="R166" s="162">
        <f t="shared" si="3"/>
        <v>60.865754150000001</v>
      </c>
      <c r="S166" s="43">
        <f t="shared" si="4"/>
        <v>45.256558499999997</v>
      </c>
      <c r="T166" s="162">
        <f t="shared" si="5"/>
        <v>53.424564570000001</v>
      </c>
      <c r="U166" s="43">
        <f t="shared" si="6"/>
        <v>48.529573829999997</v>
      </c>
      <c r="V166" s="162">
        <f t="shared" si="7"/>
        <v>50.24034803</v>
      </c>
      <c r="W166" s="43">
        <f t="shared" si="268"/>
        <v>37.794434780000003</v>
      </c>
      <c r="X166" s="162">
        <f t="shared" si="269"/>
        <v>61.972680420000003</v>
      </c>
      <c r="Y166" s="43">
        <f t="shared" si="262"/>
        <v>47.00575577</v>
      </c>
      <c r="Z166" s="162">
        <f t="shared" si="263"/>
        <v>50.335354080000002</v>
      </c>
      <c r="AA166" s="43">
        <f t="shared" si="264"/>
        <v>38.619722950000003</v>
      </c>
      <c r="AB166" s="162">
        <f t="shared" si="265"/>
        <v>61.232542629999998</v>
      </c>
      <c r="AC166" s="43">
        <f t="shared" si="274"/>
        <v>38.276984249999998</v>
      </c>
      <c r="AD166" s="162">
        <f t="shared" si="275"/>
        <v>61.615989380000002</v>
      </c>
      <c r="AE166" s="43">
        <f t="shared" si="276"/>
        <v>45.8605862</v>
      </c>
      <c r="AF166" s="162">
        <f t="shared" si="277"/>
        <v>54.1394138</v>
      </c>
      <c r="AG166" s="43">
        <f t="shared" ref="AG166:AL166" si="375">CZ166/$CY166*100</f>
        <v>92.412561949999997</v>
      </c>
      <c r="AH166" s="44">
        <f t="shared" si="375"/>
        <v>1.3748512349999999</v>
      </c>
      <c r="AI166" s="44">
        <f t="shared" si="375"/>
        <v>3.681368457</v>
      </c>
      <c r="AJ166" s="44">
        <f t="shared" si="375"/>
        <v>1.229195161</v>
      </c>
      <c r="AK166" s="44">
        <f t="shared" si="375"/>
        <v>0.45029042400000002</v>
      </c>
      <c r="AL166" s="44">
        <f t="shared" si="375"/>
        <v>0.85173277439999995</v>
      </c>
      <c r="AM166" s="43">
        <f t="shared" ref="AM166:AR166" si="376">DN166/$DM166*100</f>
        <v>92.119333220000001</v>
      </c>
      <c r="AN166" s="44">
        <f t="shared" si="376"/>
        <v>1.028262681</v>
      </c>
      <c r="AO166" s="44">
        <f t="shared" si="376"/>
        <v>4.2957769370000003</v>
      </c>
      <c r="AP166" s="44">
        <f t="shared" si="376"/>
        <v>1.601249656</v>
      </c>
      <c r="AQ166" s="44">
        <f t="shared" si="376"/>
        <v>0.3271278279</v>
      </c>
      <c r="AR166" s="163">
        <f t="shared" si="376"/>
        <v>0.62824967789999997</v>
      </c>
      <c r="AS166" s="45">
        <f t="shared" si="18"/>
        <v>91.598029999999994</v>
      </c>
      <c r="AT166" s="46">
        <f t="shared" si="27"/>
        <v>101</v>
      </c>
      <c r="AU166" s="47">
        <f t="shared" si="19"/>
        <v>24.87938054</v>
      </c>
      <c r="AV166" s="46">
        <f t="shared" si="28"/>
        <v>306</v>
      </c>
      <c r="AW166" s="47">
        <f t="shared" si="20"/>
        <v>25.50209418</v>
      </c>
      <c r="AX166" s="164">
        <f t="shared" si="29"/>
        <v>350</v>
      </c>
      <c r="AY166" s="48">
        <v>57381</v>
      </c>
      <c r="AZ166" s="49">
        <f t="shared" si="30"/>
        <v>254</v>
      </c>
      <c r="BA166" s="50">
        <v>59108</v>
      </c>
      <c r="BB166" s="49">
        <f t="shared" si="31"/>
        <v>316</v>
      </c>
      <c r="BC166" s="165">
        <f t="shared" si="21"/>
        <v>68.845423370000006</v>
      </c>
      <c r="BD166" s="51"/>
      <c r="BE166" s="44"/>
      <c r="BF166" s="162"/>
      <c r="BG166" s="100">
        <v>163</v>
      </c>
      <c r="BH166" s="39">
        <v>398052</v>
      </c>
      <c r="BI166" s="40">
        <v>142206</v>
      </c>
      <c r="BJ166" s="40">
        <v>249487</v>
      </c>
      <c r="BK166" s="39">
        <v>379900</v>
      </c>
      <c r="BL166" s="40">
        <v>127401</v>
      </c>
      <c r="BM166" s="40">
        <v>231229</v>
      </c>
      <c r="BN166" s="39">
        <v>383129</v>
      </c>
      <c r="BO166" s="40">
        <v>173391</v>
      </c>
      <c r="BP166" s="40">
        <v>204685</v>
      </c>
      <c r="BQ166" s="39">
        <v>381114</v>
      </c>
      <c r="BR166" s="40">
        <v>184953</v>
      </c>
      <c r="BS166" s="40">
        <v>191473</v>
      </c>
      <c r="BT166" s="39">
        <v>383022</v>
      </c>
      <c r="BU166" s="40">
        <v>144761</v>
      </c>
      <c r="BV166" s="40">
        <v>237369</v>
      </c>
      <c r="BW166" s="40">
        <v>0</v>
      </c>
      <c r="BX166" s="40">
        <v>0</v>
      </c>
      <c r="BY166" s="159">
        <v>892</v>
      </c>
      <c r="BZ166" s="39">
        <v>313251</v>
      </c>
      <c r="CA166" s="40">
        <v>147246</v>
      </c>
      <c r="CB166" s="40">
        <v>157676</v>
      </c>
      <c r="CC166" s="159">
        <v>8329</v>
      </c>
      <c r="CD166" s="39">
        <f t="shared" si="32"/>
        <v>370259</v>
      </c>
      <c r="CE166" s="40">
        <v>142993</v>
      </c>
      <c r="CF166" s="40">
        <v>226719</v>
      </c>
      <c r="CG166" s="159">
        <v>547</v>
      </c>
      <c r="CH166" s="39">
        <f t="shared" si="280"/>
        <v>275633</v>
      </c>
      <c r="CI166" s="40">
        <v>105504</v>
      </c>
      <c r="CJ166" s="40">
        <v>169834</v>
      </c>
      <c r="CK166" s="159">
        <v>295</v>
      </c>
      <c r="CL166" s="39">
        <v>169470</v>
      </c>
      <c r="CM166" s="159">
        <v>200063</v>
      </c>
      <c r="CN166" s="39"/>
      <c r="CO166" s="40"/>
      <c r="CP166" s="40"/>
      <c r="CQ166" s="159"/>
      <c r="CR166" s="39">
        <v>731445</v>
      </c>
      <c r="CS166" s="40">
        <v>655395</v>
      </c>
      <c r="CT166" s="40">
        <v>11285</v>
      </c>
      <c r="CU166" s="40">
        <v>41455</v>
      </c>
      <c r="CV166" s="40">
        <v>9890</v>
      </c>
      <c r="CW166" s="40">
        <v>3280</v>
      </c>
      <c r="CX166" s="40">
        <v>10140</v>
      </c>
      <c r="CY166" s="39">
        <v>562970</v>
      </c>
      <c r="CZ166" s="40">
        <v>520255</v>
      </c>
      <c r="DA166" s="40">
        <v>7740</v>
      </c>
      <c r="DB166" s="40">
        <v>20725</v>
      </c>
      <c r="DC166" s="40">
        <v>6920</v>
      </c>
      <c r="DD166" s="40">
        <v>2535</v>
      </c>
      <c r="DE166" s="40">
        <v>4795</v>
      </c>
      <c r="DF166" s="39">
        <v>761571</v>
      </c>
      <c r="DG166" s="40">
        <v>685702</v>
      </c>
      <c r="DH166" s="40">
        <v>9008</v>
      </c>
      <c r="DI166" s="40">
        <v>43548</v>
      </c>
      <c r="DJ166" s="40">
        <v>12098</v>
      </c>
      <c r="DK166" s="40">
        <v>2894</v>
      </c>
      <c r="DL166" s="159">
        <v>8321</v>
      </c>
      <c r="DM166" s="39">
        <v>584481</v>
      </c>
      <c r="DN166" s="40">
        <v>538420</v>
      </c>
      <c r="DO166" s="40">
        <v>6010</v>
      </c>
      <c r="DP166" s="40">
        <v>25108</v>
      </c>
      <c r="DQ166" s="40">
        <v>9359</v>
      </c>
      <c r="DR166" s="40">
        <v>1912</v>
      </c>
      <c r="DS166" s="159">
        <v>3672</v>
      </c>
      <c r="DT166" s="53">
        <v>498883</v>
      </c>
      <c r="DU166" s="54">
        <v>41916</v>
      </c>
      <c r="DV166" s="54">
        <v>162041</v>
      </c>
      <c r="DW166" s="54">
        <v>170807</v>
      </c>
      <c r="DX166" s="54">
        <v>124119</v>
      </c>
      <c r="DY166" s="53">
        <v>452206</v>
      </c>
      <c r="DZ166" s="54">
        <v>26999</v>
      </c>
      <c r="EA166" s="54">
        <v>150423</v>
      </c>
      <c r="EB166" s="54">
        <v>159462</v>
      </c>
      <c r="EC166" s="167">
        <v>115322</v>
      </c>
    </row>
    <row r="167" spans="1:133">
      <c r="A167" s="154" t="s">
        <v>1083</v>
      </c>
      <c r="B167" s="154" t="s">
        <v>1084</v>
      </c>
      <c r="C167" s="140" t="s">
        <v>80</v>
      </c>
      <c r="D167" s="29" t="s">
        <v>1085</v>
      </c>
      <c r="E167" s="156" t="s">
        <v>1086</v>
      </c>
      <c r="F167" s="29" t="s">
        <v>1087</v>
      </c>
      <c r="G167" s="156" t="s">
        <v>1088</v>
      </c>
      <c r="H167" s="161">
        <v>2020</v>
      </c>
      <c r="I167" s="150">
        <v>1976</v>
      </c>
      <c r="J167" s="100" t="s">
        <v>85</v>
      </c>
      <c r="K167" s="100" t="s">
        <v>49</v>
      </c>
      <c r="L167" s="100" t="s">
        <v>1089</v>
      </c>
      <c r="M167" s="100" t="s">
        <v>87</v>
      </c>
      <c r="N167" s="100" t="s">
        <v>95</v>
      </c>
      <c r="O167" s="43">
        <f t="shared" si="0"/>
        <v>28.13873143</v>
      </c>
      <c r="P167" s="162">
        <f t="shared" si="1"/>
        <v>69.676651129999996</v>
      </c>
      <c r="Q167" s="43">
        <f t="shared" si="2"/>
        <v>24.31939388</v>
      </c>
      <c r="R167" s="162">
        <f t="shared" si="3"/>
        <v>69.287365350000002</v>
      </c>
      <c r="S167" s="43">
        <f t="shared" si="4"/>
        <v>27.63936782</v>
      </c>
      <c r="T167" s="162">
        <f t="shared" si="5"/>
        <v>70.064289979999998</v>
      </c>
      <c r="U167" s="43">
        <f t="shared" si="6"/>
        <v>30.999048460000001</v>
      </c>
      <c r="V167" s="162">
        <f t="shared" si="7"/>
        <v>67.170382630000006</v>
      </c>
      <c r="W167" s="43">
        <f t="shared" si="268"/>
        <v>28.84027858</v>
      </c>
      <c r="X167" s="162">
        <f t="shared" si="269"/>
        <v>71.159721419999997</v>
      </c>
      <c r="Y167" s="43">
        <f t="shared" si="262"/>
        <v>31.854522790000001</v>
      </c>
      <c r="Z167" s="162">
        <f t="shared" si="263"/>
        <v>68.145477209999996</v>
      </c>
      <c r="AA167" s="43">
        <f t="shared" si="264"/>
        <v>0</v>
      </c>
      <c r="AB167" s="162">
        <f t="shared" si="265"/>
        <v>65.895778980000003</v>
      </c>
      <c r="AC167" s="43">
        <f t="shared" si="274"/>
        <v>32.032072730000003</v>
      </c>
      <c r="AD167" s="162">
        <f t="shared" si="275"/>
        <v>67.967927270000004</v>
      </c>
      <c r="AE167" s="43">
        <f t="shared" si="276"/>
        <v>0</v>
      </c>
      <c r="AF167" s="162">
        <f t="shared" si="277"/>
        <v>100</v>
      </c>
      <c r="AG167" s="43">
        <f t="shared" ref="AG167:AL167" si="377">CZ167/$CY167*100</f>
        <v>84.528426030000006</v>
      </c>
      <c r="AH167" s="44">
        <f t="shared" si="377"/>
        <v>3.0494552050000001</v>
      </c>
      <c r="AI167" s="44">
        <f t="shared" si="377"/>
        <v>9.3038788589999992</v>
      </c>
      <c r="AJ167" s="44">
        <f t="shared" si="377"/>
        <v>1.096567743</v>
      </c>
      <c r="AK167" s="44">
        <f t="shared" si="377"/>
        <v>0.55326827030000003</v>
      </c>
      <c r="AL167" s="44">
        <f t="shared" si="377"/>
        <v>1.4684038960000001</v>
      </c>
      <c r="AM167" s="43">
        <f t="shared" ref="AM167:AR167" si="378">DN167/$DM167*100</f>
        <v>83.005081290000007</v>
      </c>
      <c r="AN167" s="44">
        <f t="shared" si="378"/>
        <v>2.7235040389999998</v>
      </c>
      <c r="AO167" s="44">
        <f t="shared" si="378"/>
        <v>11.133168550000001</v>
      </c>
      <c r="AP167" s="44">
        <f t="shared" si="378"/>
        <v>1.576019893</v>
      </c>
      <c r="AQ167" s="44">
        <f t="shared" si="378"/>
        <v>0.43841499560000002</v>
      </c>
      <c r="AR167" s="163">
        <f t="shared" si="378"/>
        <v>1.1238112280000001</v>
      </c>
      <c r="AS167" s="45">
        <f t="shared" si="18"/>
        <v>88.510821699999994</v>
      </c>
      <c r="AT167" s="46">
        <f t="shared" si="27"/>
        <v>257</v>
      </c>
      <c r="AU167" s="47">
        <f t="shared" si="19"/>
        <v>25.105179939999999</v>
      </c>
      <c r="AV167" s="46">
        <f t="shared" si="28"/>
        <v>300</v>
      </c>
      <c r="AW167" s="47">
        <f t="shared" si="20"/>
        <v>27.762370059999999</v>
      </c>
      <c r="AX167" s="164">
        <f t="shared" si="29"/>
        <v>309</v>
      </c>
      <c r="AY167" s="48">
        <v>52362</v>
      </c>
      <c r="AZ167" s="49">
        <f t="shared" si="30"/>
        <v>330</v>
      </c>
      <c r="BA167" s="50">
        <v>53908</v>
      </c>
      <c r="BB167" s="49">
        <f t="shared" si="31"/>
        <v>375</v>
      </c>
      <c r="BC167" s="165">
        <f t="shared" si="21"/>
        <v>61.061331590000002</v>
      </c>
      <c r="BD167" s="51"/>
      <c r="BE167" s="44"/>
      <c r="BF167" s="162"/>
      <c r="BG167" s="100">
        <v>164</v>
      </c>
      <c r="BH167" s="39">
        <v>298130</v>
      </c>
      <c r="BI167" s="40">
        <v>83890</v>
      </c>
      <c r="BJ167" s="40">
        <v>207727</v>
      </c>
      <c r="BK167" s="39">
        <v>264764</v>
      </c>
      <c r="BL167" s="40">
        <v>64389</v>
      </c>
      <c r="BM167" s="40">
        <v>183448</v>
      </c>
      <c r="BN167" s="39">
        <v>263027</v>
      </c>
      <c r="BO167" s="40">
        <v>72699</v>
      </c>
      <c r="BP167" s="40">
        <v>184288</v>
      </c>
      <c r="BQ167" s="39">
        <v>282699</v>
      </c>
      <c r="BR167" s="40">
        <v>87634</v>
      </c>
      <c r="BS167" s="40">
        <v>189890</v>
      </c>
      <c r="BT167" s="39">
        <v>292622</v>
      </c>
      <c r="BU167" s="40">
        <v>84393</v>
      </c>
      <c r="BV167" s="40">
        <v>208229</v>
      </c>
      <c r="BW167" s="40">
        <v>0</v>
      </c>
      <c r="BX167" s="40">
        <v>0</v>
      </c>
      <c r="BY167" s="159">
        <v>0</v>
      </c>
      <c r="BZ167" s="39">
        <v>224640</v>
      </c>
      <c r="CA167" s="40">
        <v>71558</v>
      </c>
      <c r="CB167" s="40">
        <v>153082</v>
      </c>
      <c r="CC167" s="159">
        <v>0</v>
      </c>
      <c r="CD167" s="39">
        <f t="shared" si="32"/>
        <v>257971</v>
      </c>
      <c r="CE167" s="40">
        <v>0</v>
      </c>
      <c r="CF167" s="40">
        <v>169992</v>
      </c>
      <c r="CG167" s="159">
        <v>87979</v>
      </c>
      <c r="CH167" s="39">
        <f t="shared" si="280"/>
        <v>204161</v>
      </c>
      <c r="CI167" s="40">
        <v>65397</v>
      </c>
      <c r="CJ167" s="40">
        <v>138764</v>
      </c>
      <c r="CK167" s="159">
        <v>0</v>
      </c>
      <c r="CL167" s="39">
        <v>0</v>
      </c>
      <c r="CM167" s="159">
        <v>211337</v>
      </c>
      <c r="CN167" s="39"/>
      <c r="CO167" s="40"/>
      <c r="CP167" s="40"/>
      <c r="CQ167" s="159"/>
      <c r="CR167" s="39">
        <v>667740</v>
      </c>
      <c r="CS167" s="40">
        <v>535455</v>
      </c>
      <c r="CT167" s="40">
        <v>19510</v>
      </c>
      <c r="CU167" s="40">
        <v>87200</v>
      </c>
      <c r="CV167" s="40">
        <v>7250</v>
      </c>
      <c r="CW167" s="40">
        <v>3520</v>
      </c>
      <c r="CX167" s="40">
        <v>14805</v>
      </c>
      <c r="CY167" s="39">
        <v>501565</v>
      </c>
      <c r="CZ167" s="40">
        <v>423965</v>
      </c>
      <c r="DA167" s="40">
        <v>15295</v>
      </c>
      <c r="DB167" s="40">
        <v>46665</v>
      </c>
      <c r="DC167" s="40">
        <v>5500</v>
      </c>
      <c r="DD167" s="40">
        <v>2775</v>
      </c>
      <c r="DE167" s="40">
        <v>7365</v>
      </c>
      <c r="DF167" s="39">
        <v>713278</v>
      </c>
      <c r="DG167" s="40">
        <v>565592</v>
      </c>
      <c r="DH167" s="40">
        <v>19788</v>
      </c>
      <c r="DI167" s="40">
        <v>101044</v>
      </c>
      <c r="DJ167" s="40">
        <v>10691</v>
      </c>
      <c r="DK167" s="40">
        <v>3161</v>
      </c>
      <c r="DL167" s="159">
        <v>13002</v>
      </c>
      <c r="DM167" s="39">
        <v>536478</v>
      </c>
      <c r="DN167" s="40">
        <v>445304</v>
      </c>
      <c r="DO167" s="40">
        <v>14611</v>
      </c>
      <c r="DP167" s="40">
        <v>59727</v>
      </c>
      <c r="DQ167" s="40">
        <v>8455</v>
      </c>
      <c r="DR167" s="40">
        <v>2352</v>
      </c>
      <c r="DS167" s="159">
        <v>6029</v>
      </c>
      <c r="DT167" s="41">
        <v>447804</v>
      </c>
      <c r="DU167" s="42">
        <v>51449</v>
      </c>
      <c r="DV167" s="42">
        <v>127365</v>
      </c>
      <c r="DW167" s="42">
        <v>156568</v>
      </c>
      <c r="DX167" s="42">
        <v>112422</v>
      </c>
      <c r="DY167" s="41">
        <v>365257</v>
      </c>
      <c r="DZ167" s="42">
        <v>24633</v>
      </c>
      <c r="EA167" s="42">
        <v>106356</v>
      </c>
      <c r="EB167" s="42">
        <v>132864</v>
      </c>
      <c r="EC167" s="160">
        <v>101404</v>
      </c>
    </row>
    <row r="168" spans="1:133">
      <c r="A168" s="155" t="s">
        <v>1090</v>
      </c>
      <c r="B168" s="155" t="s">
        <v>1091</v>
      </c>
      <c r="C168" s="140" t="s">
        <v>80</v>
      </c>
      <c r="D168" s="29" t="s">
        <v>1092</v>
      </c>
      <c r="E168" s="156" t="s">
        <v>1093</v>
      </c>
      <c r="F168" s="29" t="s">
        <v>1094</v>
      </c>
      <c r="G168" s="156" t="s">
        <v>1095</v>
      </c>
      <c r="H168" s="166">
        <v>2020</v>
      </c>
      <c r="I168" s="150">
        <v>1988</v>
      </c>
      <c r="J168" s="100" t="s">
        <v>85</v>
      </c>
      <c r="K168" s="100" t="s">
        <v>49</v>
      </c>
      <c r="L168" s="100" t="s">
        <v>148</v>
      </c>
      <c r="M168" s="100" t="s">
        <v>87</v>
      </c>
      <c r="N168" s="100" t="s">
        <v>587</v>
      </c>
      <c r="O168" s="43">
        <f t="shared" si="0"/>
        <v>41.343776609999999</v>
      </c>
      <c r="P168" s="162">
        <f t="shared" si="1"/>
        <v>56.291751750000003</v>
      </c>
      <c r="Q168" s="43">
        <f t="shared" si="2"/>
        <v>37.40685998</v>
      </c>
      <c r="R168" s="162">
        <f t="shared" si="3"/>
        <v>55.807912549999998</v>
      </c>
      <c r="S168" s="43">
        <f t="shared" si="4"/>
        <v>42.232764090000003</v>
      </c>
      <c r="T168" s="162">
        <f t="shared" si="5"/>
        <v>55.378335890000002</v>
      </c>
      <c r="U168" s="43">
        <f t="shared" si="6"/>
        <v>45.252872740000001</v>
      </c>
      <c r="V168" s="162">
        <f t="shared" si="7"/>
        <v>52.800399900000002</v>
      </c>
      <c r="W168" s="43">
        <f t="shared" si="268"/>
        <v>40.631550779999998</v>
      </c>
      <c r="X168" s="162">
        <f t="shared" si="269"/>
        <v>55.145919749999997</v>
      </c>
      <c r="Y168" s="43">
        <f t="shared" si="262"/>
        <v>46.794339000000001</v>
      </c>
      <c r="Z168" s="162">
        <f t="shared" si="263"/>
        <v>47.640240589999998</v>
      </c>
      <c r="AA168" s="43">
        <f t="shared" si="264"/>
        <v>32.562096289999999</v>
      </c>
      <c r="AB168" s="162">
        <f t="shared" si="265"/>
        <v>60.937253069999997</v>
      </c>
      <c r="AC168" s="43">
        <f t="shared" si="274"/>
        <v>38.616927939999997</v>
      </c>
      <c r="AD168" s="162">
        <f t="shared" si="275"/>
        <v>57.044743580000002</v>
      </c>
      <c r="AE168" s="43">
        <f t="shared" si="276"/>
        <v>40.722416070000001</v>
      </c>
      <c r="AF168" s="162">
        <f t="shared" si="277"/>
        <v>59.277583929999999</v>
      </c>
      <c r="AG168" s="43">
        <f t="shared" ref="AG168:AL168" si="379">CZ168/$CY168*100</f>
        <v>85.881197479999997</v>
      </c>
      <c r="AH168" s="44">
        <f t="shared" si="379"/>
        <v>4.6438796590000004</v>
      </c>
      <c r="AI168" s="44">
        <f t="shared" si="379"/>
        <v>4.8588397710000004</v>
      </c>
      <c r="AJ168" s="44">
        <f t="shared" si="379"/>
        <v>0.99511706990000004</v>
      </c>
      <c r="AK168" s="44">
        <f t="shared" si="379"/>
        <v>1.249918927</v>
      </c>
      <c r="AL168" s="44">
        <f t="shared" si="379"/>
        <v>2.3710470969999999</v>
      </c>
      <c r="AM168" s="43">
        <f t="shared" ref="AM168:AR168" si="380">DN168/$DM168*100</f>
        <v>86.470540630000002</v>
      </c>
      <c r="AN168" s="44">
        <f t="shared" si="380"/>
        <v>4.47757351</v>
      </c>
      <c r="AO168" s="44">
        <f t="shared" si="380"/>
        <v>4.4413424260000003</v>
      </c>
      <c r="AP168" s="44">
        <f t="shared" si="380"/>
        <v>1.3696085570000001</v>
      </c>
      <c r="AQ168" s="44">
        <f t="shared" si="380"/>
        <v>1.4650599929999999</v>
      </c>
      <c r="AR168" s="163">
        <f t="shared" si="380"/>
        <v>1.7758748799999999</v>
      </c>
      <c r="AS168" s="45">
        <f t="shared" si="18"/>
        <v>92.413696160000001</v>
      </c>
      <c r="AT168" s="46">
        <f t="shared" si="27"/>
        <v>76</v>
      </c>
      <c r="AU168" s="47">
        <f t="shared" si="19"/>
        <v>29.267482279999999</v>
      </c>
      <c r="AV168" s="46">
        <f t="shared" si="28"/>
        <v>233</v>
      </c>
      <c r="AW168" s="47">
        <f t="shared" si="20"/>
        <v>30.432293229999999</v>
      </c>
      <c r="AX168" s="164">
        <f t="shared" si="29"/>
        <v>279</v>
      </c>
      <c r="AY168" s="48">
        <v>54867</v>
      </c>
      <c r="AZ168" s="49">
        <f t="shared" si="30"/>
        <v>294</v>
      </c>
      <c r="BA168" s="50">
        <v>57396</v>
      </c>
      <c r="BB168" s="49">
        <f t="shared" si="31"/>
        <v>338</v>
      </c>
      <c r="BC168" s="165">
        <f t="shared" si="21"/>
        <v>59.745579630000002</v>
      </c>
      <c r="BD168" s="51"/>
      <c r="BE168" s="44"/>
      <c r="BF168" s="162"/>
      <c r="BG168" s="100">
        <v>165</v>
      </c>
      <c r="BH168" s="39">
        <v>339357</v>
      </c>
      <c r="BI168" s="40">
        <v>140303</v>
      </c>
      <c r="BJ168" s="40">
        <v>191030</v>
      </c>
      <c r="BK168" s="39">
        <v>295657</v>
      </c>
      <c r="BL168" s="40">
        <v>110596</v>
      </c>
      <c r="BM168" s="40">
        <v>165000</v>
      </c>
      <c r="BN168" s="39">
        <v>294487</v>
      </c>
      <c r="BO168" s="40">
        <v>124370</v>
      </c>
      <c r="BP168" s="40">
        <v>163082</v>
      </c>
      <c r="BQ168" s="39">
        <v>322079</v>
      </c>
      <c r="BR168" s="40">
        <v>145750</v>
      </c>
      <c r="BS168" s="40">
        <v>170059</v>
      </c>
      <c r="BT168" s="39">
        <v>336315</v>
      </c>
      <c r="BU168" s="40">
        <v>136650</v>
      </c>
      <c r="BV168" s="40">
        <v>185464</v>
      </c>
      <c r="BW168" s="40">
        <v>0</v>
      </c>
      <c r="BX168" s="40">
        <v>0</v>
      </c>
      <c r="BY168" s="159">
        <v>14201</v>
      </c>
      <c r="BZ168" s="39">
        <v>264688</v>
      </c>
      <c r="CA168" s="40">
        <v>123859</v>
      </c>
      <c r="CB168" s="40">
        <v>126098</v>
      </c>
      <c r="CC168" s="159">
        <v>14731</v>
      </c>
      <c r="CD168" s="39">
        <f t="shared" si="32"/>
        <v>297401</v>
      </c>
      <c r="CE168" s="40">
        <v>96840</v>
      </c>
      <c r="CF168" s="40">
        <v>181228</v>
      </c>
      <c r="CG168" s="159">
        <v>19333</v>
      </c>
      <c r="CH168" s="39">
        <f t="shared" si="280"/>
        <v>225686</v>
      </c>
      <c r="CI168" s="40">
        <v>87153</v>
      </c>
      <c r="CJ168" s="40">
        <v>128742</v>
      </c>
      <c r="CK168" s="159">
        <v>9791</v>
      </c>
      <c r="CL168" s="39">
        <v>113089</v>
      </c>
      <c r="CM168" s="159">
        <v>164618</v>
      </c>
      <c r="CN168" s="39"/>
      <c r="CO168" s="40"/>
      <c r="CP168" s="40"/>
      <c r="CQ168" s="159"/>
      <c r="CR168" s="39">
        <v>701490</v>
      </c>
      <c r="CS168" s="40">
        <v>586440</v>
      </c>
      <c r="CT168" s="40">
        <v>32510</v>
      </c>
      <c r="CU168" s="40">
        <v>43140</v>
      </c>
      <c r="CV168" s="40">
        <v>7150</v>
      </c>
      <c r="CW168" s="40">
        <v>8995</v>
      </c>
      <c r="CX168" s="40">
        <v>23255</v>
      </c>
      <c r="CY168" s="39">
        <v>539635</v>
      </c>
      <c r="CZ168" s="40">
        <v>463445</v>
      </c>
      <c r="DA168" s="40">
        <v>25060</v>
      </c>
      <c r="DB168" s="40">
        <v>26220</v>
      </c>
      <c r="DC168" s="40">
        <v>5370</v>
      </c>
      <c r="DD168" s="40">
        <v>6745</v>
      </c>
      <c r="DE168" s="40">
        <v>12795</v>
      </c>
      <c r="DF168" s="39">
        <v>713272</v>
      </c>
      <c r="DG168" s="40">
        <v>600820</v>
      </c>
      <c r="DH168" s="40">
        <v>32831</v>
      </c>
      <c r="DI168" s="40">
        <v>39919</v>
      </c>
      <c r="DJ168" s="40">
        <v>9182</v>
      </c>
      <c r="DK168" s="40">
        <v>10844</v>
      </c>
      <c r="DL168" s="159">
        <v>19676</v>
      </c>
      <c r="DM168" s="39">
        <v>543732</v>
      </c>
      <c r="DN168" s="40">
        <v>470168</v>
      </c>
      <c r="DO168" s="40">
        <v>24346</v>
      </c>
      <c r="DP168" s="40">
        <v>24149</v>
      </c>
      <c r="DQ168" s="40">
        <v>7447</v>
      </c>
      <c r="DR168" s="40">
        <v>7966</v>
      </c>
      <c r="DS168" s="159">
        <v>9656</v>
      </c>
      <c r="DT168" s="41">
        <v>469504</v>
      </c>
      <c r="DU168" s="42">
        <v>35618</v>
      </c>
      <c r="DV168" s="42">
        <v>144053</v>
      </c>
      <c r="DW168" s="42">
        <v>152421</v>
      </c>
      <c r="DX168" s="42">
        <v>137412</v>
      </c>
      <c r="DY168" s="41">
        <v>403453</v>
      </c>
      <c r="DZ168" s="42">
        <v>25705</v>
      </c>
      <c r="EA168" s="42">
        <v>123500</v>
      </c>
      <c r="EB168" s="42">
        <v>131468</v>
      </c>
      <c r="EC168" s="160">
        <v>122780</v>
      </c>
    </row>
    <row r="169" spans="1:133">
      <c r="A169" s="154" t="s">
        <v>1096</v>
      </c>
      <c r="B169" s="154" t="s">
        <v>1097</v>
      </c>
      <c r="C169" s="140" t="s">
        <v>126</v>
      </c>
      <c r="D169" s="29" t="s">
        <v>1098</v>
      </c>
      <c r="E169" s="156" t="s">
        <v>1099</v>
      </c>
      <c r="F169" s="29" t="s">
        <v>1100</v>
      </c>
      <c r="G169" s="156" t="s">
        <v>1101</v>
      </c>
      <c r="H169" s="166">
        <v>2018</v>
      </c>
      <c r="I169" s="150">
        <v>1980</v>
      </c>
      <c r="J169" s="100" t="s">
        <v>131</v>
      </c>
      <c r="K169" s="100" t="s">
        <v>1102</v>
      </c>
      <c r="L169" s="100" t="s">
        <v>894</v>
      </c>
      <c r="M169" s="100" t="s">
        <v>1103</v>
      </c>
      <c r="N169" s="100" t="s">
        <v>102</v>
      </c>
      <c r="O169" s="43">
        <f t="shared" si="0"/>
        <v>54.254095550000002</v>
      </c>
      <c r="P169" s="162">
        <f t="shared" si="1"/>
        <v>43.668766820000002</v>
      </c>
      <c r="Q169" s="43">
        <f t="shared" si="2"/>
        <v>47.22063825</v>
      </c>
      <c r="R169" s="162">
        <f t="shared" si="3"/>
        <v>45.999760209999998</v>
      </c>
      <c r="S169" s="43">
        <f t="shared" si="4"/>
        <v>44.30021241</v>
      </c>
      <c r="T169" s="162">
        <f t="shared" si="5"/>
        <v>53.82557809</v>
      </c>
      <c r="U169" s="43">
        <f t="shared" si="6"/>
        <v>48.77518431</v>
      </c>
      <c r="V169" s="162">
        <f t="shared" si="7"/>
        <v>49.908315690000002</v>
      </c>
      <c r="W169" s="43">
        <f t="shared" si="268"/>
        <v>53.615825819999998</v>
      </c>
      <c r="X169" s="162">
        <f t="shared" si="269"/>
        <v>43.558762039999998</v>
      </c>
      <c r="Y169" s="43">
        <f t="shared" si="262"/>
        <v>53.571305150000001</v>
      </c>
      <c r="Z169" s="162">
        <f t="shared" si="263"/>
        <v>43.908753040000001</v>
      </c>
      <c r="AA169" s="43">
        <f t="shared" si="264"/>
        <v>40.598869759999999</v>
      </c>
      <c r="AB169" s="162">
        <f t="shared" si="265"/>
        <v>51.30146628</v>
      </c>
      <c r="AC169" s="43">
        <f t="shared" si="274"/>
        <v>39.942928479999999</v>
      </c>
      <c r="AD169" s="162">
        <f t="shared" si="275"/>
        <v>59.966559660000001</v>
      </c>
      <c r="AE169" s="43">
        <f t="shared" si="276"/>
        <v>0</v>
      </c>
      <c r="AF169" s="162">
        <f t="shared" si="277"/>
        <v>100</v>
      </c>
      <c r="AG169" s="43">
        <f t="shared" ref="AG169:AL169" si="381">CZ169/$CY169*100</f>
        <v>80.385432899999998</v>
      </c>
      <c r="AH169" s="44">
        <f t="shared" si="381"/>
        <v>8.3066458839999999</v>
      </c>
      <c r="AI169" s="44">
        <f t="shared" si="381"/>
        <v>6.0545085260000002</v>
      </c>
      <c r="AJ169" s="44">
        <f t="shared" si="381"/>
        <v>3.1798214539999998</v>
      </c>
      <c r="AK169" s="44">
        <f t="shared" si="381"/>
        <v>0.26167871139999999</v>
      </c>
      <c r="AL169" s="44">
        <f t="shared" si="381"/>
        <v>1.8119125220000001</v>
      </c>
      <c r="AM169" s="43">
        <f t="shared" ref="AM169:AR169" si="382">DN169/$DM169*100</f>
        <v>76.816723640000006</v>
      </c>
      <c r="AN169" s="44">
        <f t="shared" si="382"/>
        <v>8.3844216530000004</v>
      </c>
      <c r="AO169" s="44">
        <f t="shared" si="382"/>
        <v>9.4241910620000002</v>
      </c>
      <c r="AP169" s="44">
        <f t="shared" si="382"/>
        <v>3.6588238670000002</v>
      </c>
      <c r="AQ169" s="44">
        <f t="shared" si="382"/>
        <v>0.35488906129999997</v>
      </c>
      <c r="AR169" s="163">
        <f t="shared" si="382"/>
        <v>1.360950712</v>
      </c>
      <c r="AS169" s="45">
        <f t="shared" si="18"/>
        <v>92.483556680000007</v>
      </c>
      <c r="AT169" s="46">
        <f t="shared" si="27"/>
        <v>72</v>
      </c>
      <c r="AU169" s="47">
        <f t="shared" si="19"/>
        <v>47.973456200000001</v>
      </c>
      <c r="AV169" s="46">
        <f t="shared" si="28"/>
        <v>37</v>
      </c>
      <c r="AW169" s="47">
        <f t="shared" si="20"/>
        <v>53.383771459999998</v>
      </c>
      <c r="AX169" s="164">
        <f t="shared" si="29"/>
        <v>52</v>
      </c>
      <c r="AY169" s="48">
        <v>78344</v>
      </c>
      <c r="AZ169" s="49">
        <f t="shared" si="30"/>
        <v>79</v>
      </c>
      <c r="BA169" s="50">
        <v>87489</v>
      </c>
      <c r="BB169" s="49">
        <f t="shared" si="31"/>
        <v>87</v>
      </c>
      <c r="BC169" s="165">
        <f t="shared" si="21"/>
        <v>37.472657120000001</v>
      </c>
      <c r="BD169" s="51"/>
      <c r="BE169" s="44"/>
      <c r="BF169" s="162"/>
      <c r="BG169" s="100">
        <v>166</v>
      </c>
      <c r="BH169" s="39">
        <v>411239</v>
      </c>
      <c r="BI169" s="40">
        <v>223114</v>
      </c>
      <c r="BJ169" s="40">
        <v>179583</v>
      </c>
      <c r="BK169" s="39">
        <v>341967</v>
      </c>
      <c r="BL169" s="40">
        <v>161479</v>
      </c>
      <c r="BM169" s="40">
        <v>157304</v>
      </c>
      <c r="BN169" s="39">
        <v>330486</v>
      </c>
      <c r="BO169" s="40">
        <v>146406</v>
      </c>
      <c r="BP169" s="40">
        <v>177886</v>
      </c>
      <c r="BQ169" s="39">
        <v>346297</v>
      </c>
      <c r="BR169" s="40">
        <v>168907</v>
      </c>
      <c r="BS169" s="40">
        <v>172831</v>
      </c>
      <c r="BT169" s="39">
        <v>410418</v>
      </c>
      <c r="BU169" s="40">
        <v>220049</v>
      </c>
      <c r="BV169" s="40">
        <v>178773</v>
      </c>
      <c r="BW169" s="40">
        <v>0</v>
      </c>
      <c r="BX169" s="40">
        <v>0</v>
      </c>
      <c r="BY169" s="159">
        <v>11596</v>
      </c>
      <c r="BZ169" s="39">
        <v>318301</v>
      </c>
      <c r="CA169" s="40">
        <v>170518</v>
      </c>
      <c r="CB169" s="40">
        <v>139762</v>
      </c>
      <c r="CC169" s="159">
        <v>8021</v>
      </c>
      <c r="CD169" s="39">
        <f t="shared" si="32"/>
        <v>343113</v>
      </c>
      <c r="CE169" s="40">
        <v>139300</v>
      </c>
      <c r="CF169" s="40">
        <v>176022</v>
      </c>
      <c r="CG169" s="159">
        <v>27791</v>
      </c>
      <c r="CH169" s="39">
        <f t="shared" si="280"/>
        <v>224280</v>
      </c>
      <c r="CI169" s="40">
        <v>89584</v>
      </c>
      <c r="CJ169" s="40">
        <v>134493</v>
      </c>
      <c r="CK169" s="159">
        <v>203</v>
      </c>
      <c r="CL169" s="39">
        <v>0</v>
      </c>
      <c r="CM169" s="159">
        <v>201087</v>
      </c>
      <c r="CN169" s="39"/>
      <c r="CO169" s="40"/>
      <c r="CP169" s="40"/>
      <c r="CQ169" s="159"/>
      <c r="CR169" s="39">
        <v>718985</v>
      </c>
      <c r="CS169" s="40">
        <v>547600</v>
      </c>
      <c r="CT169" s="40">
        <v>59955</v>
      </c>
      <c r="CU169" s="40">
        <v>65325</v>
      </c>
      <c r="CV169" s="40">
        <v>24615</v>
      </c>
      <c r="CW169" s="40">
        <v>1795</v>
      </c>
      <c r="CX169" s="40">
        <v>19695</v>
      </c>
      <c r="CY169" s="39">
        <v>529275</v>
      </c>
      <c r="CZ169" s="40">
        <v>425460</v>
      </c>
      <c r="DA169" s="40">
        <v>43965</v>
      </c>
      <c r="DB169" s="40">
        <v>32045</v>
      </c>
      <c r="DC169" s="40">
        <v>16830</v>
      </c>
      <c r="DD169" s="40">
        <v>1385</v>
      </c>
      <c r="DE169" s="40">
        <v>9590</v>
      </c>
      <c r="DF169" s="39">
        <v>713287</v>
      </c>
      <c r="DG169" s="40">
        <v>525113</v>
      </c>
      <c r="DH169" s="40">
        <v>62159</v>
      </c>
      <c r="DI169" s="40">
        <v>80929</v>
      </c>
      <c r="DJ169" s="40">
        <v>26957</v>
      </c>
      <c r="DK169" s="40">
        <v>2476</v>
      </c>
      <c r="DL169" s="159">
        <v>15653</v>
      </c>
      <c r="DM169" s="39">
        <v>522135</v>
      </c>
      <c r="DN169" s="40">
        <v>401087</v>
      </c>
      <c r="DO169" s="40">
        <v>43778</v>
      </c>
      <c r="DP169" s="40">
        <v>49207</v>
      </c>
      <c r="DQ169" s="40">
        <v>19104</v>
      </c>
      <c r="DR169" s="40">
        <v>1853</v>
      </c>
      <c r="DS169" s="159">
        <v>7106</v>
      </c>
      <c r="DT169" s="41">
        <v>511758</v>
      </c>
      <c r="DU169" s="42">
        <v>38466</v>
      </c>
      <c r="DV169" s="42">
        <v>93233</v>
      </c>
      <c r="DW169" s="42">
        <v>134551</v>
      </c>
      <c r="DX169" s="42">
        <v>245508</v>
      </c>
      <c r="DY169" s="41">
        <v>389388</v>
      </c>
      <c r="DZ169" s="42">
        <v>13146</v>
      </c>
      <c r="EA169" s="42">
        <v>64897</v>
      </c>
      <c r="EB169" s="42">
        <v>103475</v>
      </c>
      <c r="EC169" s="160">
        <v>207870</v>
      </c>
    </row>
    <row r="170" spans="1:133">
      <c r="A170" s="155" t="s">
        <v>1104</v>
      </c>
      <c r="B170" s="155" t="s">
        <v>1105</v>
      </c>
      <c r="C170" s="140" t="s">
        <v>80</v>
      </c>
      <c r="D170" s="29" t="s">
        <v>1106</v>
      </c>
      <c r="E170" s="156" t="s">
        <v>1107</v>
      </c>
      <c r="F170" s="29" t="s">
        <v>1108</v>
      </c>
      <c r="G170" s="156" t="s">
        <v>1109</v>
      </c>
      <c r="H170" s="166" t="s">
        <v>447</v>
      </c>
      <c r="I170" s="150">
        <v>1956</v>
      </c>
      <c r="J170" s="100" t="s">
        <v>85</v>
      </c>
      <c r="K170" s="100" t="s">
        <v>49</v>
      </c>
      <c r="L170" s="100" t="s">
        <v>352</v>
      </c>
      <c r="M170" s="100" t="s">
        <v>87</v>
      </c>
      <c r="N170" s="100" t="s">
        <v>102</v>
      </c>
      <c r="O170" s="43">
        <f t="shared" si="0"/>
        <v>38.017535240000001</v>
      </c>
      <c r="P170" s="162">
        <f t="shared" si="1"/>
        <v>59.666169099999998</v>
      </c>
      <c r="Q170" s="43">
        <f t="shared" si="2"/>
        <v>32.978324290000003</v>
      </c>
      <c r="R170" s="162">
        <f t="shared" si="3"/>
        <v>60.195886309999999</v>
      </c>
      <c r="S170" s="43">
        <f t="shared" si="4"/>
        <v>36.101543900000003</v>
      </c>
      <c r="T170" s="162">
        <f t="shared" si="5"/>
        <v>61.603572980000003</v>
      </c>
      <c r="U170" s="43">
        <f t="shared" si="6"/>
        <v>39.502400549999997</v>
      </c>
      <c r="V170" s="162">
        <f t="shared" si="7"/>
        <v>58.609123830000001</v>
      </c>
      <c r="W170" s="43">
        <f t="shared" si="268"/>
        <v>36.347536589999997</v>
      </c>
      <c r="X170" s="162">
        <f t="shared" si="269"/>
        <v>63.652463410000003</v>
      </c>
      <c r="Y170" s="43">
        <f t="shared" si="262"/>
        <v>40.661476989999997</v>
      </c>
      <c r="Z170" s="162">
        <f t="shared" si="263"/>
        <v>59.338523010000003</v>
      </c>
      <c r="AA170" s="43">
        <f t="shared" si="264"/>
        <v>29.607521859999999</v>
      </c>
      <c r="AB170" s="162">
        <f t="shared" si="265"/>
        <v>60.671169220000003</v>
      </c>
      <c r="AC170" s="43">
        <f t="shared" si="274"/>
        <v>33.33893818</v>
      </c>
      <c r="AD170" s="162">
        <f t="shared" si="275"/>
        <v>66.66106182</v>
      </c>
      <c r="AE170" s="43">
        <f t="shared" si="276"/>
        <v>33.669049340000001</v>
      </c>
      <c r="AF170" s="162">
        <f t="shared" si="277"/>
        <v>66.330950659999999</v>
      </c>
      <c r="AG170" s="43">
        <f t="shared" ref="AG170:AL170" si="383">CZ170/$CY170*100</f>
        <v>80.254535559999994</v>
      </c>
      <c r="AH170" s="44">
        <f t="shared" si="383"/>
        <v>6.4285297610000001</v>
      </c>
      <c r="AI170" s="44">
        <f t="shared" si="383"/>
        <v>7.5553697470000003</v>
      </c>
      <c r="AJ170" s="44">
        <f t="shared" si="383"/>
        <v>2.6571645240000001</v>
      </c>
      <c r="AK170" s="44">
        <f t="shared" si="383"/>
        <v>0.76516226880000004</v>
      </c>
      <c r="AL170" s="44">
        <f t="shared" si="383"/>
        <v>2.3392381430000002</v>
      </c>
      <c r="AM170" s="43">
        <f t="shared" ref="AM170:AR170" si="384">DN170/$DM170*100</f>
        <v>79.341928929999995</v>
      </c>
      <c r="AN170" s="44">
        <f t="shared" si="384"/>
        <v>6.3789292030000002</v>
      </c>
      <c r="AO170" s="44">
        <f t="shared" si="384"/>
        <v>8.563590756</v>
      </c>
      <c r="AP170" s="44">
        <f t="shared" si="384"/>
        <v>3.1097637800000002</v>
      </c>
      <c r="AQ170" s="44">
        <f t="shared" si="384"/>
        <v>0.92109332349999995</v>
      </c>
      <c r="AR170" s="163">
        <f t="shared" si="384"/>
        <v>1.684694006</v>
      </c>
      <c r="AS170" s="45">
        <f t="shared" si="18"/>
        <v>90.153905320000007</v>
      </c>
      <c r="AT170" s="46">
        <f t="shared" si="27"/>
        <v>177</v>
      </c>
      <c r="AU170" s="47">
        <f t="shared" si="19"/>
        <v>29.527506639999999</v>
      </c>
      <c r="AV170" s="46">
        <f t="shared" si="28"/>
        <v>228</v>
      </c>
      <c r="AW170" s="47">
        <f t="shared" si="20"/>
        <v>32.096595610000001</v>
      </c>
      <c r="AX170" s="164">
        <f t="shared" si="29"/>
        <v>251</v>
      </c>
      <c r="AY170" s="48">
        <v>56238</v>
      </c>
      <c r="AZ170" s="49">
        <f t="shared" si="30"/>
        <v>267</v>
      </c>
      <c r="BA170" s="50">
        <v>60321</v>
      </c>
      <c r="BB170" s="49">
        <f t="shared" si="31"/>
        <v>302</v>
      </c>
      <c r="BC170" s="165">
        <f t="shared" si="21"/>
        <v>54.495561819999999</v>
      </c>
      <c r="BD170" s="51">
        <v>42836</v>
      </c>
      <c r="BE170" s="44">
        <f>CO170/CN170*100</f>
        <v>46.034063660000001</v>
      </c>
      <c r="BF170" s="162">
        <f>CP170/CN170*100</f>
        <v>52.240729559999998</v>
      </c>
      <c r="BG170" s="100">
        <v>167</v>
      </c>
      <c r="BH170" s="39">
        <v>323577</v>
      </c>
      <c r="BI170" s="40">
        <v>123016</v>
      </c>
      <c r="BJ170" s="40">
        <v>193066</v>
      </c>
      <c r="BK170" s="39">
        <v>274547</v>
      </c>
      <c r="BL170" s="40">
        <v>90541</v>
      </c>
      <c r="BM170" s="40">
        <v>165266</v>
      </c>
      <c r="BN170" s="39">
        <v>267116</v>
      </c>
      <c r="BO170" s="40">
        <v>96433</v>
      </c>
      <c r="BP170" s="40">
        <v>164553</v>
      </c>
      <c r="BQ170" s="39">
        <v>284727</v>
      </c>
      <c r="BR170" s="40">
        <v>112474</v>
      </c>
      <c r="BS170" s="40">
        <v>166876</v>
      </c>
      <c r="BT170" s="39">
        <v>319598</v>
      </c>
      <c r="BU170" s="40">
        <v>116166</v>
      </c>
      <c r="BV170" s="40">
        <v>203432</v>
      </c>
      <c r="BW170" s="40">
        <v>0</v>
      </c>
      <c r="BX170" s="40">
        <v>0</v>
      </c>
      <c r="BY170" s="159">
        <v>0</v>
      </c>
      <c r="BZ170" s="39">
        <v>241762</v>
      </c>
      <c r="CA170" s="40">
        <v>98304</v>
      </c>
      <c r="CB170" s="40">
        <v>143458</v>
      </c>
      <c r="CC170" s="159">
        <v>0</v>
      </c>
      <c r="CD170" s="39">
        <f t="shared" si="32"/>
        <v>275251</v>
      </c>
      <c r="CE170" s="40">
        <v>81495</v>
      </c>
      <c r="CF170" s="40">
        <v>166998</v>
      </c>
      <c r="CG170" s="159">
        <v>26758</v>
      </c>
      <c r="CH170" s="39">
        <f t="shared" si="280"/>
        <v>208153</v>
      </c>
      <c r="CI170" s="40">
        <v>69396</v>
      </c>
      <c r="CJ170" s="40">
        <v>138757</v>
      </c>
      <c r="CK170" s="159">
        <v>0</v>
      </c>
      <c r="CL170" s="39">
        <v>81770</v>
      </c>
      <c r="CM170" s="159">
        <v>161094</v>
      </c>
      <c r="CN170" s="39">
        <v>122594</v>
      </c>
      <c r="CO170" s="40">
        <v>56435</v>
      </c>
      <c r="CP170" s="40">
        <v>64044</v>
      </c>
      <c r="CQ170" s="159">
        <v>2115</v>
      </c>
      <c r="CR170" s="39">
        <v>696410</v>
      </c>
      <c r="CS170" s="40">
        <v>529250</v>
      </c>
      <c r="CT170" s="40">
        <v>46665</v>
      </c>
      <c r="CU170" s="40">
        <v>73715</v>
      </c>
      <c r="CV170" s="40">
        <v>18065</v>
      </c>
      <c r="CW170" s="40">
        <v>4935</v>
      </c>
      <c r="CX170" s="40">
        <v>23780</v>
      </c>
      <c r="CY170" s="39">
        <v>514270</v>
      </c>
      <c r="CZ170" s="40">
        <v>412725</v>
      </c>
      <c r="DA170" s="40">
        <v>33060</v>
      </c>
      <c r="DB170" s="40">
        <v>38855</v>
      </c>
      <c r="DC170" s="40">
        <v>13665</v>
      </c>
      <c r="DD170" s="40">
        <v>3935</v>
      </c>
      <c r="DE170" s="40">
        <v>12030</v>
      </c>
      <c r="DF170" s="39">
        <v>713281</v>
      </c>
      <c r="DG170" s="40">
        <v>539014</v>
      </c>
      <c r="DH170" s="40">
        <v>47922</v>
      </c>
      <c r="DI170" s="40">
        <v>78150</v>
      </c>
      <c r="DJ170" s="40">
        <v>22115</v>
      </c>
      <c r="DK170" s="40">
        <v>6592</v>
      </c>
      <c r="DL170" s="159">
        <v>19488</v>
      </c>
      <c r="DM170" s="39">
        <v>523834</v>
      </c>
      <c r="DN170" s="40">
        <v>415620</v>
      </c>
      <c r="DO170" s="40">
        <v>33415</v>
      </c>
      <c r="DP170" s="40">
        <v>44859</v>
      </c>
      <c r="DQ170" s="40">
        <v>16290</v>
      </c>
      <c r="DR170" s="40">
        <v>4825</v>
      </c>
      <c r="DS170" s="159">
        <v>8825</v>
      </c>
      <c r="DT170" s="41">
        <v>473213</v>
      </c>
      <c r="DU170" s="42">
        <v>46593</v>
      </c>
      <c r="DV170" s="42">
        <v>128156</v>
      </c>
      <c r="DW170" s="42">
        <v>158736</v>
      </c>
      <c r="DX170" s="42">
        <v>139728</v>
      </c>
      <c r="DY170" s="41">
        <v>372108</v>
      </c>
      <c r="DZ170" s="42">
        <v>23635</v>
      </c>
      <c r="EA170" s="42">
        <v>99771</v>
      </c>
      <c r="EB170" s="42">
        <v>129268</v>
      </c>
      <c r="EC170" s="160">
        <v>119434</v>
      </c>
    </row>
    <row r="171" spans="1:133">
      <c r="A171" s="154" t="s">
        <v>1110</v>
      </c>
      <c r="B171" s="154" t="s">
        <v>1111</v>
      </c>
      <c r="C171" s="140" t="s">
        <v>80</v>
      </c>
      <c r="D171" s="29" t="s">
        <v>1112</v>
      </c>
      <c r="E171" s="156" t="s">
        <v>1113</v>
      </c>
      <c r="F171" s="29" t="s">
        <v>1114</v>
      </c>
      <c r="G171" s="156" t="s">
        <v>1115</v>
      </c>
      <c r="H171" s="161">
        <v>2016</v>
      </c>
      <c r="I171" s="150">
        <v>1943</v>
      </c>
      <c r="J171" s="100" t="s">
        <v>85</v>
      </c>
      <c r="K171" s="100" t="s">
        <v>49</v>
      </c>
      <c r="L171" s="100" t="s">
        <v>86</v>
      </c>
      <c r="M171" s="100" t="s">
        <v>87</v>
      </c>
      <c r="N171" s="100" t="s">
        <v>102</v>
      </c>
      <c r="O171" s="43">
        <f t="shared" si="0"/>
        <v>25.510109400000001</v>
      </c>
      <c r="P171" s="162">
        <f t="shared" si="1"/>
        <v>73.069635880000007</v>
      </c>
      <c r="Q171" s="43">
        <f t="shared" si="2"/>
        <v>23.905652289999999</v>
      </c>
      <c r="R171" s="162">
        <f t="shared" si="3"/>
        <v>72.400168870000002</v>
      </c>
      <c r="S171" s="43">
        <f t="shared" si="4"/>
        <v>32.1010408</v>
      </c>
      <c r="T171" s="162">
        <f t="shared" si="5"/>
        <v>66.401609210000004</v>
      </c>
      <c r="U171" s="43">
        <f t="shared" si="6"/>
        <v>36.856064500000002</v>
      </c>
      <c r="V171" s="162">
        <f t="shared" si="7"/>
        <v>61.58577674</v>
      </c>
      <c r="W171" s="43">
        <f t="shared" si="268"/>
        <v>25.007154379999999</v>
      </c>
      <c r="X171" s="162">
        <f t="shared" si="269"/>
        <v>74.992845619999997</v>
      </c>
      <c r="Y171" s="43">
        <f t="shared" si="262"/>
        <v>31.41194187</v>
      </c>
      <c r="Z171" s="162">
        <f t="shared" si="263"/>
        <v>68.588058129999993</v>
      </c>
      <c r="AA171" s="43">
        <f t="shared" si="264"/>
        <v>27.3276678</v>
      </c>
      <c r="AB171" s="162">
        <f t="shared" si="265"/>
        <v>72.561295779999995</v>
      </c>
      <c r="AC171" s="43">
        <f t="shared" si="274"/>
        <v>26.877076129999999</v>
      </c>
      <c r="AD171" s="162">
        <f t="shared" si="275"/>
        <v>73.122923869999994</v>
      </c>
      <c r="AE171" s="43">
        <f t="shared" si="276"/>
        <v>30.366526790000002</v>
      </c>
      <c r="AF171" s="162">
        <f t="shared" si="277"/>
        <v>69.633473210000005</v>
      </c>
      <c r="AG171" s="43">
        <f t="shared" ref="AG171:AL171" si="385">CZ171/$CY171*100</f>
        <v>89.703455880000007</v>
      </c>
      <c r="AH171" s="44">
        <f t="shared" si="385"/>
        <v>6.7668213350000004</v>
      </c>
      <c r="AI171" s="44">
        <f t="shared" si="385"/>
        <v>1.8140878970000001</v>
      </c>
      <c r="AJ171" s="44">
        <f t="shared" si="385"/>
        <v>0.50776229070000001</v>
      </c>
      <c r="AK171" s="44">
        <f t="shared" si="385"/>
        <v>0.2124032562</v>
      </c>
      <c r="AL171" s="44">
        <f t="shared" si="385"/>
        <v>0.99546933829999995</v>
      </c>
      <c r="AM171" s="43">
        <f t="shared" ref="AM171:AR171" si="386">DN171/$DM171*100</f>
        <v>89.917285010000001</v>
      </c>
      <c r="AN171" s="44">
        <f t="shared" si="386"/>
        <v>6.5244916440000003</v>
      </c>
      <c r="AO171" s="44">
        <f t="shared" si="386"/>
        <v>1.9643456210000001</v>
      </c>
      <c r="AP171" s="44">
        <f t="shared" si="386"/>
        <v>0.54830692199999997</v>
      </c>
      <c r="AQ171" s="44">
        <f t="shared" si="386"/>
        <v>0.21499402989999999</v>
      </c>
      <c r="AR171" s="163">
        <f t="shared" si="386"/>
        <v>0.83057676840000005</v>
      </c>
      <c r="AS171" s="45">
        <f t="shared" si="18"/>
        <v>85.050291979999997</v>
      </c>
      <c r="AT171" s="46">
        <f t="shared" si="27"/>
        <v>347</v>
      </c>
      <c r="AU171" s="47">
        <f t="shared" si="19"/>
        <v>17.042847699999999</v>
      </c>
      <c r="AV171" s="46">
        <f t="shared" si="28"/>
        <v>415</v>
      </c>
      <c r="AW171" s="47">
        <f t="shared" si="20"/>
        <v>17.317959259999999</v>
      </c>
      <c r="AX171" s="164">
        <f t="shared" si="29"/>
        <v>431</v>
      </c>
      <c r="AY171" s="48">
        <v>44306</v>
      </c>
      <c r="AZ171" s="49">
        <f t="shared" si="30"/>
        <v>398</v>
      </c>
      <c r="BA171" s="50">
        <v>46123</v>
      </c>
      <c r="BB171" s="49">
        <f t="shared" si="31"/>
        <v>414</v>
      </c>
      <c r="BC171" s="165">
        <f t="shared" si="21"/>
        <v>74.16864794</v>
      </c>
      <c r="BD171" s="51"/>
      <c r="BE171" s="44"/>
      <c r="BF171" s="162"/>
      <c r="BG171" s="100">
        <v>168</v>
      </c>
      <c r="BH171" s="39">
        <v>334095</v>
      </c>
      <c r="BI171" s="40">
        <v>85228</v>
      </c>
      <c r="BJ171" s="40">
        <v>244122</v>
      </c>
      <c r="BK171" s="39">
        <v>310299</v>
      </c>
      <c r="BL171" s="40">
        <v>74179</v>
      </c>
      <c r="BM171" s="40">
        <v>224657</v>
      </c>
      <c r="BN171" s="39">
        <v>296791</v>
      </c>
      <c r="BO171" s="40">
        <v>95273</v>
      </c>
      <c r="BP171" s="40">
        <v>197074</v>
      </c>
      <c r="BQ171" s="39">
        <v>301253</v>
      </c>
      <c r="BR171" s="40">
        <v>111030</v>
      </c>
      <c r="BS171" s="40">
        <v>185529</v>
      </c>
      <c r="BT171" s="39">
        <v>328470</v>
      </c>
      <c r="BU171" s="40">
        <v>82141</v>
      </c>
      <c r="BV171" s="40">
        <v>246329</v>
      </c>
      <c r="BW171" s="40">
        <v>0</v>
      </c>
      <c r="BX171" s="40">
        <v>0</v>
      </c>
      <c r="BY171" s="159">
        <v>0</v>
      </c>
      <c r="BZ171" s="39">
        <v>251016</v>
      </c>
      <c r="CA171" s="40">
        <v>78849</v>
      </c>
      <c r="CB171" s="40">
        <v>172167</v>
      </c>
      <c r="CC171" s="159">
        <v>0</v>
      </c>
      <c r="CD171" s="39">
        <f t="shared" si="32"/>
        <v>299001</v>
      </c>
      <c r="CE171" s="40">
        <v>81710</v>
      </c>
      <c r="CF171" s="40">
        <v>216959</v>
      </c>
      <c r="CG171" s="159">
        <v>332</v>
      </c>
      <c r="CH171" s="39">
        <f t="shared" si="280"/>
        <v>236618</v>
      </c>
      <c r="CI171" s="40">
        <v>63596</v>
      </c>
      <c r="CJ171" s="40">
        <v>173022</v>
      </c>
      <c r="CK171" s="159">
        <v>0</v>
      </c>
      <c r="CL171" s="39">
        <v>87199</v>
      </c>
      <c r="CM171" s="159">
        <v>199956</v>
      </c>
      <c r="CN171" s="39"/>
      <c r="CO171" s="40"/>
      <c r="CP171" s="40"/>
      <c r="CQ171" s="159"/>
      <c r="CR171" s="39">
        <v>711310</v>
      </c>
      <c r="CS171" s="40">
        <v>625460</v>
      </c>
      <c r="CT171" s="40">
        <v>48710</v>
      </c>
      <c r="CU171" s="40">
        <v>18740</v>
      </c>
      <c r="CV171" s="40">
        <v>4085</v>
      </c>
      <c r="CW171" s="40">
        <v>1595</v>
      </c>
      <c r="CX171" s="40">
        <v>12720</v>
      </c>
      <c r="CY171" s="39">
        <v>548485</v>
      </c>
      <c r="CZ171" s="40">
        <v>492010</v>
      </c>
      <c r="DA171" s="40">
        <v>37115</v>
      </c>
      <c r="DB171" s="40">
        <v>9950</v>
      </c>
      <c r="DC171" s="40">
        <v>2785</v>
      </c>
      <c r="DD171" s="40">
        <v>1165</v>
      </c>
      <c r="DE171" s="40">
        <v>5460</v>
      </c>
      <c r="DF171" s="39">
        <v>723178</v>
      </c>
      <c r="DG171" s="40">
        <v>638813</v>
      </c>
      <c r="DH171" s="40">
        <v>49550</v>
      </c>
      <c r="DI171" s="40">
        <v>18494</v>
      </c>
      <c r="DJ171" s="40">
        <v>4009</v>
      </c>
      <c r="DK171" s="40">
        <v>1476</v>
      </c>
      <c r="DL171" s="159">
        <v>10836</v>
      </c>
      <c r="DM171" s="39">
        <v>554434</v>
      </c>
      <c r="DN171" s="40">
        <v>498532</v>
      </c>
      <c r="DO171" s="40">
        <v>36174</v>
      </c>
      <c r="DP171" s="40">
        <v>10891</v>
      </c>
      <c r="DQ171" s="40">
        <v>3040</v>
      </c>
      <c r="DR171" s="40">
        <v>1192</v>
      </c>
      <c r="DS171" s="159">
        <v>4605</v>
      </c>
      <c r="DT171" s="41">
        <v>487354</v>
      </c>
      <c r="DU171" s="42">
        <v>72858</v>
      </c>
      <c r="DV171" s="42">
        <v>188193</v>
      </c>
      <c r="DW171" s="42">
        <v>143244</v>
      </c>
      <c r="DX171" s="42">
        <v>83059</v>
      </c>
      <c r="DY171" s="41">
        <v>438487</v>
      </c>
      <c r="DZ171" s="42">
        <v>63694</v>
      </c>
      <c r="EA171" s="42">
        <v>170933</v>
      </c>
      <c r="EB171" s="42">
        <v>127923</v>
      </c>
      <c r="EC171" s="160">
        <v>75937</v>
      </c>
    </row>
    <row r="172" spans="1:133">
      <c r="A172" s="155" t="s">
        <v>1116</v>
      </c>
      <c r="B172" s="155" t="s">
        <v>1117</v>
      </c>
      <c r="C172" s="140" t="s">
        <v>80</v>
      </c>
      <c r="D172" s="29" t="s">
        <v>1118</v>
      </c>
      <c r="E172" s="156" t="s">
        <v>1119</v>
      </c>
      <c r="F172" s="29" t="s">
        <v>1120</v>
      </c>
      <c r="G172" s="156" t="s">
        <v>1121</v>
      </c>
      <c r="H172" s="166">
        <v>2008</v>
      </c>
      <c r="I172" s="150">
        <v>1964</v>
      </c>
      <c r="J172" s="100" t="s">
        <v>85</v>
      </c>
      <c r="K172" s="100" t="s">
        <v>49</v>
      </c>
      <c r="L172" s="100" t="s">
        <v>1122</v>
      </c>
      <c r="M172" s="100" t="s">
        <v>87</v>
      </c>
      <c r="N172" s="100" t="s">
        <v>102</v>
      </c>
      <c r="O172" s="43">
        <f t="shared" si="0"/>
        <v>30.634635029999998</v>
      </c>
      <c r="P172" s="162">
        <f t="shared" si="1"/>
        <v>67.608499780000002</v>
      </c>
      <c r="Q172" s="43">
        <f t="shared" si="2"/>
        <v>27.59928755</v>
      </c>
      <c r="R172" s="162">
        <f t="shared" si="3"/>
        <v>67.532787690000006</v>
      </c>
      <c r="S172" s="43">
        <f t="shared" si="4"/>
        <v>35.147478589999999</v>
      </c>
      <c r="T172" s="162">
        <f t="shared" si="5"/>
        <v>63.275451949999997</v>
      </c>
      <c r="U172" s="43">
        <f t="shared" si="6"/>
        <v>37.156688699999997</v>
      </c>
      <c r="V172" s="162">
        <f t="shared" si="7"/>
        <v>61.453516950000001</v>
      </c>
      <c r="W172" s="43">
        <f t="shared" si="268"/>
        <v>26.260616710000001</v>
      </c>
      <c r="X172" s="162">
        <f t="shared" si="269"/>
        <v>70.958853939999997</v>
      </c>
      <c r="Y172" s="43">
        <f t="shared" si="262"/>
        <v>31.07268453</v>
      </c>
      <c r="Z172" s="162">
        <f t="shared" si="263"/>
        <v>66.719773070000002</v>
      </c>
      <c r="AA172" s="43">
        <f t="shared" si="264"/>
        <v>0</v>
      </c>
      <c r="AB172" s="162">
        <f t="shared" si="265"/>
        <v>100</v>
      </c>
      <c r="AC172" s="43">
        <f t="shared" si="274"/>
        <v>30.814604509999999</v>
      </c>
      <c r="AD172" s="162">
        <f t="shared" si="275"/>
        <v>69.185395490000005</v>
      </c>
      <c r="AE172" s="43">
        <f t="shared" si="276"/>
        <v>33.034986289999999</v>
      </c>
      <c r="AF172" s="162">
        <f t="shared" si="277"/>
        <v>66.965013709999994</v>
      </c>
      <c r="AG172" s="43">
        <f t="shared" ref="AG172:AL172" si="387">CZ172/$CY172*100</f>
        <v>90.258987239999996</v>
      </c>
      <c r="AH172" s="44">
        <f t="shared" si="387"/>
        <v>5.4222159750000003</v>
      </c>
      <c r="AI172" s="44">
        <f t="shared" si="387"/>
        <v>1.8923287769999999</v>
      </c>
      <c r="AJ172" s="44">
        <f t="shared" si="387"/>
        <v>0.78100291669999999</v>
      </c>
      <c r="AK172" s="44">
        <f t="shared" si="387"/>
        <v>0.25037776290000002</v>
      </c>
      <c r="AL172" s="44">
        <f t="shared" si="387"/>
        <v>1.395087325</v>
      </c>
      <c r="AM172" s="43">
        <f t="shared" ref="AM172:AR172" si="388">DN172/$DM172*100</f>
        <v>90.244393040000006</v>
      </c>
      <c r="AN172" s="44">
        <f t="shared" si="388"/>
        <v>5.1848262370000002</v>
      </c>
      <c r="AO172" s="44">
        <f t="shared" si="388"/>
        <v>2.2780759420000001</v>
      </c>
      <c r="AP172" s="44">
        <f t="shared" si="388"/>
        <v>1.0960657570000001</v>
      </c>
      <c r="AQ172" s="44">
        <f t="shared" si="388"/>
        <v>0.25381035540000002</v>
      </c>
      <c r="AR172" s="163">
        <f t="shared" si="388"/>
        <v>0.94282866890000006</v>
      </c>
      <c r="AS172" s="45">
        <f t="shared" si="18"/>
        <v>87.007059900000002</v>
      </c>
      <c r="AT172" s="46">
        <f t="shared" si="27"/>
        <v>302</v>
      </c>
      <c r="AU172" s="47">
        <f t="shared" si="19"/>
        <v>20.756857650000001</v>
      </c>
      <c r="AV172" s="46">
        <f t="shared" si="28"/>
        <v>380</v>
      </c>
      <c r="AW172" s="47">
        <f t="shared" si="20"/>
        <v>20.899332909999998</v>
      </c>
      <c r="AX172" s="164">
        <f t="shared" si="29"/>
        <v>415</v>
      </c>
      <c r="AY172" s="48">
        <v>52188</v>
      </c>
      <c r="AZ172" s="49">
        <f t="shared" si="30"/>
        <v>332</v>
      </c>
      <c r="BA172" s="50">
        <v>53520</v>
      </c>
      <c r="BB172" s="49">
        <f t="shared" si="31"/>
        <v>381</v>
      </c>
      <c r="BC172" s="165">
        <f t="shared" si="21"/>
        <v>71.395461019999999</v>
      </c>
      <c r="BD172" s="51"/>
      <c r="BE172" s="44"/>
      <c r="BF172" s="162"/>
      <c r="BG172" s="100">
        <v>169</v>
      </c>
      <c r="BH172" s="39">
        <v>365139</v>
      </c>
      <c r="BI172" s="40">
        <v>111859</v>
      </c>
      <c r="BJ172" s="40">
        <v>246865</v>
      </c>
      <c r="BK172" s="39">
        <v>324512</v>
      </c>
      <c r="BL172" s="40">
        <v>89563</v>
      </c>
      <c r="BM172" s="40">
        <v>219152</v>
      </c>
      <c r="BN172" s="39">
        <v>294280</v>
      </c>
      <c r="BO172" s="40">
        <v>103432</v>
      </c>
      <c r="BP172" s="40">
        <v>186207</v>
      </c>
      <c r="BQ172" s="39">
        <v>299109</v>
      </c>
      <c r="BR172" s="40">
        <v>111139</v>
      </c>
      <c r="BS172" s="40">
        <v>183813</v>
      </c>
      <c r="BT172" s="39">
        <v>360399</v>
      </c>
      <c r="BU172" s="40">
        <v>94643</v>
      </c>
      <c r="BV172" s="40">
        <v>255735</v>
      </c>
      <c r="BW172" s="40">
        <v>0</v>
      </c>
      <c r="BX172" s="40">
        <v>0</v>
      </c>
      <c r="BY172" s="159">
        <v>10021</v>
      </c>
      <c r="BZ172" s="39">
        <v>257345</v>
      </c>
      <c r="CA172" s="40">
        <v>79964</v>
      </c>
      <c r="CB172" s="40">
        <v>171700</v>
      </c>
      <c r="CC172" s="159">
        <v>5681</v>
      </c>
      <c r="CD172" s="39">
        <f t="shared" si="32"/>
        <v>251825</v>
      </c>
      <c r="CE172" s="40">
        <v>0</v>
      </c>
      <c r="CF172" s="40">
        <v>251825</v>
      </c>
      <c r="CG172" s="159">
        <v>0</v>
      </c>
      <c r="CH172" s="39">
        <f t="shared" si="280"/>
        <v>226834</v>
      </c>
      <c r="CI172" s="40">
        <v>69898</v>
      </c>
      <c r="CJ172" s="40">
        <v>156936</v>
      </c>
      <c r="CK172" s="159">
        <v>0</v>
      </c>
      <c r="CL172" s="39">
        <v>89541</v>
      </c>
      <c r="CM172" s="159">
        <v>181508</v>
      </c>
      <c r="CN172" s="39"/>
      <c r="CO172" s="40"/>
      <c r="CP172" s="40"/>
      <c r="CQ172" s="159"/>
      <c r="CR172" s="39">
        <v>742825</v>
      </c>
      <c r="CS172" s="40">
        <v>656465</v>
      </c>
      <c r="CT172" s="40">
        <v>39515</v>
      </c>
      <c r="CU172" s="40">
        <v>20985</v>
      </c>
      <c r="CV172" s="40">
        <v>6960</v>
      </c>
      <c r="CW172" s="40">
        <v>1945</v>
      </c>
      <c r="CX172" s="40">
        <v>16955</v>
      </c>
      <c r="CY172" s="39">
        <v>569140</v>
      </c>
      <c r="CZ172" s="40">
        <v>513700</v>
      </c>
      <c r="DA172" s="40">
        <v>30860</v>
      </c>
      <c r="DB172" s="40">
        <v>10770</v>
      </c>
      <c r="DC172" s="40">
        <v>4445</v>
      </c>
      <c r="DD172" s="40">
        <v>1425</v>
      </c>
      <c r="DE172" s="40">
        <v>7940</v>
      </c>
      <c r="DF172" s="39">
        <v>723137</v>
      </c>
      <c r="DG172" s="40">
        <v>641000</v>
      </c>
      <c r="DH172" s="40">
        <v>38541</v>
      </c>
      <c r="DI172" s="40">
        <v>21036</v>
      </c>
      <c r="DJ172" s="40">
        <v>8286</v>
      </c>
      <c r="DK172" s="40">
        <v>1752</v>
      </c>
      <c r="DL172" s="159">
        <v>12522</v>
      </c>
      <c r="DM172" s="39">
        <v>546865</v>
      </c>
      <c r="DN172" s="40">
        <v>493515</v>
      </c>
      <c r="DO172" s="40">
        <v>28354</v>
      </c>
      <c r="DP172" s="40">
        <v>12458</v>
      </c>
      <c r="DQ172" s="40">
        <v>5994</v>
      </c>
      <c r="DR172" s="40">
        <v>1388</v>
      </c>
      <c r="DS172" s="159">
        <v>5156</v>
      </c>
      <c r="DT172" s="41">
        <v>506806</v>
      </c>
      <c r="DU172" s="42">
        <v>65849</v>
      </c>
      <c r="DV172" s="42">
        <v>178876</v>
      </c>
      <c r="DW172" s="42">
        <v>156884</v>
      </c>
      <c r="DX172" s="42">
        <v>105197</v>
      </c>
      <c r="DY172" s="41">
        <v>454359</v>
      </c>
      <c r="DZ172" s="42">
        <v>56434</v>
      </c>
      <c r="EA172" s="42">
        <v>162880</v>
      </c>
      <c r="EB172" s="42">
        <v>140087</v>
      </c>
      <c r="EC172" s="160">
        <v>94958</v>
      </c>
    </row>
    <row r="173" spans="1:133">
      <c r="A173" s="154" t="s">
        <v>1123</v>
      </c>
      <c r="B173" s="154" t="s">
        <v>1124</v>
      </c>
      <c r="C173" s="140" t="s">
        <v>126</v>
      </c>
      <c r="D173" s="29" t="s">
        <v>242</v>
      </c>
      <c r="E173" s="156" t="s">
        <v>1125</v>
      </c>
      <c r="F173" s="29" t="s">
        <v>1126</v>
      </c>
      <c r="G173" s="156" t="s">
        <v>1127</v>
      </c>
      <c r="H173" s="166">
        <v>2006</v>
      </c>
      <c r="I173" s="150">
        <v>1947</v>
      </c>
      <c r="J173" s="100" t="s">
        <v>85</v>
      </c>
      <c r="K173" s="100" t="s">
        <v>49</v>
      </c>
      <c r="L173" s="100" t="s">
        <v>410</v>
      </c>
      <c r="M173" s="100" t="s">
        <v>87</v>
      </c>
      <c r="N173" s="100" t="s">
        <v>102</v>
      </c>
      <c r="O173" s="43">
        <f t="shared" si="0"/>
        <v>59.990481260000003</v>
      </c>
      <c r="P173" s="162">
        <f t="shared" si="1"/>
        <v>38.136328849999998</v>
      </c>
      <c r="Q173" s="43">
        <f t="shared" si="2"/>
        <v>54.860414710000001</v>
      </c>
      <c r="R173" s="162">
        <f t="shared" si="3"/>
        <v>39.910834809999997</v>
      </c>
      <c r="S173" s="43">
        <f t="shared" si="4"/>
        <v>55.731160299999999</v>
      </c>
      <c r="T173" s="162">
        <f t="shared" si="5"/>
        <v>42.79650049</v>
      </c>
      <c r="U173" s="43">
        <f t="shared" si="6"/>
        <v>56.209530569999998</v>
      </c>
      <c r="V173" s="162">
        <f t="shared" si="7"/>
        <v>42.795350489999997</v>
      </c>
      <c r="W173" s="43">
        <f t="shared" si="268"/>
        <v>62.666090730000001</v>
      </c>
      <c r="X173" s="162">
        <f t="shared" si="269"/>
        <v>37.333909269999999</v>
      </c>
      <c r="Y173" s="43">
        <f t="shared" si="262"/>
        <v>62.070177960000002</v>
      </c>
      <c r="Z173" s="162">
        <f t="shared" si="263"/>
        <v>36.57075201</v>
      </c>
      <c r="AA173" s="43">
        <f t="shared" si="264"/>
        <v>63.499195800000003</v>
      </c>
      <c r="AB173" s="162">
        <f t="shared" si="265"/>
        <v>36.500804199999997</v>
      </c>
      <c r="AC173" s="43">
        <f t="shared" si="274"/>
        <v>63.494168299999998</v>
      </c>
      <c r="AD173" s="162">
        <f t="shared" si="275"/>
        <v>35.568717030000002</v>
      </c>
      <c r="AE173" s="43">
        <f t="shared" si="276"/>
        <v>64.934227289999995</v>
      </c>
      <c r="AF173" s="162">
        <f t="shared" si="277"/>
        <v>35.065772709999997</v>
      </c>
      <c r="AG173" s="43">
        <f t="shared" ref="AG173:AL173" si="389">CZ173/$CY173*100</f>
        <v>73.262948030000004</v>
      </c>
      <c r="AH173" s="44">
        <f t="shared" si="389"/>
        <v>20.840092439999999</v>
      </c>
      <c r="AI173" s="44">
        <f t="shared" si="389"/>
        <v>2.5637772440000002</v>
      </c>
      <c r="AJ173" s="44">
        <f t="shared" si="389"/>
        <v>1.7472472699999999</v>
      </c>
      <c r="AK173" s="44">
        <f t="shared" si="389"/>
        <v>0.17671847390000001</v>
      </c>
      <c r="AL173" s="44">
        <f t="shared" si="389"/>
        <v>1.4092165480000001</v>
      </c>
      <c r="AM173" s="43">
        <f t="shared" ref="AM173:AR173" si="390">DN173/$DM173*100</f>
        <v>73.493312900000006</v>
      </c>
      <c r="AN173" s="44">
        <f t="shared" si="390"/>
        <v>19.167876039999999</v>
      </c>
      <c r="AO173" s="44">
        <f t="shared" si="390"/>
        <v>3.8121031310000002</v>
      </c>
      <c r="AP173" s="44">
        <f t="shared" si="390"/>
        <v>2.0786913899999999</v>
      </c>
      <c r="AQ173" s="44">
        <f t="shared" si="390"/>
        <v>0.2096854538</v>
      </c>
      <c r="AR173" s="163">
        <f t="shared" si="390"/>
        <v>1.2383310759999999</v>
      </c>
      <c r="AS173" s="45">
        <f t="shared" si="18"/>
        <v>90.406612800000005</v>
      </c>
      <c r="AT173" s="46">
        <f t="shared" si="27"/>
        <v>160</v>
      </c>
      <c r="AU173" s="47">
        <f t="shared" si="19"/>
        <v>32.549047819999998</v>
      </c>
      <c r="AV173" s="46">
        <f t="shared" si="28"/>
        <v>170</v>
      </c>
      <c r="AW173" s="47">
        <f t="shared" si="20"/>
        <v>36.301306650000001</v>
      </c>
      <c r="AX173" s="164">
        <f t="shared" si="29"/>
        <v>191</v>
      </c>
      <c r="AY173" s="48">
        <v>55382</v>
      </c>
      <c r="AZ173" s="49">
        <f t="shared" si="30"/>
        <v>284</v>
      </c>
      <c r="BA173" s="50">
        <v>62549</v>
      </c>
      <c r="BB173" s="49">
        <f t="shared" si="31"/>
        <v>266</v>
      </c>
      <c r="BC173" s="165">
        <f t="shared" si="21"/>
        <v>46.667540600000002</v>
      </c>
      <c r="BD173" s="51"/>
      <c r="BE173" s="44"/>
      <c r="BF173" s="162"/>
      <c r="BG173" s="100">
        <v>170</v>
      </c>
      <c r="BH173" s="39">
        <v>369797</v>
      </c>
      <c r="BI173" s="40">
        <v>221843</v>
      </c>
      <c r="BJ173" s="40">
        <v>141027</v>
      </c>
      <c r="BK173" s="39">
        <v>340043</v>
      </c>
      <c r="BL173" s="40">
        <v>186549</v>
      </c>
      <c r="BM173" s="40">
        <v>135714</v>
      </c>
      <c r="BN173" s="39">
        <v>328389</v>
      </c>
      <c r="BO173" s="40">
        <v>183015</v>
      </c>
      <c r="BP173" s="40">
        <v>140539</v>
      </c>
      <c r="BQ173" s="39">
        <v>343778</v>
      </c>
      <c r="BR173" s="40">
        <v>193236</v>
      </c>
      <c r="BS173" s="40">
        <v>147121</v>
      </c>
      <c r="BT173" s="39">
        <v>368097</v>
      </c>
      <c r="BU173" s="40">
        <v>230672</v>
      </c>
      <c r="BV173" s="40">
        <v>137425</v>
      </c>
      <c r="BW173" s="40">
        <v>0</v>
      </c>
      <c r="BX173" s="40">
        <v>0</v>
      </c>
      <c r="BY173" s="159">
        <v>0</v>
      </c>
      <c r="BZ173" s="39">
        <v>278720</v>
      </c>
      <c r="CA173" s="40">
        <v>173002</v>
      </c>
      <c r="CB173" s="40">
        <v>101930</v>
      </c>
      <c r="CC173" s="159">
        <v>3788</v>
      </c>
      <c r="CD173" s="39">
        <f t="shared" si="32"/>
        <v>334494</v>
      </c>
      <c r="CE173" s="40">
        <v>212401</v>
      </c>
      <c r="CF173" s="40">
        <v>122093</v>
      </c>
      <c r="CG173" s="159">
        <v>0</v>
      </c>
      <c r="CH173" s="39">
        <f t="shared" si="280"/>
        <v>247355</v>
      </c>
      <c r="CI173" s="40">
        <v>157056</v>
      </c>
      <c r="CJ173" s="40">
        <v>87981</v>
      </c>
      <c r="CK173" s="159">
        <v>2318</v>
      </c>
      <c r="CL173" s="39">
        <v>206385</v>
      </c>
      <c r="CM173" s="159">
        <v>111452</v>
      </c>
      <c r="CN173" s="39"/>
      <c r="CO173" s="40"/>
      <c r="CP173" s="40"/>
      <c r="CQ173" s="159"/>
      <c r="CR173" s="39">
        <v>712100</v>
      </c>
      <c r="CS173" s="40">
        <v>493920</v>
      </c>
      <c r="CT173" s="40">
        <v>159245</v>
      </c>
      <c r="CU173" s="40">
        <v>27145</v>
      </c>
      <c r="CV173" s="40">
        <v>13920</v>
      </c>
      <c r="CW173" s="40">
        <v>1155</v>
      </c>
      <c r="CX173" s="40">
        <v>16715</v>
      </c>
      <c r="CY173" s="39">
        <v>551725</v>
      </c>
      <c r="CZ173" s="40">
        <v>404210</v>
      </c>
      <c r="DA173" s="40">
        <v>114980</v>
      </c>
      <c r="DB173" s="40">
        <v>14145</v>
      </c>
      <c r="DC173" s="40">
        <v>9640</v>
      </c>
      <c r="DD173" s="40">
        <v>975</v>
      </c>
      <c r="DE173" s="40">
        <v>7775</v>
      </c>
      <c r="DF173" s="39">
        <v>723171</v>
      </c>
      <c r="DG173" s="40">
        <v>506837</v>
      </c>
      <c r="DH173" s="40">
        <v>151666</v>
      </c>
      <c r="DI173" s="40">
        <v>32129</v>
      </c>
      <c r="DJ173" s="40">
        <v>15840</v>
      </c>
      <c r="DK173" s="40">
        <v>1454</v>
      </c>
      <c r="DL173" s="159">
        <v>15245</v>
      </c>
      <c r="DM173" s="39">
        <v>556071</v>
      </c>
      <c r="DN173" s="40">
        <v>408675</v>
      </c>
      <c r="DO173" s="40">
        <v>106587</v>
      </c>
      <c r="DP173" s="40">
        <v>21198</v>
      </c>
      <c r="DQ173" s="40">
        <v>11559</v>
      </c>
      <c r="DR173" s="40">
        <v>1166</v>
      </c>
      <c r="DS173" s="159">
        <v>6886</v>
      </c>
      <c r="DT173" s="41">
        <v>514396</v>
      </c>
      <c r="DU173" s="42">
        <v>49348</v>
      </c>
      <c r="DV173" s="42">
        <v>139615</v>
      </c>
      <c r="DW173" s="42">
        <v>158002</v>
      </c>
      <c r="DX173" s="42">
        <v>167431</v>
      </c>
      <c r="DY173" s="41">
        <v>368422</v>
      </c>
      <c r="DZ173" s="42">
        <v>28702</v>
      </c>
      <c r="EA173" s="42">
        <v>97263</v>
      </c>
      <c r="EB173" s="42">
        <v>108715</v>
      </c>
      <c r="EC173" s="160">
        <v>133742</v>
      </c>
    </row>
    <row r="174" spans="1:133">
      <c r="A174" s="155" t="s">
        <v>1128</v>
      </c>
      <c r="B174" s="155" t="s">
        <v>1129</v>
      </c>
      <c r="C174" s="140" t="s">
        <v>80</v>
      </c>
      <c r="D174" s="29" t="s">
        <v>1130</v>
      </c>
      <c r="E174" s="156" t="s">
        <v>1131</v>
      </c>
      <c r="F174" s="29" t="s">
        <v>1132</v>
      </c>
      <c r="G174" s="156" t="s">
        <v>1133</v>
      </c>
      <c r="H174" s="166" t="s">
        <v>1134</v>
      </c>
      <c r="I174" s="150">
        <v>1971</v>
      </c>
      <c r="J174" s="100" t="s">
        <v>85</v>
      </c>
      <c r="K174" s="100" t="s">
        <v>49</v>
      </c>
      <c r="L174" s="100" t="s">
        <v>132</v>
      </c>
      <c r="M174" s="100" t="s">
        <v>87</v>
      </c>
      <c r="N174" s="100" t="s">
        <v>102</v>
      </c>
      <c r="O174" s="43">
        <f t="shared" si="0"/>
        <v>33.432336579999998</v>
      </c>
      <c r="P174" s="162">
        <f t="shared" si="1"/>
        <v>64.747864840000005</v>
      </c>
      <c r="Q174" s="43">
        <f t="shared" si="2"/>
        <v>29.264212560000001</v>
      </c>
      <c r="R174" s="162">
        <f t="shared" si="3"/>
        <v>65.178600560000007</v>
      </c>
      <c r="S174" s="43">
        <f t="shared" si="4"/>
        <v>34.828234760000001</v>
      </c>
      <c r="T174" s="162">
        <f t="shared" si="5"/>
        <v>63.379040940000003</v>
      </c>
      <c r="U174" s="43">
        <f t="shared" si="6"/>
        <v>37.013047370000002</v>
      </c>
      <c r="V174" s="162">
        <f t="shared" si="7"/>
        <v>61.488636839999998</v>
      </c>
      <c r="W174" s="43">
        <f t="shared" si="268"/>
        <v>32.9132125</v>
      </c>
      <c r="X174" s="162">
        <f t="shared" si="269"/>
        <v>67.0867875</v>
      </c>
      <c r="Y174" s="43">
        <f t="shared" si="262"/>
        <v>34.580538709999999</v>
      </c>
      <c r="Z174" s="162">
        <f t="shared" si="263"/>
        <v>62.237788950000002</v>
      </c>
      <c r="AA174" s="43">
        <f t="shared" si="264"/>
        <v>28.679490349999998</v>
      </c>
      <c r="AB174" s="162">
        <f t="shared" si="265"/>
        <v>71.320509650000005</v>
      </c>
      <c r="AC174" s="43">
        <f t="shared" si="274"/>
        <v>32.271626500000004</v>
      </c>
      <c r="AD174" s="162">
        <f t="shared" si="275"/>
        <v>67.728373500000004</v>
      </c>
      <c r="AE174" s="43">
        <f t="shared" si="276"/>
        <v>36.01953434</v>
      </c>
      <c r="AF174" s="162">
        <f t="shared" si="277"/>
        <v>63.98046566</v>
      </c>
      <c r="AG174" s="43">
        <f t="shared" ref="AG174:AL174" si="391">CZ174/$CY174*100</f>
        <v>92.963064729999999</v>
      </c>
      <c r="AH174" s="44">
        <f t="shared" si="391"/>
        <v>3.2866804350000001</v>
      </c>
      <c r="AI174" s="44">
        <f t="shared" si="391"/>
        <v>1.6176353269999999</v>
      </c>
      <c r="AJ174" s="44">
        <f t="shared" si="391"/>
        <v>0.84028399470000004</v>
      </c>
      <c r="AK174" s="44">
        <f t="shared" si="391"/>
        <v>0.1302972017</v>
      </c>
      <c r="AL174" s="44">
        <f t="shared" si="391"/>
        <v>1.1620383089999999</v>
      </c>
      <c r="AM174" s="43">
        <f t="shared" ref="AM174:AR174" si="392">DN174/$DM174*100</f>
        <v>92.542128340000005</v>
      </c>
      <c r="AN174" s="44">
        <f t="shared" si="392"/>
        <v>3.124988439</v>
      </c>
      <c r="AO174" s="44">
        <f t="shared" si="392"/>
        <v>2.3417990789999998</v>
      </c>
      <c r="AP174" s="44">
        <f t="shared" si="392"/>
        <v>0.97463975879999998</v>
      </c>
      <c r="AQ174" s="44">
        <f t="shared" si="392"/>
        <v>0.1912654224</v>
      </c>
      <c r="AR174" s="163">
        <f t="shared" si="392"/>
        <v>0.82517896449999995</v>
      </c>
      <c r="AS174" s="45">
        <f t="shared" si="18"/>
        <v>89.427300799999998</v>
      </c>
      <c r="AT174" s="46">
        <f t="shared" si="27"/>
        <v>212</v>
      </c>
      <c r="AU174" s="47">
        <f t="shared" si="19"/>
        <v>28.679800530000001</v>
      </c>
      <c r="AV174" s="46">
        <f t="shared" si="28"/>
        <v>240</v>
      </c>
      <c r="AW174" s="47">
        <f t="shared" si="20"/>
        <v>28.934217</v>
      </c>
      <c r="AX174" s="164">
        <f t="shared" si="29"/>
        <v>294</v>
      </c>
      <c r="AY174" s="48">
        <v>64263</v>
      </c>
      <c r="AZ174" s="49">
        <f t="shared" si="30"/>
        <v>185</v>
      </c>
      <c r="BA174" s="50">
        <v>66162</v>
      </c>
      <c r="BB174" s="49">
        <f t="shared" si="31"/>
        <v>235</v>
      </c>
      <c r="BC174" s="165">
        <f t="shared" si="21"/>
        <v>66.064929849999999</v>
      </c>
      <c r="BD174" s="51"/>
      <c r="BE174" s="44"/>
      <c r="BF174" s="162"/>
      <c r="BG174" s="100">
        <v>171</v>
      </c>
      <c r="BH174" s="39">
        <v>386856</v>
      </c>
      <c r="BI174" s="40">
        <v>129335</v>
      </c>
      <c r="BJ174" s="40">
        <v>250481</v>
      </c>
      <c r="BK174" s="39">
        <v>337149</v>
      </c>
      <c r="BL174" s="40">
        <v>98664</v>
      </c>
      <c r="BM174" s="40">
        <v>219749</v>
      </c>
      <c r="BN174" s="39">
        <v>311035</v>
      </c>
      <c r="BO174" s="40">
        <v>108328</v>
      </c>
      <c r="BP174" s="40">
        <v>197131</v>
      </c>
      <c r="BQ174" s="39">
        <v>312017</v>
      </c>
      <c r="BR174" s="40">
        <v>115487</v>
      </c>
      <c r="BS174" s="40">
        <v>191855</v>
      </c>
      <c r="BT174" s="39">
        <v>382509</v>
      </c>
      <c r="BU174" s="40">
        <v>125896</v>
      </c>
      <c r="BV174" s="40">
        <v>256613</v>
      </c>
      <c r="BW174" s="40">
        <v>0</v>
      </c>
      <c r="BX174" s="40">
        <v>0</v>
      </c>
      <c r="BY174" s="159">
        <v>0</v>
      </c>
      <c r="BZ174" s="39">
        <v>261812</v>
      </c>
      <c r="CA174" s="40">
        <v>90536</v>
      </c>
      <c r="CB174" s="40">
        <v>162946</v>
      </c>
      <c r="CC174" s="159">
        <v>8330</v>
      </c>
      <c r="CD174" s="39">
        <f t="shared" si="32"/>
        <v>327987</v>
      </c>
      <c r="CE174" s="40">
        <v>94065</v>
      </c>
      <c r="CF174" s="40">
        <v>233922</v>
      </c>
      <c r="CG174" s="159">
        <v>0</v>
      </c>
      <c r="CH174" s="39">
        <f t="shared" si="280"/>
        <v>222158</v>
      </c>
      <c r="CI174" s="40">
        <v>71694</v>
      </c>
      <c r="CJ174" s="40">
        <v>150464</v>
      </c>
      <c r="CK174" s="159">
        <v>0</v>
      </c>
      <c r="CL174" s="39">
        <v>104734</v>
      </c>
      <c r="CM174" s="159">
        <v>186036</v>
      </c>
      <c r="CN174" s="39"/>
      <c r="CO174" s="40"/>
      <c r="CP174" s="40"/>
      <c r="CQ174" s="159"/>
      <c r="CR174" s="39">
        <v>744330</v>
      </c>
      <c r="CS174" s="40">
        <v>678945</v>
      </c>
      <c r="CT174" s="40">
        <v>24440</v>
      </c>
      <c r="CU174" s="40">
        <v>18740</v>
      </c>
      <c r="CV174" s="40">
        <v>6735</v>
      </c>
      <c r="CW174" s="40">
        <v>800</v>
      </c>
      <c r="CX174" s="40">
        <v>14670</v>
      </c>
      <c r="CY174" s="39">
        <v>564095</v>
      </c>
      <c r="CZ174" s="40">
        <v>524400</v>
      </c>
      <c r="DA174" s="40">
        <v>18540</v>
      </c>
      <c r="DB174" s="40">
        <v>9125</v>
      </c>
      <c r="DC174" s="40">
        <v>4740</v>
      </c>
      <c r="DD174" s="40">
        <v>735</v>
      </c>
      <c r="DE174" s="40">
        <v>6555</v>
      </c>
      <c r="DF174" s="39">
        <v>723450</v>
      </c>
      <c r="DG174" s="40">
        <v>659842</v>
      </c>
      <c r="DH174" s="40">
        <v>23027</v>
      </c>
      <c r="DI174" s="40">
        <v>20841</v>
      </c>
      <c r="DJ174" s="40">
        <v>7574</v>
      </c>
      <c r="DK174" s="40">
        <v>1270</v>
      </c>
      <c r="DL174" s="159">
        <v>10896</v>
      </c>
      <c r="DM174" s="39">
        <v>540610</v>
      </c>
      <c r="DN174" s="40">
        <v>500292</v>
      </c>
      <c r="DO174" s="40">
        <v>16894</v>
      </c>
      <c r="DP174" s="40">
        <v>12660</v>
      </c>
      <c r="DQ174" s="40">
        <v>5269</v>
      </c>
      <c r="DR174" s="40">
        <v>1034</v>
      </c>
      <c r="DS174" s="159">
        <v>4461</v>
      </c>
      <c r="DT174" s="41">
        <v>515157</v>
      </c>
      <c r="DU174" s="42">
        <v>54466</v>
      </c>
      <c r="DV174" s="42">
        <v>158603</v>
      </c>
      <c r="DW174" s="42">
        <v>154342</v>
      </c>
      <c r="DX174" s="42">
        <v>147746</v>
      </c>
      <c r="DY174" s="41">
        <v>473633</v>
      </c>
      <c r="DZ174" s="42">
        <v>45959</v>
      </c>
      <c r="EA174" s="42">
        <v>147419</v>
      </c>
      <c r="EB174" s="42">
        <v>143213</v>
      </c>
      <c r="EC174" s="160">
        <v>137042</v>
      </c>
    </row>
    <row r="175" spans="1:133">
      <c r="A175" s="154" t="s">
        <v>1135</v>
      </c>
      <c r="B175" s="154" t="s">
        <v>1136</v>
      </c>
      <c r="C175" s="140" t="s">
        <v>80</v>
      </c>
      <c r="D175" s="29" t="s">
        <v>1137</v>
      </c>
      <c r="E175" s="156" t="s">
        <v>99</v>
      </c>
      <c r="F175" s="29" t="s">
        <v>1138</v>
      </c>
      <c r="G175" s="156" t="s">
        <v>1139</v>
      </c>
      <c r="H175" s="161">
        <v>1980</v>
      </c>
      <c r="I175" s="150">
        <v>1937</v>
      </c>
      <c r="J175" s="100" t="s">
        <v>85</v>
      </c>
      <c r="K175" s="100" t="s">
        <v>49</v>
      </c>
      <c r="L175" s="100" t="s">
        <v>86</v>
      </c>
      <c r="M175" s="100" t="s">
        <v>87</v>
      </c>
      <c r="N175" s="100" t="s">
        <v>102</v>
      </c>
      <c r="O175" s="43">
        <f t="shared" si="0"/>
        <v>18.6189243</v>
      </c>
      <c r="P175" s="162">
        <f t="shared" si="1"/>
        <v>80.145627689999998</v>
      </c>
      <c r="Q175" s="43">
        <f t="shared" si="2"/>
        <v>17.468020679999999</v>
      </c>
      <c r="R175" s="162">
        <f t="shared" si="3"/>
        <v>79.587474810000003</v>
      </c>
      <c r="S175" s="43">
        <f t="shared" si="4"/>
        <v>23.246253100000001</v>
      </c>
      <c r="T175" s="162">
        <f t="shared" si="5"/>
        <v>75.020938259999994</v>
      </c>
      <c r="U175" s="43">
        <f t="shared" si="6"/>
        <v>31.594502110000001</v>
      </c>
      <c r="V175" s="162">
        <f t="shared" si="7"/>
        <v>66.642579949999998</v>
      </c>
      <c r="W175" s="43">
        <f t="shared" si="268"/>
        <v>15.79219385</v>
      </c>
      <c r="X175" s="162">
        <f t="shared" si="269"/>
        <v>84.207806149999996</v>
      </c>
      <c r="Y175" s="43">
        <f t="shared" si="262"/>
        <v>21.048817289999999</v>
      </c>
      <c r="Z175" s="162">
        <f t="shared" si="263"/>
        <v>78.935587589999997</v>
      </c>
      <c r="AA175" s="43">
        <f t="shared" si="264"/>
        <v>0</v>
      </c>
      <c r="AB175" s="162">
        <f t="shared" si="265"/>
        <v>100</v>
      </c>
      <c r="AC175" s="43">
        <f t="shared" si="274"/>
        <v>21.7461992</v>
      </c>
      <c r="AD175" s="162">
        <f t="shared" si="275"/>
        <v>78.253800799999993</v>
      </c>
      <c r="AE175" s="43">
        <f t="shared" si="276"/>
        <v>22.10320703</v>
      </c>
      <c r="AF175" s="162">
        <f t="shared" si="277"/>
        <v>77.896792970000007</v>
      </c>
      <c r="AG175" s="43">
        <f t="shared" ref="AG175:AL175" si="393">CZ175/$CY175*100</f>
        <v>96.464482950000004</v>
      </c>
      <c r="AH175" s="44">
        <f t="shared" si="393"/>
        <v>1.4893203699999999</v>
      </c>
      <c r="AI175" s="44">
        <f t="shared" si="393"/>
        <v>0.7215340925</v>
      </c>
      <c r="AJ175" s="44">
        <f t="shared" si="393"/>
        <v>0.28028824359999999</v>
      </c>
      <c r="AK175" s="44">
        <f t="shared" si="393"/>
        <v>0.27103780649999998</v>
      </c>
      <c r="AL175" s="44">
        <f t="shared" si="393"/>
        <v>0.77333654019999998</v>
      </c>
      <c r="AM175" s="43">
        <f t="shared" ref="AM175:AR175" si="394">DN175/$DM175*100</f>
        <v>96.511885730000003</v>
      </c>
      <c r="AN175" s="44">
        <f t="shared" si="394"/>
        <v>1.4442763599999999</v>
      </c>
      <c r="AO175" s="44">
        <f t="shared" si="394"/>
        <v>0.89585546149999995</v>
      </c>
      <c r="AP175" s="44">
        <f t="shared" si="394"/>
        <v>0.29843967370000002</v>
      </c>
      <c r="AQ175" s="44">
        <f t="shared" si="394"/>
        <v>0.1931185426</v>
      </c>
      <c r="AR175" s="163">
        <f t="shared" si="394"/>
        <v>0.65642423139999995</v>
      </c>
      <c r="AS175" s="45">
        <f t="shared" si="18"/>
        <v>77.008186140000007</v>
      </c>
      <c r="AT175" s="46">
        <f t="shared" si="27"/>
        <v>410</v>
      </c>
      <c r="AU175" s="47">
        <f t="shared" si="19"/>
        <v>13.58094786</v>
      </c>
      <c r="AV175" s="46">
        <f t="shared" si="28"/>
        <v>430</v>
      </c>
      <c r="AW175" s="47">
        <f t="shared" si="20"/>
        <v>13.576104340000001</v>
      </c>
      <c r="AX175" s="164">
        <f t="shared" si="29"/>
        <v>435</v>
      </c>
      <c r="AY175" s="48">
        <v>34351</v>
      </c>
      <c r="AZ175" s="49">
        <f t="shared" si="30"/>
        <v>421</v>
      </c>
      <c r="BA175" s="50">
        <v>34543</v>
      </c>
      <c r="BB175" s="49">
        <f t="shared" si="31"/>
        <v>422</v>
      </c>
      <c r="BC175" s="165">
        <f t="shared" si="21"/>
        <v>83.36836409</v>
      </c>
      <c r="BD175" s="51"/>
      <c r="BE175" s="44"/>
      <c r="BF175" s="162"/>
      <c r="BG175" s="100">
        <v>172</v>
      </c>
      <c r="BH175" s="39">
        <v>301591</v>
      </c>
      <c r="BI175" s="40">
        <v>56153</v>
      </c>
      <c r="BJ175" s="40">
        <v>241712</v>
      </c>
      <c r="BK175" s="39">
        <v>278383</v>
      </c>
      <c r="BL175" s="40">
        <v>48628</v>
      </c>
      <c r="BM175" s="40">
        <v>221558</v>
      </c>
      <c r="BN175" s="39">
        <v>261483</v>
      </c>
      <c r="BO175" s="40">
        <v>60785</v>
      </c>
      <c r="BP175" s="40">
        <v>196167</v>
      </c>
      <c r="BQ175" s="39">
        <v>261555</v>
      </c>
      <c r="BR175" s="40">
        <v>82637</v>
      </c>
      <c r="BS175" s="40">
        <v>174307</v>
      </c>
      <c r="BT175" s="39">
        <v>297970</v>
      </c>
      <c r="BU175" s="40">
        <v>47056</v>
      </c>
      <c r="BV175" s="40">
        <v>250914</v>
      </c>
      <c r="BW175" s="40">
        <v>0</v>
      </c>
      <c r="BX175" s="40">
        <v>0</v>
      </c>
      <c r="BY175" s="159">
        <v>0</v>
      </c>
      <c r="BZ175" s="39">
        <v>218017</v>
      </c>
      <c r="CA175" s="40">
        <v>45890</v>
      </c>
      <c r="CB175" s="40">
        <v>172093</v>
      </c>
      <c r="CC175" s="159">
        <v>34</v>
      </c>
      <c r="CD175" s="39">
        <f t="shared" si="32"/>
        <v>221242</v>
      </c>
      <c r="CE175" s="40">
        <v>0</v>
      </c>
      <c r="CF175" s="40">
        <v>221242</v>
      </c>
      <c r="CG175" s="159">
        <v>0</v>
      </c>
      <c r="CH175" s="39">
        <f t="shared" si="280"/>
        <v>218967</v>
      </c>
      <c r="CI175" s="40">
        <v>47617</v>
      </c>
      <c r="CJ175" s="40">
        <v>171350</v>
      </c>
      <c r="CK175" s="159">
        <v>0</v>
      </c>
      <c r="CL175" s="39">
        <v>55447</v>
      </c>
      <c r="CM175" s="159">
        <v>195408</v>
      </c>
      <c r="CN175" s="39"/>
      <c r="CO175" s="40"/>
      <c r="CP175" s="40"/>
      <c r="CQ175" s="159"/>
      <c r="CR175" s="39">
        <v>693335</v>
      </c>
      <c r="CS175" s="40">
        <v>665540</v>
      </c>
      <c r="CT175" s="40">
        <v>9555</v>
      </c>
      <c r="CU175" s="40">
        <v>7630</v>
      </c>
      <c r="CV175" s="40">
        <v>2090</v>
      </c>
      <c r="CW175" s="40">
        <v>1660</v>
      </c>
      <c r="CX175" s="40">
        <v>6860</v>
      </c>
      <c r="CY175" s="39">
        <v>540515</v>
      </c>
      <c r="CZ175" s="40">
        <v>521405</v>
      </c>
      <c r="DA175" s="40">
        <v>8050</v>
      </c>
      <c r="DB175" s="40">
        <v>3900</v>
      </c>
      <c r="DC175" s="40">
        <v>1515</v>
      </c>
      <c r="DD175" s="40">
        <v>1465</v>
      </c>
      <c r="DE175" s="40">
        <v>4180</v>
      </c>
      <c r="DF175" s="39">
        <v>723228</v>
      </c>
      <c r="DG175" s="40">
        <v>696001</v>
      </c>
      <c r="DH175" s="40">
        <v>9621</v>
      </c>
      <c r="DI175" s="40">
        <v>7784</v>
      </c>
      <c r="DJ175" s="40">
        <v>2312</v>
      </c>
      <c r="DK175" s="40">
        <v>1301</v>
      </c>
      <c r="DL175" s="159">
        <v>6209</v>
      </c>
      <c r="DM175" s="39">
        <v>559242</v>
      </c>
      <c r="DN175" s="40">
        <v>539735</v>
      </c>
      <c r="DO175" s="40">
        <v>8077</v>
      </c>
      <c r="DP175" s="40">
        <v>5010</v>
      </c>
      <c r="DQ175" s="40">
        <v>1669</v>
      </c>
      <c r="DR175" s="40">
        <v>1080</v>
      </c>
      <c r="DS175" s="159">
        <v>3671</v>
      </c>
      <c r="DT175" s="41">
        <v>484355</v>
      </c>
      <c r="DU175" s="42">
        <v>111362</v>
      </c>
      <c r="DV175" s="42">
        <v>183942</v>
      </c>
      <c r="DW175" s="42">
        <v>123271</v>
      </c>
      <c r="DX175" s="42">
        <v>65780</v>
      </c>
      <c r="DY175" s="41">
        <v>466997</v>
      </c>
      <c r="DZ175" s="42">
        <v>107317</v>
      </c>
      <c r="EA175" s="42">
        <v>177860</v>
      </c>
      <c r="EB175" s="42">
        <v>118420</v>
      </c>
      <c r="EC175" s="160">
        <v>63400</v>
      </c>
    </row>
    <row r="176" spans="1:133">
      <c r="A176" s="155" t="s">
        <v>1140</v>
      </c>
      <c r="B176" s="155" t="s">
        <v>1141</v>
      </c>
      <c r="C176" s="140" t="s">
        <v>80</v>
      </c>
      <c r="D176" s="29" t="s">
        <v>171</v>
      </c>
      <c r="E176" s="156" t="s">
        <v>1142</v>
      </c>
      <c r="F176" s="29" t="s">
        <v>1143</v>
      </c>
      <c r="G176" s="156" t="s">
        <v>1144</v>
      </c>
      <c r="H176" s="166">
        <v>2012</v>
      </c>
      <c r="I176" s="150">
        <v>1973</v>
      </c>
      <c r="J176" s="100" t="s">
        <v>85</v>
      </c>
      <c r="K176" s="100" t="s">
        <v>49</v>
      </c>
      <c r="L176" s="100" t="s">
        <v>396</v>
      </c>
      <c r="M176" s="100" t="s">
        <v>87</v>
      </c>
      <c r="N176" s="100" t="s">
        <v>102</v>
      </c>
      <c r="O176" s="43">
        <f t="shared" si="0"/>
        <v>44.464199729999997</v>
      </c>
      <c r="P176" s="162">
        <f t="shared" si="1"/>
        <v>53.561242249999999</v>
      </c>
      <c r="Q176" s="43">
        <f t="shared" si="2"/>
        <v>39.419300210000003</v>
      </c>
      <c r="R176" s="162">
        <f t="shared" si="3"/>
        <v>54.695026009999999</v>
      </c>
      <c r="S176" s="43">
        <f t="shared" si="4"/>
        <v>42.162493730000001</v>
      </c>
      <c r="T176" s="162">
        <f t="shared" si="5"/>
        <v>55.788047669999997</v>
      </c>
      <c r="U176" s="43">
        <f t="shared" si="6"/>
        <v>44.840272560000002</v>
      </c>
      <c r="V176" s="162">
        <f t="shared" si="7"/>
        <v>53.707865900000002</v>
      </c>
      <c r="W176" s="43">
        <f t="shared" si="268"/>
        <v>40.95943982</v>
      </c>
      <c r="X176" s="162">
        <f t="shared" si="269"/>
        <v>57.325406260000001</v>
      </c>
      <c r="Y176" s="43">
        <f t="shared" si="262"/>
        <v>47.785319989999998</v>
      </c>
      <c r="Z176" s="162">
        <f t="shared" si="263"/>
        <v>50.998388839999997</v>
      </c>
      <c r="AA176" s="43">
        <f t="shared" si="264"/>
        <v>38.910971600000003</v>
      </c>
      <c r="AB176" s="162">
        <f t="shared" si="265"/>
        <v>61.089028399999997</v>
      </c>
      <c r="AC176" s="43">
        <f t="shared" si="274"/>
        <v>40.005046929999999</v>
      </c>
      <c r="AD176" s="162">
        <f t="shared" si="275"/>
        <v>59.994953070000001</v>
      </c>
      <c r="AE176" s="43">
        <f t="shared" si="276"/>
        <v>48.000407250000002</v>
      </c>
      <c r="AF176" s="162">
        <f t="shared" si="277"/>
        <v>51.999592749999998</v>
      </c>
      <c r="AG176" s="43">
        <f t="shared" ref="AG176:AL176" si="395">CZ176/$CY176*100</f>
        <v>87.119796239999999</v>
      </c>
      <c r="AH176" s="44">
        <f t="shared" si="395"/>
        <v>8.3329711310000008</v>
      </c>
      <c r="AI176" s="44">
        <f t="shared" si="395"/>
        <v>1.7716039189999999</v>
      </c>
      <c r="AJ176" s="44">
        <f t="shared" si="395"/>
        <v>1.110946913</v>
      </c>
      <c r="AK176" s="44">
        <f t="shared" si="395"/>
        <v>0.1599485383</v>
      </c>
      <c r="AL176" s="44">
        <f t="shared" si="395"/>
        <v>1.5047332600000001</v>
      </c>
      <c r="AM176" s="43">
        <f t="shared" ref="AM176:AR176" si="396">DN176/$DM176*100</f>
        <v>85.324299269999997</v>
      </c>
      <c r="AN176" s="44">
        <f t="shared" si="396"/>
        <v>8.0585352930000003</v>
      </c>
      <c r="AO176" s="44">
        <f t="shared" si="396"/>
        <v>3.6991699690000002</v>
      </c>
      <c r="AP176" s="44">
        <f t="shared" si="396"/>
        <v>1.6693690109999999</v>
      </c>
      <c r="AQ176" s="44">
        <f t="shared" si="396"/>
        <v>0.19900711200000001</v>
      </c>
      <c r="AR176" s="163">
        <f t="shared" si="396"/>
        <v>1.049619345</v>
      </c>
      <c r="AS176" s="45">
        <f t="shared" si="18"/>
        <v>88.082579129999999</v>
      </c>
      <c r="AT176" s="46">
        <f t="shared" si="27"/>
        <v>271</v>
      </c>
      <c r="AU176" s="47">
        <f t="shared" si="19"/>
        <v>31.67535835</v>
      </c>
      <c r="AV176" s="46">
        <f t="shared" si="28"/>
        <v>189</v>
      </c>
      <c r="AW176" s="47">
        <f t="shared" si="20"/>
        <v>32.642622129999999</v>
      </c>
      <c r="AX176" s="164">
        <f t="shared" si="29"/>
        <v>241</v>
      </c>
      <c r="AY176" s="48">
        <v>54128</v>
      </c>
      <c r="AZ176" s="49">
        <f t="shared" si="30"/>
        <v>309</v>
      </c>
      <c r="BA176" s="50">
        <v>57348</v>
      </c>
      <c r="BB176" s="49">
        <f t="shared" si="31"/>
        <v>339</v>
      </c>
      <c r="BC176" s="165">
        <f t="shared" si="21"/>
        <v>58.68161035</v>
      </c>
      <c r="BD176" s="51"/>
      <c r="BE176" s="44"/>
      <c r="BF176" s="162"/>
      <c r="BG176" s="100">
        <v>173</v>
      </c>
      <c r="BH176" s="39">
        <v>377958</v>
      </c>
      <c r="BI176" s="40">
        <v>168056</v>
      </c>
      <c r="BJ176" s="40">
        <v>202439</v>
      </c>
      <c r="BK176" s="39">
        <v>333012</v>
      </c>
      <c r="BL176" s="40">
        <v>131271</v>
      </c>
      <c r="BM176" s="40">
        <v>182141</v>
      </c>
      <c r="BN176" s="39">
        <v>304861</v>
      </c>
      <c r="BO176" s="40">
        <v>128537</v>
      </c>
      <c r="BP176" s="40">
        <v>170076</v>
      </c>
      <c r="BQ176" s="39">
        <v>308776</v>
      </c>
      <c r="BR176" s="40">
        <v>138456</v>
      </c>
      <c r="BS176" s="40">
        <v>165837</v>
      </c>
      <c r="BT176" s="39">
        <v>378450</v>
      </c>
      <c r="BU176" s="40">
        <v>155011</v>
      </c>
      <c r="BV176" s="40">
        <v>216948</v>
      </c>
      <c r="BW176" s="40">
        <v>0</v>
      </c>
      <c r="BX176" s="40">
        <v>0</v>
      </c>
      <c r="BY176" s="159">
        <v>6491</v>
      </c>
      <c r="BZ176" s="39">
        <v>302888</v>
      </c>
      <c r="CA176" s="40">
        <v>144736</v>
      </c>
      <c r="CB176" s="40">
        <v>154468</v>
      </c>
      <c r="CC176" s="159">
        <v>3684</v>
      </c>
      <c r="CD176" s="39">
        <f t="shared" si="32"/>
        <v>330827</v>
      </c>
      <c r="CE176" s="40">
        <v>128728</v>
      </c>
      <c r="CF176" s="40">
        <v>202099</v>
      </c>
      <c r="CG176" s="159">
        <v>0</v>
      </c>
      <c r="CH176" s="39">
        <f t="shared" si="280"/>
        <v>245694</v>
      </c>
      <c r="CI176" s="40">
        <v>98290</v>
      </c>
      <c r="CJ176" s="40">
        <v>147404</v>
      </c>
      <c r="CK176" s="159">
        <v>0</v>
      </c>
      <c r="CL176" s="39">
        <v>141438</v>
      </c>
      <c r="CM176" s="159">
        <v>153222</v>
      </c>
      <c r="CN176" s="39"/>
      <c r="CO176" s="40"/>
      <c r="CP176" s="40"/>
      <c r="CQ176" s="159"/>
      <c r="CR176" s="39">
        <v>741750</v>
      </c>
      <c r="CS176" s="40">
        <v>628065</v>
      </c>
      <c r="CT176" s="40">
        <v>62805</v>
      </c>
      <c r="CU176" s="40">
        <v>23490</v>
      </c>
      <c r="CV176" s="40">
        <v>8860</v>
      </c>
      <c r="CW176" s="40">
        <v>1060</v>
      </c>
      <c r="CX176" s="40">
        <v>17470</v>
      </c>
      <c r="CY176" s="39">
        <v>575185</v>
      </c>
      <c r="CZ176" s="40">
        <v>501100</v>
      </c>
      <c r="DA176" s="40">
        <v>47930</v>
      </c>
      <c r="DB176" s="40">
        <v>10190</v>
      </c>
      <c r="DC176" s="40">
        <v>6390</v>
      </c>
      <c r="DD176" s="40">
        <v>920</v>
      </c>
      <c r="DE176" s="40">
        <v>8655</v>
      </c>
      <c r="DF176" s="39">
        <v>723203</v>
      </c>
      <c r="DG176" s="40">
        <v>603162</v>
      </c>
      <c r="DH176" s="40">
        <v>60670</v>
      </c>
      <c r="DI176" s="40">
        <v>32552</v>
      </c>
      <c r="DJ176" s="40">
        <v>12391</v>
      </c>
      <c r="DK176" s="40">
        <v>1389</v>
      </c>
      <c r="DL176" s="159">
        <v>13039</v>
      </c>
      <c r="DM176" s="39">
        <v>558774</v>
      </c>
      <c r="DN176" s="40">
        <v>476770</v>
      </c>
      <c r="DO176" s="40">
        <v>45029</v>
      </c>
      <c r="DP176" s="40">
        <v>20670</v>
      </c>
      <c r="DQ176" s="40">
        <v>9328</v>
      </c>
      <c r="DR176" s="40">
        <v>1112</v>
      </c>
      <c r="DS176" s="159">
        <v>5865</v>
      </c>
      <c r="DT176" s="41">
        <v>511025</v>
      </c>
      <c r="DU176" s="42">
        <v>60901</v>
      </c>
      <c r="DV176" s="42">
        <v>143869</v>
      </c>
      <c r="DW176" s="42">
        <v>144386</v>
      </c>
      <c r="DX176" s="42">
        <v>161869</v>
      </c>
      <c r="DY176" s="41">
        <v>433418</v>
      </c>
      <c r="DZ176" s="42">
        <v>46258</v>
      </c>
      <c r="EA176" s="42">
        <v>122680</v>
      </c>
      <c r="EB176" s="42">
        <v>123001</v>
      </c>
      <c r="EC176" s="160">
        <v>141479</v>
      </c>
    </row>
    <row r="177" spans="1:133">
      <c r="A177" s="154" t="s">
        <v>1145</v>
      </c>
      <c r="B177" s="154" t="s">
        <v>1146</v>
      </c>
      <c r="C177" s="140" t="s">
        <v>80</v>
      </c>
      <c r="D177" s="29" t="s">
        <v>217</v>
      </c>
      <c r="E177" s="156" t="s">
        <v>1147</v>
      </c>
      <c r="F177" s="29" t="s">
        <v>1148</v>
      </c>
      <c r="G177" s="156" t="s">
        <v>1149</v>
      </c>
      <c r="H177" s="166" t="s">
        <v>317</v>
      </c>
      <c r="I177" s="150">
        <v>1965</v>
      </c>
      <c r="J177" s="100" t="s">
        <v>85</v>
      </c>
      <c r="K177" s="100" t="s">
        <v>49</v>
      </c>
      <c r="L177" s="100" t="s">
        <v>148</v>
      </c>
      <c r="M177" s="100" t="s">
        <v>87</v>
      </c>
      <c r="N177" s="100" t="s">
        <v>102</v>
      </c>
      <c r="O177" s="43">
        <f t="shared" si="0"/>
        <v>30.13340535</v>
      </c>
      <c r="P177" s="162">
        <f t="shared" si="1"/>
        <v>68.009213020000004</v>
      </c>
      <c r="Q177" s="43">
        <f t="shared" si="2"/>
        <v>26.696719609999999</v>
      </c>
      <c r="R177" s="162">
        <f t="shared" si="3"/>
        <v>68.70108449</v>
      </c>
      <c r="S177" s="43">
        <f t="shared" si="4"/>
        <v>26.858462769999999</v>
      </c>
      <c r="T177" s="162">
        <f t="shared" si="5"/>
        <v>70.850316739999997</v>
      </c>
      <c r="U177" s="43">
        <f t="shared" si="6"/>
        <v>25.340242849999999</v>
      </c>
      <c r="V177" s="162">
        <f t="shared" si="7"/>
        <v>72.677053740000005</v>
      </c>
      <c r="W177" s="43">
        <f t="shared" si="268"/>
        <v>25.303911379999999</v>
      </c>
      <c r="X177" s="162">
        <f t="shared" si="269"/>
        <v>72.209504530000004</v>
      </c>
      <c r="Y177" s="43">
        <f t="shared" si="262"/>
        <v>26.555648380000001</v>
      </c>
      <c r="Z177" s="162">
        <f t="shared" si="263"/>
        <v>71.495405180000006</v>
      </c>
      <c r="AA177" s="43">
        <f t="shared" si="264"/>
        <v>19.518770580000002</v>
      </c>
      <c r="AB177" s="162">
        <f t="shared" si="265"/>
        <v>74.557511289999994</v>
      </c>
      <c r="AC177" s="43">
        <f t="shared" si="274"/>
        <v>18.871411940000002</v>
      </c>
      <c r="AD177" s="162">
        <f t="shared" si="275"/>
        <v>77.56020393</v>
      </c>
      <c r="AE177" s="43">
        <f t="shared" si="276"/>
        <v>22.03340201</v>
      </c>
      <c r="AF177" s="162">
        <f t="shared" si="277"/>
        <v>77.966597989999997</v>
      </c>
      <c r="AG177" s="43">
        <f t="shared" ref="AG177:AL177" si="397">CZ177/$CY177*100</f>
        <v>77.467452420000001</v>
      </c>
      <c r="AH177" s="44">
        <f t="shared" si="397"/>
        <v>13.216595460000001</v>
      </c>
      <c r="AI177" s="44">
        <f t="shared" si="397"/>
        <v>5.3418550849999997</v>
      </c>
      <c r="AJ177" s="44">
        <f t="shared" si="397"/>
        <v>1.621046588</v>
      </c>
      <c r="AK177" s="44">
        <f t="shared" si="397"/>
        <v>1.0173755929999999</v>
      </c>
      <c r="AL177" s="44">
        <f t="shared" si="397"/>
        <v>1.335674845</v>
      </c>
      <c r="AM177" s="43">
        <f t="shared" ref="AM177:AR177" si="398">DN177/$DM177*100</f>
        <v>76.628581190000006</v>
      </c>
      <c r="AN177" s="44">
        <f t="shared" si="398"/>
        <v>11.716675779999999</v>
      </c>
      <c r="AO177" s="44">
        <f t="shared" si="398"/>
        <v>7.268386177</v>
      </c>
      <c r="AP177" s="44">
        <f t="shared" si="398"/>
        <v>2.0001345609999999</v>
      </c>
      <c r="AQ177" s="44">
        <f t="shared" si="398"/>
        <v>1.1667164080000001</v>
      </c>
      <c r="AR177" s="163">
        <f t="shared" si="398"/>
        <v>1.2195058839999999</v>
      </c>
      <c r="AS177" s="45">
        <f t="shared" si="18"/>
        <v>87.662533690000004</v>
      </c>
      <c r="AT177" s="46">
        <f t="shared" si="27"/>
        <v>282</v>
      </c>
      <c r="AU177" s="47">
        <f t="shared" si="19"/>
        <v>30.936580899999999</v>
      </c>
      <c r="AV177" s="46">
        <f t="shared" si="28"/>
        <v>202</v>
      </c>
      <c r="AW177" s="47">
        <f t="shared" si="20"/>
        <v>33.869637259999998</v>
      </c>
      <c r="AX177" s="164">
        <f t="shared" si="29"/>
        <v>224</v>
      </c>
      <c r="AY177" s="48">
        <v>60410</v>
      </c>
      <c r="AZ177" s="49">
        <f t="shared" si="30"/>
        <v>222</v>
      </c>
      <c r="BA177" s="50">
        <v>67134</v>
      </c>
      <c r="BB177" s="49">
        <f t="shared" si="31"/>
        <v>225</v>
      </c>
      <c r="BC177" s="165">
        <f t="shared" si="21"/>
        <v>51.229507290000001</v>
      </c>
      <c r="BD177" s="51"/>
      <c r="BE177" s="44"/>
      <c r="BF177" s="162"/>
      <c r="BG177" s="100">
        <v>174</v>
      </c>
      <c r="BH177" s="39">
        <v>392488</v>
      </c>
      <c r="BI177" s="40">
        <v>118270</v>
      </c>
      <c r="BJ177" s="40">
        <v>266928</v>
      </c>
      <c r="BK177" s="39">
        <v>356482</v>
      </c>
      <c r="BL177" s="40">
        <v>95169</v>
      </c>
      <c r="BM177" s="40">
        <v>244907</v>
      </c>
      <c r="BN177" s="39">
        <v>332923</v>
      </c>
      <c r="BO177" s="40">
        <v>89418</v>
      </c>
      <c r="BP177" s="40">
        <v>235877</v>
      </c>
      <c r="BQ177" s="39">
        <v>321682</v>
      </c>
      <c r="BR177" s="40">
        <v>81515</v>
      </c>
      <c r="BS177" s="40">
        <v>233789</v>
      </c>
      <c r="BT177" s="39">
        <v>374369</v>
      </c>
      <c r="BU177" s="40">
        <v>94730</v>
      </c>
      <c r="BV177" s="40">
        <v>270330</v>
      </c>
      <c r="BW177" s="40">
        <v>0</v>
      </c>
      <c r="BX177" s="40">
        <v>0</v>
      </c>
      <c r="BY177" s="159">
        <v>9309</v>
      </c>
      <c r="BZ177" s="39">
        <v>269325</v>
      </c>
      <c r="CA177" s="40">
        <v>71521</v>
      </c>
      <c r="CB177" s="40">
        <v>192555</v>
      </c>
      <c r="CC177" s="159">
        <v>5249</v>
      </c>
      <c r="CD177" s="39">
        <f t="shared" si="32"/>
        <v>326788</v>
      </c>
      <c r="CE177" s="40">
        <v>63785</v>
      </c>
      <c r="CF177" s="40">
        <v>243645</v>
      </c>
      <c r="CG177" s="159">
        <v>19358</v>
      </c>
      <c r="CH177" s="39">
        <f t="shared" si="280"/>
        <v>244004</v>
      </c>
      <c r="CI177" s="40">
        <v>46047</v>
      </c>
      <c r="CJ177" s="40">
        <v>189250</v>
      </c>
      <c r="CK177" s="159">
        <v>8707</v>
      </c>
      <c r="CL177" s="39">
        <v>61703</v>
      </c>
      <c r="CM177" s="159">
        <v>218340</v>
      </c>
      <c r="CN177" s="39"/>
      <c r="CO177" s="40"/>
      <c r="CP177" s="40"/>
      <c r="CQ177" s="159"/>
      <c r="CR177" s="39">
        <v>773085</v>
      </c>
      <c r="CS177" s="40">
        <v>574840</v>
      </c>
      <c r="CT177" s="40">
        <v>110250</v>
      </c>
      <c r="CU177" s="40">
        <v>50735</v>
      </c>
      <c r="CV177" s="40">
        <v>13440</v>
      </c>
      <c r="CW177" s="40">
        <v>8405</v>
      </c>
      <c r="CX177" s="40">
        <v>15415</v>
      </c>
      <c r="CY177" s="39">
        <v>592210</v>
      </c>
      <c r="CZ177" s="40">
        <v>458770</v>
      </c>
      <c r="DA177" s="40">
        <v>78270</v>
      </c>
      <c r="DB177" s="40">
        <v>31635</v>
      </c>
      <c r="DC177" s="40">
        <v>9600</v>
      </c>
      <c r="DD177" s="40">
        <v>6025</v>
      </c>
      <c r="DE177" s="40">
        <v>7910</v>
      </c>
      <c r="DF177" s="39">
        <v>755445</v>
      </c>
      <c r="DG177" s="40">
        <v>562636</v>
      </c>
      <c r="DH177" s="40">
        <v>98004</v>
      </c>
      <c r="DI177" s="40">
        <v>57218</v>
      </c>
      <c r="DJ177" s="40">
        <v>14979</v>
      </c>
      <c r="DK177" s="40">
        <v>9851</v>
      </c>
      <c r="DL177" s="159">
        <v>12757</v>
      </c>
      <c r="DM177" s="39">
        <v>579661</v>
      </c>
      <c r="DN177" s="40">
        <v>444186</v>
      </c>
      <c r="DO177" s="40">
        <v>67917</v>
      </c>
      <c r="DP177" s="40">
        <v>42132</v>
      </c>
      <c r="DQ177" s="40">
        <v>11594</v>
      </c>
      <c r="DR177" s="40">
        <v>6763</v>
      </c>
      <c r="DS177" s="159">
        <v>7069</v>
      </c>
      <c r="DT177" s="41">
        <v>553193</v>
      </c>
      <c r="DU177" s="42">
        <v>68250</v>
      </c>
      <c r="DV177" s="42">
        <v>162423</v>
      </c>
      <c r="DW177" s="42">
        <v>151381</v>
      </c>
      <c r="DX177" s="42">
        <v>171139</v>
      </c>
      <c r="DY177" s="41">
        <v>418233</v>
      </c>
      <c r="DZ177" s="42">
        <v>41319</v>
      </c>
      <c r="EA177" s="42">
        <v>120754</v>
      </c>
      <c r="EB177" s="42">
        <v>114506</v>
      </c>
      <c r="EC177" s="160">
        <v>141654</v>
      </c>
    </row>
    <row r="178" spans="1:133">
      <c r="A178" s="155" t="s">
        <v>1150</v>
      </c>
      <c r="B178" s="155" t="s">
        <v>1151</v>
      </c>
      <c r="C178" s="140" t="s">
        <v>126</v>
      </c>
      <c r="D178" s="29" t="s">
        <v>1152</v>
      </c>
      <c r="E178" s="156" t="s">
        <v>803</v>
      </c>
      <c r="F178" s="29" t="s">
        <v>1153</v>
      </c>
      <c r="G178" s="169" t="s">
        <v>1154</v>
      </c>
      <c r="H178" s="166" t="s">
        <v>759</v>
      </c>
      <c r="I178" s="150">
        <v>1963</v>
      </c>
      <c r="J178" s="100" t="s">
        <v>85</v>
      </c>
      <c r="K178" s="100" t="s">
        <v>50</v>
      </c>
      <c r="L178" s="100"/>
      <c r="M178" s="100" t="s">
        <v>87</v>
      </c>
      <c r="N178" s="100" t="s">
        <v>102</v>
      </c>
      <c r="O178" s="43">
        <f t="shared" si="0"/>
        <v>75.335717450000004</v>
      </c>
      <c r="P178" s="162">
        <f t="shared" si="1"/>
        <v>23.003691809999999</v>
      </c>
      <c r="Q178" s="43">
        <f t="shared" si="2"/>
        <v>74.612151870000005</v>
      </c>
      <c r="R178" s="162">
        <f t="shared" si="3"/>
        <v>22.242555060000001</v>
      </c>
      <c r="S178" s="43">
        <f t="shared" si="4"/>
        <v>75.83839467</v>
      </c>
      <c r="T178" s="162">
        <f t="shared" si="5"/>
        <v>22.81194983</v>
      </c>
      <c r="U178" s="43">
        <f t="shared" si="6"/>
        <v>73.355257010000003</v>
      </c>
      <c r="V178" s="162">
        <f t="shared" si="7"/>
        <v>25.443611929999999</v>
      </c>
      <c r="W178" s="43">
        <f t="shared" si="268"/>
        <v>63.611182970000002</v>
      </c>
      <c r="X178" s="162">
        <f t="shared" si="269"/>
        <v>15.00873867</v>
      </c>
      <c r="Y178" s="43">
        <f t="shared" si="262"/>
        <v>80.591740049999999</v>
      </c>
      <c r="Z178" s="162">
        <f t="shared" si="263"/>
        <v>0</v>
      </c>
      <c r="AA178" s="43">
        <f t="shared" si="264"/>
        <v>100</v>
      </c>
      <c r="AB178" s="162">
        <f t="shared" si="265"/>
        <v>0</v>
      </c>
      <c r="AC178" s="43">
        <f t="shared" si="274"/>
        <v>85.754003359999999</v>
      </c>
      <c r="AD178" s="162">
        <f t="shared" si="275"/>
        <v>0</v>
      </c>
      <c r="AE178" s="43">
        <f t="shared" si="276"/>
        <v>82.126652480000004</v>
      </c>
      <c r="AF178" s="162">
        <f t="shared" si="277"/>
        <v>17.873347519999999</v>
      </c>
      <c r="AG178" s="43">
        <f t="shared" ref="AG178:AL178" si="399">CZ178/$CY178*100</f>
        <v>31.326368890000001</v>
      </c>
      <c r="AH178" s="44">
        <f t="shared" si="399"/>
        <v>61.541607730000003</v>
      </c>
      <c r="AI178" s="44">
        <f t="shared" si="399"/>
        <v>3.8327169859999999</v>
      </c>
      <c r="AJ178" s="44">
        <f t="shared" si="399"/>
        <v>1.9819697000000001</v>
      </c>
      <c r="AK178" s="44">
        <f t="shared" si="399"/>
        <v>0.20620664969999999</v>
      </c>
      <c r="AL178" s="44">
        <f t="shared" si="399"/>
        <v>1.1111300470000001</v>
      </c>
      <c r="AM178" s="43">
        <f t="shared" ref="AM178:AR178" si="400">DN178/$DM178*100</f>
        <v>31.768553780000001</v>
      </c>
      <c r="AN178" s="44">
        <f t="shared" si="400"/>
        <v>58.508850930000001</v>
      </c>
      <c r="AO178" s="44">
        <f t="shared" si="400"/>
        <v>5.7622792089999999</v>
      </c>
      <c r="AP178" s="44">
        <f t="shared" si="400"/>
        <v>2.5932187619999998</v>
      </c>
      <c r="AQ178" s="44">
        <f t="shared" si="400"/>
        <v>0.28230287520000003</v>
      </c>
      <c r="AR178" s="163">
        <f t="shared" si="400"/>
        <v>1.0847944439999999</v>
      </c>
      <c r="AS178" s="45">
        <f t="shared" si="18"/>
        <v>82.833644210000003</v>
      </c>
      <c r="AT178" s="46">
        <f t="shared" si="27"/>
        <v>371</v>
      </c>
      <c r="AU178" s="47">
        <f t="shared" si="19"/>
        <v>23.748764560000001</v>
      </c>
      <c r="AV178" s="46">
        <f t="shared" si="28"/>
        <v>325</v>
      </c>
      <c r="AW178" s="47">
        <f t="shared" si="20"/>
        <v>37.11925179</v>
      </c>
      <c r="AX178" s="164">
        <f t="shared" si="29"/>
        <v>184</v>
      </c>
      <c r="AY178" s="48">
        <v>40988</v>
      </c>
      <c r="AZ178" s="49">
        <f t="shared" si="30"/>
        <v>411</v>
      </c>
      <c r="BA178" s="50">
        <v>63786</v>
      </c>
      <c r="BB178" s="49">
        <f t="shared" si="31"/>
        <v>254</v>
      </c>
      <c r="BC178" s="165">
        <f t="shared" si="21"/>
        <v>19.698255140000001</v>
      </c>
      <c r="BD178" s="51">
        <v>44310</v>
      </c>
      <c r="BE178" s="44">
        <f>CO178/CN178*100</f>
        <v>100</v>
      </c>
      <c r="BF178" s="162">
        <f>CP178/CN178*100</f>
        <v>0</v>
      </c>
      <c r="BG178" s="100">
        <v>175</v>
      </c>
      <c r="BH178" s="39">
        <v>345901</v>
      </c>
      <c r="BI178" s="40">
        <v>260587</v>
      </c>
      <c r="BJ178" s="40">
        <v>79570</v>
      </c>
      <c r="BK178" s="39">
        <v>331702</v>
      </c>
      <c r="BL178" s="40">
        <v>247490</v>
      </c>
      <c r="BM178" s="40">
        <v>73779</v>
      </c>
      <c r="BN178" s="39">
        <v>328306</v>
      </c>
      <c r="BO178" s="40">
        <v>248982</v>
      </c>
      <c r="BP178" s="40">
        <v>74893</v>
      </c>
      <c r="BQ178" s="39">
        <v>321114</v>
      </c>
      <c r="BR178" s="40">
        <v>235554</v>
      </c>
      <c r="BS178" s="40">
        <v>81703</v>
      </c>
      <c r="BT178" s="39">
        <v>316982</v>
      </c>
      <c r="BU178" s="40">
        <v>201636</v>
      </c>
      <c r="BV178" s="40">
        <v>47575</v>
      </c>
      <c r="BW178" s="40">
        <v>33684</v>
      </c>
      <c r="BX178" s="40">
        <v>15565</v>
      </c>
      <c r="BY178" s="159">
        <v>18522</v>
      </c>
      <c r="BZ178" s="39">
        <v>235982</v>
      </c>
      <c r="CA178" s="40">
        <v>190182</v>
      </c>
      <c r="CB178" s="40">
        <v>0</v>
      </c>
      <c r="CC178" s="159">
        <v>45800</v>
      </c>
      <c r="CD178" s="39">
        <f t="shared" si="32"/>
        <v>284269</v>
      </c>
      <c r="CE178" s="40">
        <v>284269</v>
      </c>
      <c r="CF178" s="40">
        <v>0</v>
      </c>
      <c r="CG178" s="159">
        <v>0</v>
      </c>
      <c r="CH178" s="39">
        <f t="shared" si="280"/>
        <v>221564</v>
      </c>
      <c r="CI178" s="40">
        <v>190000</v>
      </c>
      <c r="CJ178" s="40">
        <v>0</v>
      </c>
      <c r="CK178" s="159">
        <v>31564</v>
      </c>
      <c r="CL178" s="39">
        <v>230417</v>
      </c>
      <c r="CM178" s="159">
        <v>50146</v>
      </c>
      <c r="CN178" s="39">
        <v>87806</v>
      </c>
      <c r="CO178" s="40">
        <v>87806</v>
      </c>
      <c r="CP178" s="40">
        <v>0</v>
      </c>
      <c r="CQ178" s="159">
        <v>0</v>
      </c>
      <c r="CR178" s="39">
        <v>763570</v>
      </c>
      <c r="CS178" s="40">
        <v>218025</v>
      </c>
      <c r="CT178" s="40">
        <v>483355</v>
      </c>
      <c r="CU178" s="40">
        <v>34665</v>
      </c>
      <c r="CV178" s="40">
        <v>14675</v>
      </c>
      <c r="CW178" s="40">
        <v>1625</v>
      </c>
      <c r="CX178" s="40">
        <v>11225</v>
      </c>
      <c r="CY178" s="39">
        <v>586790</v>
      </c>
      <c r="CZ178" s="40">
        <v>183820</v>
      </c>
      <c r="DA178" s="40">
        <v>361120</v>
      </c>
      <c r="DB178" s="40">
        <v>22490</v>
      </c>
      <c r="DC178" s="40">
        <v>11630</v>
      </c>
      <c r="DD178" s="40">
        <v>1210</v>
      </c>
      <c r="DE178" s="40">
        <v>6520</v>
      </c>
      <c r="DF178" s="39">
        <v>755538</v>
      </c>
      <c r="DG178" s="40">
        <v>216575</v>
      </c>
      <c r="DH178" s="40">
        <v>464690</v>
      </c>
      <c r="DI178" s="40">
        <v>43372</v>
      </c>
      <c r="DJ178" s="40">
        <v>18858</v>
      </c>
      <c r="DK178" s="40">
        <v>2148</v>
      </c>
      <c r="DL178" s="159">
        <v>9895</v>
      </c>
      <c r="DM178" s="39">
        <v>569601</v>
      </c>
      <c r="DN178" s="40">
        <v>180954</v>
      </c>
      <c r="DO178" s="40">
        <v>333267</v>
      </c>
      <c r="DP178" s="40">
        <v>32822</v>
      </c>
      <c r="DQ178" s="40">
        <v>14771</v>
      </c>
      <c r="DR178" s="40">
        <v>1608</v>
      </c>
      <c r="DS178" s="159">
        <v>6179</v>
      </c>
      <c r="DT178" s="41">
        <v>538268</v>
      </c>
      <c r="DU178" s="42">
        <v>92401</v>
      </c>
      <c r="DV178" s="42">
        <v>168163</v>
      </c>
      <c r="DW178" s="42">
        <v>149872</v>
      </c>
      <c r="DX178" s="42">
        <v>127832</v>
      </c>
      <c r="DY178" s="41">
        <v>172358</v>
      </c>
      <c r="DZ178" s="42">
        <v>16973</v>
      </c>
      <c r="EA178" s="42">
        <v>48422</v>
      </c>
      <c r="EB178" s="42">
        <v>42985</v>
      </c>
      <c r="EC178" s="160">
        <v>63978</v>
      </c>
    </row>
    <row r="179" spans="1:133">
      <c r="A179" s="154" t="s">
        <v>1155</v>
      </c>
      <c r="B179" s="154" t="s">
        <v>1156</v>
      </c>
      <c r="C179" s="140" t="s">
        <v>80</v>
      </c>
      <c r="D179" s="29" t="s">
        <v>1157</v>
      </c>
      <c r="E179" s="156" t="s">
        <v>1158</v>
      </c>
      <c r="F179" s="29" t="s">
        <v>1159</v>
      </c>
      <c r="G179" s="156" t="s">
        <v>1160</v>
      </c>
      <c r="H179" s="166">
        <v>2016</v>
      </c>
      <c r="I179" s="150">
        <v>1961</v>
      </c>
      <c r="J179" s="100" t="s">
        <v>85</v>
      </c>
      <c r="K179" s="100" t="s">
        <v>49</v>
      </c>
      <c r="L179" s="100" t="s">
        <v>196</v>
      </c>
      <c r="M179" s="100" t="s">
        <v>87</v>
      </c>
      <c r="N179" s="100" t="s">
        <v>102</v>
      </c>
      <c r="O179" s="43">
        <f t="shared" si="0"/>
        <v>30.155255449999999</v>
      </c>
      <c r="P179" s="162">
        <f t="shared" si="1"/>
        <v>68.124361519999994</v>
      </c>
      <c r="Q179" s="43">
        <f t="shared" si="2"/>
        <v>29.222651410000001</v>
      </c>
      <c r="R179" s="162">
        <f t="shared" si="3"/>
        <v>67.346986369999996</v>
      </c>
      <c r="S179" s="43">
        <f t="shared" si="4"/>
        <v>32.260104980000001</v>
      </c>
      <c r="T179" s="162">
        <f t="shared" si="5"/>
        <v>66.099474479999998</v>
      </c>
      <c r="U179" s="43">
        <f t="shared" si="6"/>
        <v>34.058163010000001</v>
      </c>
      <c r="V179" s="162">
        <f t="shared" si="7"/>
        <v>64.245187340000001</v>
      </c>
      <c r="W179" s="43">
        <f t="shared" si="268"/>
        <v>17.891332469999998</v>
      </c>
      <c r="X179" s="162">
        <f t="shared" si="269"/>
        <v>67.76431848</v>
      </c>
      <c r="Y179" s="43">
        <f t="shared" si="262"/>
        <v>30.378177059999999</v>
      </c>
      <c r="Z179" s="162">
        <f t="shared" si="263"/>
        <v>68.415445860000005</v>
      </c>
      <c r="AA179" s="43">
        <f t="shared" si="264"/>
        <v>17.542299360000001</v>
      </c>
      <c r="AB179" s="162">
        <f t="shared" si="265"/>
        <v>80.707995530000005</v>
      </c>
      <c r="AC179" s="43">
        <f t="shared" si="274"/>
        <v>0</v>
      </c>
      <c r="AD179" s="162">
        <f t="shared" si="275"/>
        <v>88.004300200000003</v>
      </c>
      <c r="AE179" s="43">
        <f t="shared" si="276"/>
        <v>21.802306680000001</v>
      </c>
      <c r="AF179" s="162">
        <f t="shared" si="277"/>
        <v>78.197693319999999</v>
      </c>
      <c r="AG179" s="43">
        <f t="shared" ref="AG179:AL179" si="401">CZ179/$CY179*100</f>
        <v>71.335530309999996</v>
      </c>
      <c r="AH179" s="44">
        <f t="shared" si="401"/>
        <v>23.81840257</v>
      </c>
      <c r="AI179" s="44">
        <f t="shared" si="401"/>
        <v>2.2998872600000002</v>
      </c>
      <c r="AJ179" s="44">
        <f t="shared" si="401"/>
        <v>0.98170150030000003</v>
      </c>
      <c r="AK179" s="44">
        <f t="shared" si="401"/>
        <v>0.4145347325</v>
      </c>
      <c r="AL179" s="44">
        <f t="shared" si="401"/>
        <v>1.1499436300000001</v>
      </c>
      <c r="AM179" s="43">
        <f t="shared" ref="AM179:AR179" si="402">DN179/$DM179*100</f>
        <v>71.523260160000007</v>
      </c>
      <c r="AN179" s="44">
        <f t="shared" si="402"/>
        <v>22.816144139999999</v>
      </c>
      <c r="AO179" s="44">
        <f t="shared" si="402"/>
        <v>2.840712849</v>
      </c>
      <c r="AP179" s="44">
        <f t="shared" si="402"/>
        <v>1.3272445660000001</v>
      </c>
      <c r="AQ179" s="44">
        <f t="shared" si="402"/>
        <v>0.43956630880000003</v>
      </c>
      <c r="AR179" s="163">
        <f t="shared" si="402"/>
        <v>1.053071979</v>
      </c>
      <c r="AS179" s="45">
        <f t="shared" si="18"/>
        <v>84.60210232</v>
      </c>
      <c r="AT179" s="46">
        <f t="shared" si="27"/>
        <v>353</v>
      </c>
      <c r="AU179" s="47">
        <f t="shared" si="19"/>
        <v>21.803164020000001</v>
      </c>
      <c r="AV179" s="46">
        <f t="shared" si="28"/>
        <v>358</v>
      </c>
      <c r="AW179" s="47">
        <f t="shared" si="20"/>
        <v>24.728726439999999</v>
      </c>
      <c r="AX179" s="164">
        <f t="shared" si="29"/>
        <v>367</v>
      </c>
      <c r="AY179" s="48">
        <v>50445</v>
      </c>
      <c r="AZ179" s="49">
        <f t="shared" si="30"/>
        <v>353</v>
      </c>
      <c r="BA179" s="50">
        <v>58960</v>
      </c>
      <c r="BB179" s="49">
        <f t="shared" si="31"/>
        <v>318</v>
      </c>
      <c r="BC179" s="165">
        <f t="shared" si="21"/>
        <v>53.695162160000002</v>
      </c>
      <c r="BD179" s="51"/>
      <c r="BE179" s="44"/>
      <c r="BF179" s="162"/>
      <c r="BG179" s="100">
        <v>176</v>
      </c>
      <c r="BH179" s="39">
        <v>356316</v>
      </c>
      <c r="BI179" s="40">
        <v>107448</v>
      </c>
      <c r="BJ179" s="40">
        <v>242738</v>
      </c>
      <c r="BK179" s="39">
        <v>343025</v>
      </c>
      <c r="BL179" s="40">
        <v>100241</v>
      </c>
      <c r="BM179" s="40">
        <v>231017</v>
      </c>
      <c r="BN179" s="39">
        <v>333573</v>
      </c>
      <c r="BO179" s="40">
        <v>107611</v>
      </c>
      <c r="BP179" s="40">
        <v>220490</v>
      </c>
      <c r="BQ179" s="39">
        <v>328353</v>
      </c>
      <c r="BR179" s="40">
        <v>111831</v>
      </c>
      <c r="BS179" s="40">
        <v>210951</v>
      </c>
      <c r="BT179" s="39">
        <v>340120</v>
      </c>
      <c r="BU179" s="40">
        <v>60852</v>
      </c>
      <c r="BV179" s="40">
        <v>230480</v>
      </c>
      <c r="BW179" s="40">
        <v>39423</v>
      </c>
      <c r="BX179" s="40">
        <v>0</v>
      </c>
      <c r="BY179" s="159">
        <v>9365</v>
      </c>
      <c r="BZ179" s="39">
        <v>245943</v>
      </c>
      <c r="CA179" s="40">
        <v>74713</v>
      </c>
      <c r="CB179" s="40">
        <v>168263</v>
      </c>
      <c r="CC179" s="159">
        <v>2967</v>
      </c>
      <c r="CD179" s="39">
        <f t="shared" si="32"/>
        <v>320454</v>
      </c>
      <c r="CE179" s="40">
        <v>56215</v>
      </c>
      <c r="CF179" s="40">
        <v>258632</v>
      </c>
      <c r="CG179" s="159">
        <v>5607</v>
      </c>
      <c r="CH179" s="39">
        <f t="shared" si="280"/>
        <v>236268</v>
      </c>
      <c r="CI179" s="40">
        <v>0</v>
      </c>
      <c r="CJ179" s="40">
        <v>207926</v>
      </c>
      <c r="CK179" s="159">
        <v>28342</v>
      </c>
      <c r="CL179" s="39">
        <v>67070</v>
      </c>
      <c r="CM179" s="159">
        <v>240558</v>
      </c>
      <c r="CN179" s="39"/>
      <c r="CO179" s="40"/>
      <c r="CP179" s="40"/>
      <c r="CQ179" s="159"/>
      <c r="CR179" s="39">
        <v>769450</v>
      </c>
      <c r="CS179" s="40">
        <v>528480</v>
      </c>
      <c r="CT179" s="40">
        <v>191415</v>
      </c>
      <c r="CU179" s="40">
        <v>22835</v>
      </c>
      <c r="CV179" s="40">
        <v>8110</v>
      </c>
      <c r="CW179" s="40">
        <v>2860</v>
      </c>
      <c r="CX179" s="40">
        <v>15750</v>
      </c>
      <c r="CY179" s="39">
        <v>576550</v>
      </c>
      <c r="CZ179" s="40">
        <v>411285</v>
      </c>
      <c r="DA179" s="40">
        <v>137325</v>
      </c>
      <c r="DB179" s="40">
        <v>13260</v>
      </c>
      <c r="DC179" s="40">
        <v>5660</v>
      </c>
      <c r="DD179" s="40">
        <v>2390</v>
      </c>
      <c r="DE179" s="40">
        <v>6630</v>
      </c>
      <c r="DF179" s="39">
        <v>755596</v>
      </c>
      <c r="DG179" s="40">
        <v>520993</v>
      </c>
      <c r="DH179" s="40">
        <v>186297</v>
      </c>
      <c r="DI179" s="40">
        <v>23014</v>
      </c>
      <c r="DJ179" s="40">
        <v>9949</v>
      </c>
      <c r="DK179" s="40">
        <v>3457</v>
      </c>
      <c r="DL179" s="159">
        <v>11886</v>
      </c>
      <c r="DM179" s="39">
        <v>561690</v>
      </c>
      <c r="DN179" s="40">
        <v>401739</v>
      </c>
      <c r="DO179" s="40">
        <v>128156</v>
      </c>
      <c r="DP179" s="40">
        <v>15956</v>
      </c>
      <c r="DQ179" s="40">
        <v>7455</v>
      </c>
      <c r="DR179" s="40">
        <v>2469</v>
      </c>
      <c r="DS179" s="159">
        <v>5915</v>
      </c>
      <c r="DT179" s="41">
        <v>521805</v>
      </c>
      <c r="DU179" s="42">
        <v>80347</v>
      </c>
      <c r="DV179" s="42">
        <v>193276</v>
      </c>
      <c r="DW179" s="42">
        <v>134412</v>
      </c>
      <c r="DX179" s="42">
        <v>113770</v>
      </c>
      <c r="DY179" s="41">
        <v>371212</v>
      </c>
      <c r="DZ179" s="42">
        <v>44649</v>
      </c>
      <c r="EA179" s="42">
        <v>137091</v>
      </c>
      <c r="EB179" s="42">
        <v>97676</v>
      </c>
      <c r="EC179" s="160">
        <v>91796</v>
      </c>
    </row>
    <row r="180" spans="1:133">
      <c r="A180" s="155" t="s">
        <v>1161</v>
      </c>
      <c r="B180" s="155" t="s">
        <v>1162</v>
      </c>
      <c r="C180" s="140" t="s">
        <v>80</v>
      </c>
      <c r="D180" s="29" t="s">
        <v>98</v>
      </c>
      <c r="E180" s="156" t="s">
        <v>821</v>
      </c>
      <c r="F180" s="29" t="s">
        <v>1163</v>
      </c>
      <c r="G180" s="156" t="s">
        <v>1164</v>
      </c>
      <c r="H180" s="166">
        <v>2016</v>
      </c>
      <c r="I180" s="150">
        <v>1972</v>
      </c>
      <c r="J180" s="100" t="s">
        <v>85</v>
      </c>
      <c r="K180" s="100" t="s">
        <v>49</v>
      </c>
      <c r="L180" s="100" t="s">
        <v>86</v>
      </c>
      <c r="M180" s="100" t="s">
        <v>87</v>
      </c>
      <c r="N180" s="100" t="s">
        <v>102</v>
      </c>
      <c r="O180" s="43">
        <f t="shared" si="0"/>
        <v>37.008382470000001</v>
      </c>
      <c r="P180" s="162">
        <f t="shared" si="1"/>
        <v>61.474426139999998</v>
      </c>
      <c r="Q180" s="43">
        <f t="shared" si="2"/>
        <v>36.613159500000002</v>
      </c>
      <c r="R180" s="162">
        <f t="shared" si="3"/>
        <v>60.596554689999998</v>
      </c>
      <c r="S180" s="43">
        <f t="shared" si="4"/>
        <v>39.664456440000002</v>
      </c>
      <c r="T180" s="162">
        <f t="shared" si="5"/>
        <v>59.033461840000001</v>
      </c>
      <c r="U180" s="43">
        <f t="shared" si="6"/>
        <v>39.936868410000002</v>
      </c>
      <c r="V180" s="162">
        <f t="shared" si="7"/>
        <v>58.857777679999998</v>
      </c>
      <c r="W180" s="43">
        <f t="shared" si="268"/>
        <v>25.493349160000001</v>
      </c>
      <c r="X180" s="162">
        <f t="shared" si="269"/>
        <v>60.429972139999997</v>
      </c>
      <c r="Y180" s="43">
        <f t="shared" si="262"/>
        <v>33.629975279999996</v>
      </c>
      <c r="Z180" s="162">
        <f t="shared" si="263"/>
        <v>64.243424689999998</v>
      </c>
      <c r="AA180" s="43">
        <f t="shared" si="264"/>
        <v>28.180848650000001</v>
      </c>
      <c r="AB180" s="162">
        <f t="shared" si="265"/>
        <v>69.846320610000006</v>
      </c>
      <c r="AC180" s="43">
        <f t="shared" si="274"/>
        <v>0</v>
      </c>
      <c r="AD180" s="162">
        <f t="shared" si="275"/>
        <v>73.433885309999994</v>
      </c>
      <c r="AE180" s="43">
        <f t="shared" si="276"/>
        <v>0</v>
      </c>
      <c r="AF180" s="162">
        <f t="shared" si="277"/>
        <v>100</v>
      </c>
      <c r="AG180" s="43">
        <f t="shared" ref="AG180:AL180" si="403">CZ180/$CY180*100</f>
        <v>61.27998281</v>
      </c>
      <c r="AH180" s="44">
        <f t="shared" si="403"/>
        <v>33.36317811</v>
      </c>
      <c r="AI180" s="44">
        <f t="shared" si="403"/>
        <v>2.6887159879999998</v>
      </c>
      <c r="AJ180" s="44">
        <f t="shared" si="403"/>
        <v>0.7690999114</v>
      </c>
      <c r="AK180" s="44">
        <f t="shared" si="403"/>
        <v>0.7225420588</v>
      </c>
      <c r="AL180" s="44">
        <f t="shared" si="403"/>
        <v>1.176481122</v>
      </c>
      <c r="AM180" s="43">
        <f t="shared" ref="AM180:AR180" si="404">DN180/$DM180*100</f>
        <v>62.240883510000003</v>
      </c>
      <c r="AN180" s="44">
        <f t="shared" si="404"/>
        <v>32.057936239999997</v>
      </c>
      <c r="AO180" s="44">
        <f t="shared" si="404"/>
        <v>2.7883139570000002</v>
      </c>
      <c r="AP180" s="44">
        <f t="shared" si="404"/>
        <v>0.97912954500000005</v>
      </c>
      <c r="AQ180" s="44">
        <f t="shared" si="404"/>
        <v>0.77818746360000002</v>
      </c>
      <c r="AR180" s="163">
        <f t="shared" si="404"/>
        <v>1.155549283</v>
      </c>
      <c r="AS180" s="45">
        <f t="shared" si="18"/>
        <v>85.450804039999994</v>
      </c>
      <c r="AT180" s="46">
        <f t="shared" si="27"/>
        <v>336</v>
      </c>
      <c r="AU180" s="47">
        <f t="shared" si="19"/>
        <v>19.72094517</v>
      </c>
      <c r="AV180" s="46">
        <f t="shared" si="28"/>
        <v>397</v>
      </c>
      <c r="AW180" s="47">
        <f t="shared" si="20"/>
        <v>23.072345380000002</v>
      </c>
      <c r="AX180" s="164">
        <f t="shared" si="29"/>
        <v>393</v>
      </c>
      <c r="AY180" s="48">
        <v>42127</v>
      </c>
      <c r="AZ180" s="49">
        <f t="shared" si="30"/>
        <v>407</v>
      </c>
      <c r="BA180" s="50">
        <v>52874</v>
      </c>
      <c r="BB180" s="49">
        <f t="shared" si="31"/>
        <v>387</v>
      </c>
      <c r="BC180" s="165">
        <f t="shared" si="21"/>
        <v>47.14125353</v>
      </c>
      <c r="BD180" s="51"/>
      <c r="BE180" s="44"/>
      <c r="BF180" s="162"/>
      <c r="BG180" s="100">
        <v>177</v>
      </c>
      <c r="BH180" s="39">
        <v>328304</v>
      </c>
      <c r="BI180" s="40">
        <v>121500</v>
      </c>
      <c r="BJ180" s="40">
        <v>201823</v>
      </c>
      <c r="BK180" s="39">
        <v>318462</v>
      </c>
      <c r="BL180" s="40">
        <v>116599</v>
      </c>
      <c r="BM180" s="40">
        <v>192977</v>
      </c>
      <c r="BN180" s="39">
        <v>324250</v>
      </c>
      <c r="BO180" s="40">
        <v>128612</v>
      </c>
      <c r="BP180" s="40">
        <v>191416</v>
      </c>
      <c r="BQ180" s="39">
        <v>317749</v>
      </c>
      <c r="BR180" s="40">
        <v>126899</v>
      </c>
      <c r="BS180" s="40">
        <v>187020</v>
      </c>
      <c r="BT180" s="39">
        <v>306578</v>
      </c>
      <c r="BU180" s="40">
        <v>78157</v>
      </c>
      <c r="BV180" s="40">
        <v>185265</v>
      </c>
      <c r="BW180" s="40">
        <v>23813</v>
      </c>
      <c r="BX180" s="40">
        <v>19343</v>
      </c>
      <c r="BY180" s="159">
        <v>0</v>
      </c>
      <c r="BZ180" s="39">
        <v>216872</v>
      </c>
      <c r="CA180" s="40">
        <v>72934</v>
      </c>
      <c r="CB180" s="40">
        <v>139326</v>
      </c>
      <c r="CC180" s="159">
        <v>4612</v>
      </c>
      <c r="CD180" s="39">
        <f t="shared" si="32"/>
        <v>285985</v>
      </c>
      <c r="CE180" s="40">
        <v>80593</v>
      </c>
      <c r="CF180" s="40">
        <v>199750</v>
      </c>
      <c r="CG180" s="159">
        <v>5642</v>
      </c>
      <c r="CH180" s="39">
        <f t="shared" si="280"/>
        <v>207919</v>
      </c>
      <c r="CI180" s="40">
        <v>0</v>
      </c>
      <c r="CJ180" s="40">
        <v>152683</v>
      </c>
      <c r="CK180" s="159">
        <v>55236</v>
      </c>
      <c r="CL180" s="39">
        <v>0</v>
      </c>
      <c r="CM180" s="159">
        <v>187894</v>
      </c>
      <c r="CN180" s="39"/>
      <c r="CO180" s="40"/>
      <c r="CP180" s="40"/>
      <c r="CQ180" s="159"/>
      <c r="CR180" s="39">
        <v>738140</v>
      </c>
      <c r="CS180" s="40">
        <v>434815</v>
      </c>
      <c r="CT180" s="40">
        <v>254800</v>
      </c>
      <c r="CU180" s="40">
        <v>24800</v>
      </c>
      <c r="CV180" s="40">
        <v>5725</v>
      </c>
      <c r="CW180" s="40">
        <v>5115</v>
      </c>
      <c r="CX180" s="40">
        <v>12885</v>
      </c>
      <c r="CY180" s="39">
        <v>558445</v>
      </c>
      <c r="CZ180" s="40">
        <v>342215</v>
      </c>
      <c r="DA180" s="40">
        <v>186315</v>
      </c>
      <c r="DB180" s="40">
        <v>15015</v>
      </c>
      <c r="DC180" s="40">
        <v>4295</v>
      </c>
      <c r="DD180" s="40">
        <v>4035</v>
      </c>
      <c r="DE180" s="40">
        <v>6570</v>
      </c>
      <c r="DF180" s="39">
        <v>755605</v>
      </c>
      <c r="DG180" s="40">
        <v>450417</v>
      </c>
      <c r="DH180" s="40">
        <v>255525</v>
      </c>
      <c r="DI180" s="40">
        <v>24176</v>
      </c>
      <c r="DJ180" s="40">
        <v>7099</v>
      </c>
      <c r="DK180" s="40">
        <v>6080</v>
      </c>
      <c r="DL180" s="159">
        <v>12308</v>
      </c>
      <c r="DM180" s="39">
        <v>566830</v>
      </c>
      <c r="DN180" s="40">
        <v>352800</v>
      </c>
      <c r="DO180" s="40">
        <v>181714</v>
      </c>
      <c r="DP180" s="40">
        <v>15805</v>
      </c>
      <c r="DQ180" s="40">
        <v>5550</v>
      </c>
      <c r="DR180" s="40">
        <v>4411</v>
      </c>
      <c r="DS180" s="159">
        <v>6550</v>
      </c>
      <c r="DT180" s="41">
        <v>498110</v>
      </c>
      <c r="DU180" s="42">
        <v>72471</v>
      </c>
      <c r="DV180" s="42">
        <v>183524</v>
      </c>
      <c r="DW180" s="42">
        <v>143883</v>
      </c>
      <c r="DX180" s="42">
        <v>98232</v>
      </c>
      <c r="DY180" s="41">
        <v>307511</v>
      </c>
      <c r="DZ180" s="42">
        <v>34365</v>
      </c>
      <c r="EA180" s="42">
        <v>108999</v>
      </c>
      <c r="EB180" s="42">
        <v>93197</v>
      </c>
      <c r="EC180" s="160">
        <v>70950</v>
      </c>
    </row>
    <row r="181" spans="1:133">
      <c r="A181" s="154" t="s">
        <v>1165</v>
      </c>
      <c r="B181" s="154" t="s">
        <v>1166</v>
      </c>
      <c r="C181" s="140" t="s">
        <v>80</v>
      </c>
      <c r="D181" s="29" t="s">
        <v>392</v>
      </c>
      <c r="E181" s="156" t="s">
        <v>1167</v>
      </c>
      <c r="F181" s="29" t="s">
        <v>1168</v>
      </c>
      <c r="G181" s="156" t="s">
        <v>1169</v>
      </c>
      <c r="H181" s="161" t="s">
        <v>759</v>
      </c>
      <c r="I181" s="150">
        <v>1981</v>
      </c>
      <c r="J181" s="100" t="s">
        <v>131</v>
      </c>
      <c r="K181" s="100" t="s">
        <v>49</v>
      </c>
      <c r="L181" s="100" t="s">
        <v>1170</v>
      </c>
      <c r="M181" s="100" t="s">
        <v>87</v>
      </c>
      <c r="N181" s="100" t="s">
        <v>95</v>
      </c>
      <c r="O181" s="43">
        <f t="shared" si="0"/>
        <v>34.078461820000001</v>
      </c>
      <c r="P181" s="162">
        <f t="shared" si="1"/>
        <v>64.469751700000003</v>
      </c>
      <c r="Q181" s="43">
        <f t="shared" si="2"/>
        <v>34.092743239999997</v>
      </c>
      <c r="R181" s="162">
        <f t="shared" si="3"/>
        <v>63.467003079999998</v>
      </c>
      <c r="S181" s="43">
        <f t="shared" si="4"/>
        <v>37.660189780000003</v>
      </c>
      <c r="T181" s="162">
        <f t="shared" si="5"/>
        <v>61.013379620000002</v>
      </c>
      <c r="U181" s="43">
        <f t="shared" si="6"/>
        <v>36.685563289999997</v>
      </c>
      <c r="V181" s="162">
        <f t="shared" si="7"/>
        <v>61.982017659999997</v>
      </c>
      <c r="W181" s="43">
        <f t="shared" si="268"/>
        <v>16.414477510000001</v>
      </c>
      <c r="X181" s="162">
        <f t="shared" si="269"/>
        <v>33.122601400000001</v>
      </c>
      <c r="Y181" s="43">
        <f t="shared" si="262"/>
        <v>29.970617919999999</v>
      </c>
      <c r="Z181" s="162">
        <f t="shared" si="263"/>
        <v>66.541934220000002</v>
      </c>
      <c r="AA181" s="43">
        <f t="shared" si="264"/>
        <v>0</v>
      </c>
      <c r="AB181" s="162">
        <f t="shared" si="265"/>
        <v>100</v>
      </c>
      <c r="AC181" s="43">
        <f t="shared" si="274"/>
        <v>35.781549650000002</v>
      </c>
      <c r="AD181" s="162">
        <f t="shared" si="275"/>
        <v>64.218450349999998</v>
      </c>
      <c r="AE181" s="43">
        <f t="shared" si="276"/>
        <v>0</v>
      </c>
      <c r="AF181" s="162">
        <f t="shared" si="277"/>
        <v>100</v>
      </c>
      <c r="AG181" s="43">
        <f t="shared" ref="AG181:AL181" si="405">CZ181/$CY181*100</f>
        <v>62.438950480000003</v>
      </c>
      <c r="AH181" s="44">
        <f t="shared" si="405"/>
        <v>34.186838260000002</v>
      </c>
      <c r="AI181" s="44">
        <f t="shared" si="405"/>
        <v>1.545399451</v>
      </c>
      <c r="AJ181" s="44">
        <f t="shared" si="405"/>
        <v>0.50532957830000003</v>
      </c>
      <c r="AK181" s="44">
        <f t="shared" si="405"/>
        <v>0.37253573849999999</v>
      </c>
      <c r="AL181" s="44">
        <f t="shared" si="405"/>
        <v>0.9509464903</v>
      </c>
      <c r="AM181" s="43">
        <f t="shared" ref="AM181:AR181" si="406">DN181/$DM181*100</f>
        <v>63.047526099999999</v>
      </c>
      <c r="AN181" s="44">
        <f t="shared" si="406"/>
        <v>33.17156009</v>
      </c>
      <c r="AO181" s="44">
        <f t="shared" si="406"/>
        <v>1.8734575019999999</v>
      </c>
      <c r="AP181" s="44">
        <f t="shared" si="406"/>
        <v>0.69125032809999998</v>
      </c>
      <c r="AQ181" s="44">
        <f t="shared" si="406"/>
        <v>0.41027574259999999</v>
      </c>
      <c r="AR181" s="163">
        <f t="shared" si="406"/>
        <v>0.80593023730000002</v>
      </c>
      <c r="AS181" s="45">
        <f t="shared" si="18"/>
        <v>81.809669490000005</v>
      </c>
      <c r="AT181" s="46">
        <f t="shared" si="27"/>
        <v>387</v>
      </c>
      <c r="AU181" s="47">
        <f t="shared" si="19"/>
        <v>17.954828890000002</v>
      </c>
      <c r="AV181" s="46">
        <f t="shared" si="28"/>
        <v>407</v>
      </c>
      <c r="AW181" s="47">
        <f t="shared" si="20"/>
        <v>20.97830862</v>
      </c>
      <c r="AX181" s="164">
        <f t="shared" si="29"/>
        <v>413</v>
      </c>
      <c r="AY181" s="48">
        <v>39825</v>
      </c>
      <c r="AZ181" s="49">
        <f t="shared" si="30"/>
        <v>413</v>
      </c>
      <c r="BA181" s="50">
        <v>50393</v>
      </c>
      <c r="BB181" s="49">
        <f t="shared" si="31"/>
        <v>404</v>
      </c>
      <c r="BC181" s="165">
        <f t="shared" si="21"/>
        <v>49.340314749999997</v>
      </c>
      <c r="BD181" s="51">
        <v>44275</v>
      </c>
      <c r="BE181" s="44">
        <f>CO181/CN181*100</f>
        <v>27.268954600000001</v>
      </c>
      <c r="BF181" s="162">
        <f>CP181/CN181*100</f>
        <v>64.857743979999995</v>
      </c>
      <c r="BG181" s="100">
        <v>178</v>
      </c>
      <c r="BH181" s="39">
        <v>333589</v>
      </c>
      <c r="BI181" s="40">
        <v>113682</v>
      </c>
      <c r="BJ181" s="40">
        <v>215064</v>
      </c>
      <c r="BK181" s="39">
        <v>323409</v>
      </c>
      <c r="BL181" s="40">
        <v>110259</v>
      </c>
      <c r="BM181" s="40">
        <v>205258</v>
      </c>
      <c r="BN181" s="39">
        <v>329531</v>
      </c>
      <c r="BO181" s="40">
        <v>124102</v>
      </c>
      <c r="BP181" s="40">
        <v>201058</v>
      </c>
      <c r="BQ181" s="39">
        <v>338332</v>
      </c>
      <c r="BR181" s="40">
        <v>124119</v>
      </c>
      <c r="BS181" s="40">
        <v>209705</v>
      </c>
      <c r="BT181" s="39">
        <f>SUM(BU181:BX181)</f>
        <v>309556</v>
      </c>
      <c r="BU181" s="40">
        <v>50812</v>
      </c>
      <c r="BV181" s="40">
        <v>102533</v>
      </c>
      <c r="BW181" s="40">
        <v>48754</v>
      </c>
      <c r="BX181" s="40">
        <v>107457</v>
      </c>
      <c r="BY181" s="159">
        <v>0</v>
      </c>
      <c r="BZ181" s="39">
        <v>223946</v>
      </c>
      <c r="CA181" s="40">
        <v>67118</v>
      </c>
      <c r="CB181" s="40">
        <v>149018</v>
      </c>
      <c r="CC181" s="159">
        <v>7810</v>
      </c>
      <c r="CD181" s="39">
        <f t="shared" si="32"/>
        <v>255662</v>
      </c>
      <c r="CE181" s="40">
        <v>0</v>
      </c>
      <c r="CF181" s="40">
        <v>255662</v>
      </c>
      <c r="CG181" s="159">
        <v>0</v>
      </c>
      <c r="CH181" s="39">
        <f t="shared" si="280"/>
        <v>209622</v>
      </c>
      <c r="CI181" s="40">
        <v>75006</v>
      </c>
      <c r="CJ181" s="40">
        <v>134616</v>
      </c>
      <c r="CK181" s="159">
        <v>0</v>
      </c>
      <c r="CL181" s="39">
        <v>0</v>
      </c>
      <c r="CM181" s="159">
        <v>202536</v>
      </c>
      <c r="CN181" s="39">
        <v>103616</v>
      </c>
      <c r="CO181" s="40">
        <v>28255</v>
      </c>
      <c r="CP181" s="40">
        <v>67203</v>
      </c>
      <c r="CQ181" s="159">
        <v>8158</v>
      </c>
      <c r="CR181" s="39">
        <v>736250</v>
      </c>
      <c r="CS181" s="40">
        <v>444175</v>
      </c>
      <c r="CT181" s="40">
        <v>261895</v>
      </c>
      <c r="CU181" s="40">
        <v>13860</v>
      </c>
      <c r="CV181" s="40">
        <v>3915</v>
      </c>
      <c r="CW181" s="40">
        <v>2620</v>
      </c>
      <c r="CX181" s="40">
        <v>9785</v>
      </c>
      <c r="CY181" s="39">
        <v>561020</v>
      </c>
      <c r="CZ181" s="40">
        <v>350295</v>
      </c>
      <c r="DA181" s="40">
        <v>191795</v>
      </c>
      <c r="DB181" s="40">
        <v>8670</v>
      </c>
      <c r="DC181" s="40">
        <v>2835</v>
      </c>
      <c r="DD181" s="40">
        <v>2090</v>
      </c>
      <c r="DE181" s="40">
        <v>5335</v>
      </c>
      <c r="DF181" s="39">
        <v>755581</v>
      </c>
      <c r="DG181" s="40">
        <v>458558</v>
      </c>
      <c r="DH181" s="40">
        <v>265039</v>
      </c>
      <c r="DI181" s="40">
        <v>15321</v>
      </c>
      <c r="DJ181" s="40">
        <v>5073</v>
      </c>
      <c r="DK181" s="40">
        <v>3155</v>
      </c>
      <c r="DL181" s="159">
        <v>8435</v>
      </c>
      <c r="DM181" s="39">
        <v>567667</v>
      </c>
      <c r="DN181" s="40">
        <v>357900</v>
      </c>
      <c r="DO181" s="40">
        <v>188304</v>
      </c>
      <c r="DP181" s="40">
        <v>10635</v>
      </c>
      <c r="DQ181" s="40">
        <v>3924</v>
      </c>
      <c r="DR181" s="40">
        <v>2329</v>
      </c>
      <c r="DS181" s="159">
        <v>4575</v>
      </c>
      <c r="DT181" s="41">
        <v>495538</v>
      </c>
      <c r="DU181" s="42">
        <v>90140</v>
      </c>
      <c r="DV181" s="42">
        <v>190727</v>
      </c>
      <c r="DW181" s="42">
        <v>125698</v>
      </c>
      <c r="DX181" s="42">
        <v>88973</v>
      </c>
      <c r="DY181" s="41">
        <v>314134</v>
      </c>
      <c r="DZ181" s="42">
        <v>44945</v>
      </c>
      <c r="EA181" s="42">
        <v>120956</v>
      </c>
      <c r="EB181" s="42">
        <v>82333</v>
      </c>
      <c r="EC181" s="160">
        <v>65900</v>
      </c>
    </row>
    <row r="182" spans="1:133">
      <c r="A182" s="155" t="s">
        <v>1171</v>
      </c>
      <c r="B182" s="155" t="s">
        <v>1172</v>
      </c>
      <c r="C182" s="140" t="s">
        <v>80</v>
      </c>
      <c r="D182" s="29" t="s">
        <v>1173</v>
      </c>
      <c r="E182" s="156" t="s">
        <v>1174</v>
      </c>
      <c r="F182" s="29" t="s">
        <v>1175</v>
      </c>
      <c r="G182" s="156" t="s">
        <v>1176</v>
      </c>
      <c r="H182" s="166">
        <v>2014</v>
      </c>
      <c r="I182" s="150">
        <v>1972</v>
      </c>
      <c r="J182" s="100" t="s">
        <v>85</v>
      </c>
      <c r="K182" s="100" t="s">
        <v>548</v>
      </c>
      <c r="L182" s="100" t="s">
        <v>148</v>
      </c>
      <c r="M182" s="100" t="s">
        <v>87</v>
      </c>
      <c r="N182" s="100" t="s">
        <v>102</v>
      </c>
      <c r="O182" s="43">
        <f t="shared" si="0"/>
        <v>34.370298089999999</v>
      </c>
      <c r="P182" s="162">
        <f t="shared" si="1"/>
        <v>63.774098700000003</v>
      </c>
      <c r="Q182" s="43">
        <f t="shared" si="2"/>
        <v>31.014100259999999</v>
      </c>
      <c r="R182" s="162">
        <f t="shared" si="3"/>
        <v>64.812291579999993</v>
      </c>
      <c r="S182" s="43">
        <f t="shared" si="4"/>
        <v>31.95998634</v>
      </c>
      <c r="T182" s="162">
        <f t="shared" si="5"/>
        <v>66.147585109999994</v>
      </c>
      <c r="U182" s="43">
        <f t="shared" si="6"/>
        <v>30.902974539999999</v>
      </c>
      <c r="V182" s="162">
        <f t="shared" si="7"/>
        <v>67.488179509999995</v>
      </c>
      <c r="W182" s="43">
        <f t="shared" si="268"/>
        <v>25.545995139999999</v>
      </c>
      <c r="X182" s="162">
        <f t="shared" si="269"/>
        <v>71.045144870000001</v>
      </c>
      <c r="Y182" s="43">
        <f t="shared" si="262"/>
        <v>28.569406950000001</v>
      </c>
      <c r="Z182" s="162">
        <f t="shared" si="263"/>
        <v>69.473233399999998</v>
      </c>
      <c r="AA182" s="43">
        <f t="shared" si="264"/>
        <v>23.921014320000001</v>
      </c>
      <c r="AB182" s="162">
        <f t="shared" si="265"/>
        <v>72.810769019999995</v>
      </c>
      <c r="AC182" s="43">
        <f t="shared" si="274"/>
        <v>37.57163998</v>
      </c>
      <c r="AD182" s="162">
        <f t="shared" si="275"/>
        <v>62.42836002</v>
      </c>
      <c r="AE182" s="43">
        <f t="shared" si="276"/>
        <v>0</v>
      </c>
      <c r="AF182" s="162">
        <f t="shared" si="277"/>
        <v>100</v>
      </c>
      <c r="AG182" s="43">
        <f t="shared" ref="AG182:AL182" si="407">CZ182/$CY182*100</f>
        <v>71.242076089999998</v>
      </c>
      <c r="AH182" s="44">
        <f t="shared" si="407"/>
        <v>23.28197582</v>
      </c>
      <c r="AI182" s="44">
        <f t="shared" si="407"/>
        <v>2.3628446529999998</v>
      </c>
      <c r="AJ182" s="44">
        <f t="shared" si="407"/>
        <v>1.55441301</v>
      </c>
      <c r="AK182" s="44">
        <f t="shared" si="407"/>
        <v>0.45083965679999999</v>
      </c>
      <c r="AL182" s="44">
        <f t="shared" si="407"/>
        <v>1.10785077</v>
      </c>
      <c r="AM182" s="43">
        <f t="shared" ref="AM182:AR182" si="408">DN182/$DM182*100</f>
        <v>71.955824449999994</v>
      </c>
      <c r="AN182" s="44">
        <f t="shared" si="408"/>
        <v>21.095334690000001</v>
      </c>
      <c r="AO182" s="44">
        <f t="shared" si="408"/>
        <v>3.639359335</v>
      </c>
      <c r="AP182" s="44">
        <f t="shared" si="408"/>
        <v>2.0171676829999998</v>
      </c>
      <c r="AQ182" s="44">
        <f t="shared" si="408"/>
        <v>0.41620752820000001</v>
      </c>
      <c r="AR182" s="163">
        <f t="shared" si="408"/>
        <v>0.87610631890000001</v>
      </c>
      <c r="AS182" s="45">
        <f t="shared" si="18"/>
        <v>88.789535330000007</v>
      </c>
      <c r="AT182" s="46">
        <f t="shared" si="27"/>
        <v>245</v>
      </c>
      <c r="AU182" s="47">
        <f t="shared" si="19"/>
        <v>29.646360080000001</v>
      </c>
      <c r="AV182" s="46">
        <f t="shared" si="28"/>
        <v>225</v>
      </c>
      <c r="AW182" s="47">
        <f t="shared" si="20"/>
        <v>31.496418469999998</v>
      </c>
      <c r="AX182" s="164">
        <f t="shared" si="29"/>
        <v>257</v>
      </c>
      <c r="AY182" s="48">
        <v>64663</v>
      </c>
      <c r="AZ182" s="49">
        <f t="shared" si="30"/>
        <v>181</v>
      </c>
      <c r="BA182" s="50">
        <v>73645</v>
      </c>
      <c r="BB182" s="49">
        <f t="shared" si="31"/>
        <v>175</v>
      </c>
      <c r="BC182" s="165">
        <f t="shared" si="21"/>
        <v>48.80337368</v>
      </c>
      <c r="BD182" s="51"/>
      <c r="BE182" s="44"/>
      <c r="BF182" s="162"/>
      <c r="BG182" s="100">
        <v>179</v>
      </c>
      <c r="BH182" s="39">
        <v>391463</v>
      </c>
      <c r="BI182" s="40">
        <v>134547</v>
      </c>
      <c r="BJ182" s="40">
        <v>249652</v>
      </c>
      <c r="BK182" s="39">
        <v>355951</v>
      </c>
      <c r="BL182" s="40">
        <v>110395</v>
      </c>
      <c r="BM182" s="40">
        <v>230700</v>
      </c>
      <c r="BN182" s="39">
        <v>345482</v>
      </c>
      <c r="BO182" s="40">
        <v>110416</v>
      </c>
      <c r="BP182" s="40">
        <v>228528</v>
      </c>
      <c r="BQ182" s="39">
        <v>333531</v>
      </c>
      <c r="BR182" s="40">
        <v>103071</v>
      </c>
      <c r="BS182" s="40">
        <v>225094</v>
      </c>
      <c r="BT182" s="39">
        <v>373996</v>
      </c>
      <c r="BU182" s="40">
        <v>95541</v>
      </c>
      <c r="BV182" s="40">
        <v>265706</v>
      </c>
      <c r="BW182" s="40">
        <v>0</v>
      </c>
      <c r="BX182" s="40">
        <v>0</v>
      </c>
      <c r="BY182" s="159">
        <v>12749</v>
      </c>
      <c r="BZ182" s="39">
        <v>268525</v>
      </c>
      <c r="CA182" s="40">
        <v>76716</v>
      </c>
      <c r="CB182" s="40">
        <v>186553</v>
      </c>
      <c r="CC182" s="159">
        <v>5256</v>
      </c>
      <c r="CD182" s="39">
        <f t="shared" si="32"/>
        <v>331098</v>
      </c>
      <c r="CE182" s="40">
        <v>79202</v>
      </c>
      <c r="CF182" s="40">
        <v>241075</v>
      </c>
      <c r="CG182" s="159">
        <v>10821</v>
      </c>
      <c r="CH182" s="39">
        <f t="shared" si="280"/>
        <v>222990</v>
      </c>
      <c r="CI182" s="40">
        <v>83781</v>
      </c>
      <c r="CJ182" s="40">
        <v>139209</v>
      </c>
      <c r="CK182" s="159">
        <v>0</v>
      </c>
      <c r="CL182" s="39">
        <v>0</v>
      </c>
      <c r="CM182" s="159">
        <v>243553</v>
      </c>
      <c r="CN182" s="39"/>
      <c r="CO182" s="40"/>
      <c r="CP182" s="40"/>
      <c r="CQ182" s="159"/>
      <c r="CR182" s="39">
        <v>769395</v>
      </c>
      <c r="CS182" s="40">
        <v>526600</v>
      </c>
      <c r="CT182" s="40">
        <v>188560</v>
      </c>
      <c r="CU182" s="40">
        <v>24515</v>
      </c>
      <c r="CV182" s="40">
        <v>12145</v>
      </c>
      <c r="CW182" s="40">
        <v>3160</v>
      </c>
      <c r="CX182" s="40">
        <v>14415</v>
      </c>
      <c r="CY182" s="39">
        <v>584465</v>
      </c>
      <c r="CZ182" s="40">
        <v>416385</v>
      </c>
      <c r="DA182" s="40">
        <v>136075</v>
      </c>
      <c r="DB182" s="40">
        <v>13810</v>
      </c>
      <c r="DC182" s="40">
        <v>9085</v>
      </c>
      <c r="DD182" s="40">
        <v>2635</v>
      </c>
      <c r="DE182" s="40">
        <v>6475</v>
      </c>
      <c r="DF182" s="39">
        <v>755607</v>
      </c>
      <c r="DG182" s="40">
        <v>525705</v>
      </c>
      <c r="DH182" s="40">
        <v>172865</v>
      </c>
      <c r="DI182" s="40">
        <v>29459</v>
      </c>
      <c r="DJ182" s="40">
        <v>14913</v>
      </c>
      <c r="DK182" s="40">
        <v>3401</v>
      </c>
      <c r="DL182" s="159">
        <v>9264</v>
      </c>
      <c r="DM182" s="39">
        <v>569908</v>
      </c>
      <c r="DN182" s="40">
        <v>410082</v>
      </c>
      <c r="DO182" s="40">
        <v>120224</v>
      </c>
      <c r="DP182" s="40">
        <v>20741</v>
      </c>
      <c r="DQ182" s="40">
        <v>11496</v>
      </c>
      <c r="DR182" s="40">
        <v>2372</v>
      </c>
      <c r="DS182" s="159">
        <v>4993</v>
      </c>
      <c r="DT182" s="41">
        <v>518239</v>
      </c>
      <c r="DU182" s="42">
        <v>58097</v>
      </c>
      <c r="DV182" s="42">
        <v>163275</v>
      </c>
      <c r="DW182" s="42">
        <v>143228</v>
      </c>
      <c r="DX182" s="42">
        <v>153639</v>
      </c>
      <c r="DY182" s="41">
        <v>365486</v>
      </c>
      <c r="DZ182" s="42">
        <v>34569</v>
      </c>
      <c r="EA182" s="42">
        <v>117422</v>
      </c>
      <c r="EB182" s="42">
        <v>98380</v>
      </c>
      <c r="EC182" s="160">
        <v>115115</v>
      </c>
    </row>
    <row r="183" spans="1:133">
      <c r="A183" s="154" t="s">
        <v>1177</v>
      </c>
      <c r="B183" s="154" t="s">
        <v>1178</v>
      </c>
      <c r="C183" s="140" t="s">
        <v>126</v>
      </c>
      <c r="D183" s="29" t="s">
        <v>1179</v>
      </c>
      <c r="E183" s="156" t="s">
        <v>1180</v>
      </c>
      <c r="F183" s="29" t="s">
        <v>1181</v>
      </c>
      <c r="G183" s="156" t="s">
        <v>1182</v>
      </c>
      <c r="H183" s="166">
        <v>2008</v>
      </c>
      <c r="I183" s="150">
        <v>1955</v>
      </c>
      <c r="J183" s="100" t="s">
        <v>131</v>
      </c>
      <c r="K183" s="100" t="s">
        <v>49</v>
      </c>
      <c r="L183" s="100" t="s">
        <v>352</v>
      </c>
      <c r="M183" s="100" t="s">
        <v>87</v>
      </c>
      <c r="N183" s="100" t="s">
        <v>102</v>
      </c>
      <c r="O183" s="43">
        <f t="shared" si="0"/>
        <v>60.120929789999998</v>
      </c>
      <c r="P183" s="162">
        <f t="shared" si="1"/>
        <v>37.024874339999997</v>
      </c>
      <c r="Q183" s="43">
        <f t="shared" si="2"/>
        <v>54.093501089999997</v>
      </c>
      <c r="R183" s="162">
        <f t="shared" si="3"/>
        <v>39.259628370000001</v>
      </c>
      <c r="S183" s="43">
        <f t="shared" si="4"/>
        <v>59.570065309999997</v>
      </c>
      <c r="T183" s="162">
        <f t="shared" si="5"/>
        <v>38.180133609999999</v>
      </c>
      <c r="U183" s="43">
        <f t="shared" si="6"/>
        <v>60.697714339999997</v>
      </c>
      <c r="V183" s="162">
        <f t="shared" si="7"/>
        <v>37.502078609999998</v>
      </c>
      <c r="W183" s="43">
        <f t="shared" si="268"/>
        <v>62.153031810000002</v>
      </c>
      <c r="X183" s="162">
        <f t="shared" si="269"/>
        <v>37.843528040000002</v>
      </c>
      <c r="Y183" s="43">
        <f t="shared" si="262"/>
        <v>58.819832009999999</v>
      </c>
      <c r="Z183" s="162">
        <f t="shared" si="263"/>
        <v>32.506073620000002</v>
      </c>
      <c r="AA183" s="43">
        <f t="shared" si="264"/>
        <v>57.989607300000003</v>
      </c>
      <c r="AB183" s="162">
        <f t="shared" si="265"/>
        <v>41.940054689999997</v>
      </c>
      <c r="AC183" s="43">
        <f t="shared" si="274"/>
        <v>60.432246239999998</v>
      </c>
      <c r="AD183" s="162">
        <f t="shared" si="275"/>
        <v>30.673879400000001</v>
      </c>
      <c r="AE183" s="43">
        <f t="shared" si="276"/>
        <v>64.791956209999995</v>
      </c>
      <c r="AF183" s="162">
        <f t="shared" si="277"/>
        <v>35.208043789999998</v>
      </c>
      <c r="AG183" s="43">
        <f t="shared" ref="AG183:AL183" si="409">CZ183/$CY183*100</f>
        <v>94.912506910000005</v>
      </c>
      <c r="AH183" s="44">
        <f t="shared" si="409"/>
        <v>0.86111622769999996</v>
      </c>
      <c r="AI183" s="44">
        <f t="shared" si="409"/>
        <v>1.4689629769999999</v>
      </c>
      <c r="AJ183" s="44">
        <f t="shared" si="409"/>
        <v>1.1033339470000001</v>
      </c>
      <c r="AK183" s="44">
        <f t="shared" si="409"/>
        <v>0.30116043469999998</v>
      </c>
      <c r="AL183" s="44">
        <f t="shared" si="409"/>
        <v>1.3529195060000001</v>
      </c>
      <c r="AM183" s="43">
        <f t="shared" ref="AM183:AR183" si="410">DN183/$DM183*100</f>
        <v>95.137163740000005</v>
      </c>
      <c r="AN183" s="44">
        <f t="shared" si="410"/>
        <v>1.024644651</v>
      </c>
      <c r="AO183" s="44">
        <f t="shared" si="410"/>
        <v>1.1661386760000001</v>
      </c>
      <c r="AP183" s="44">
        <f t="shared" si="410"/>
        <v>1.2852215659999999</v>
      </c>
      <c r="AQ183" s="44">
        <f t="shared" si="410"/>
        <v>0.31755437549999999</v>
      </c>
      <c r="AR183" s="163">
        <f t="shared" si="410"/>
        <v>1.069276994</v>
      </c>
      <c r="AS183" s="45">
        <f t="shared" si="18"/>
        <v>94.012013249999995</v>
      </c>
      <c r="AT183" s="46">
        <f t="shared" si="27"/>
        <v>24</v>
      </c>
      <c r="AU183" s="47">
        <f t="shared" si="19"/>
        <v>38.882130240000002</v>
      </c>
      <c r="AV183" s="46">
        <f t="shared" si="28"/>
        <v>104</v>
      </c>
      <c r="AW183" s="47">
        <f t="shared" si="20"/>
        <v>39.151726060000001</v>
      </c>
      <c r="AX183" s="164">
        <f t="shared" si="29"/>
        <v>162</v>
      </c>
      <c r="AY183" s="48">
        <v>66524</v>
      </c>
      <c r="AZ183" s="49">
        <f t="shared" si="30"/>
        <v>166</v>
      </c>
      <c r="BA183" s="50">
        <v>67381</v>
      </c>
      <c r="BB183" s="49">
        <f t="shared" si="31"/>
        <v>221</v>
      </c>
      <c r="BC183" s="165">
        <f t="shared" si="21"/>
        <v>57.752622209999998</v>
      </c>
      <c r="BD183" s="51"/>
      <c r="BE183" s="44"/>
      <c r="BF183" s="162"/>
      <c r="BG183" s="100">
        <v>180</v>
      </c>
      <c r="BH183" s="39">
        <v>443067</v>
      </c>
      <c r="BI183" s="40">
        <v>266376</v>
      </c>
      <c r="BJ183" s="40">
        <v>164045</v>
      </c>
      <c r="BK183" s="39">
        <v>393343</v>
      </c>
      <c r="BL183" s="40">
        <v>212773</v>
      </c>
      <c r="BM183" s="40">
        <v>154425</v>
      </c>
      <c r="BN183" s="39">
        <v>374522</v>
      </c>
      <c r="BO183" s="40">
        <v>223103</v>
      </c>
      <c r="BP183" s="40">
        <v>142993</v>
      </c>
      <c r="BQ183" s="39">
        <v>372846</v>
      </c>
      <c r="BR183" s="40">
        <v>226309</v>
      </c>
      <c r="BS183" s="40">
        <v>139825</v>
      </c>
      <c r="BT183" s="39">
        <v>436027</v>
      </c>
      <c r="BU183" s="40">
        <v>271004</v>
      </c>
      <c r="BV183" s="40">
        <v>165008</v>
      </c>
      <c r="BW183" s="40">
        <v>0</v>
      </c>
      <c r="BX183" s="40">
        <v>0</v>
      </c>
      <c r="BY183" s="159">
        <v>15</v>
      </c>
      <c r="BZ183" s="39">
        <v>342053</v>
      </c>
      <c r="CA183" s="40">
        <v>201195</v>
      </c>
      <c r="CB183" s="40">
        <v>111188</v>
      </c>
      <c r="CC183" s="159">
        <v>29670</v>
      </c>
      <c r="CD183" s="39">
        <f t="shared" si="32"/>
        <v>392391</v>
      </c>
      <c r="CE183" s="40">
        <v>227546</v>
      </c>
      <c r="CF183" s="40">
        <v>164569</v>
      </c>
      <c r="CG183" s="159">
        <v>276</v>
      </c>
      <c r="CH183" s="39">
        <f t="shared" si="280"/>
        <v>308898</v>
      </c>
      <c r="CI183" s="40">
        <v>186674</v>
      </c>
      <c r="CJ183" s="40">
        <v>94751</v>
      </c>
      <c r="CK183" s="159">
        <v>27473</v>
      </c>
      <c r="CL183" s="39">
        <v>236363</v>
      </c>
      <c r="CM183" s="159">
        <v>128440</v>
      </c>
      <c r="CN183" s="39"/>
      <c r="CO183" s="40"/>
      <c r="CP183" s="40"/>
      <c r="CQ183" s="159"/>
      <c r="CR183" s="39">
        <v>669100</v>
      </c>
      <c r="CS183" s="40">
        <v>627500</v>
      </c>
      <c r="CT183" s="40">
        <v>7950</v>
      </c>
      <c r="CU183" s="40">
        <v>11580</v>
      </c>
      <c r="CV183" s="40">
        <v>7930</v>
      </c>
      <c r="CW183" s="40">
        <v>2050</v>
      </c>
      <c r="CX183" s="40">
        <v>12090</v>
      </c>
      <c r="CY183" s="39">
        <v>542900</v>
      </c>
      <c r="CZ183" s="40">
        <v>515280</v>
      </c>
      <c r="DA183" s="40">
        <v>4675</v>
      </c>
      <c r="DB183" s="40">
        <v>7975</v>
      </c>
      <c r="DC183" s="40">
        <v>5990</v>
      </c>
      <c r="DD183" s="40">
        <v>1635</v>
      </c>
      <c r="DE183" s="40">
        <v>7345</v>
      </c>
      <c r="DF183" s="39">
        <v>664180</v>
      </c>
      <c r="DG183" s="40">
        <v>624117</v>
      </c>
      <c r="DH183" s="40">
        <v>8632</v>
      </c>
      <c r="DI183" s="40">
        <v>9676</v>
      </c>
      <c r="DJ183" s="40">
        <v>9288</v>
      </c>
      <c r="DK183" s="40">
        <v>2108</v>
      </c>
      <c r="DL183" s="159">
        <v>10359</v>
      </c>
      <c r="DM183" s="39">
        <v>526524</v>
      </c>
      <c r="DN183" s="40">
        <v>500920</v>
      </c>
      <c r="DO183" s="40">
        <v>5395</v>
      </c>
      <c r="DP183" s="40">
        <v>6140</v>
      </c>
      <c r="DQ183" s="40">
        <v>6767</v>
      </c>
      <c r="DR183" s="40">
        <v>1672</v>
      </c>
      <c r="DS183" s="159">
        <v>5630</v>
      </c>
      <c r="DT183" s="41">
        <v>498949</v>
      </c>
      <c r="DU183" s="42">
        <v>29877</v>
      </c>
      <c r="DV183" s="42">
        <v>136316</v>
      </c>
      <c r="DW183" s="42">
        <v>138754</v>
      </c>
      <c r="DX183" s="42">
        <v>194002</v>
      </c>
      <c r="DY183" s="41">
        <v>470697</v>
      </c>
      <c r="DZ183" s="42">
        <v>26070</v>
      </c>
      <c r="EA183" s="42">
        <v>129756</v>
      </c>
      <c r="EB183" s="42">
        <v>130585</v>
      </c>
      <c r="EC183" s="160">
        <v>184286</v>
      </c>
    </row>
    <row r="184" spans="1:133">
      <c r="A184" s="155" t="s">
        <v>1183</v>
      </c>
      <c r="B184" s="155" t="s">
        <v>1184</v>
      </c>
      <c r="C184" s="140" t="s">
        <v>126</v>
      </c>
      <c r="D184" s="29" t="s">
        <v>235</v>
      </c>
      <c r="E184" s="156" t="s">
        <v>1185</v>
      </c>
      <c r="F184" s="29" t="s">
        <v>1186</v>
      </c>
      <c r="G184" s="156" t="s">
        <v>1187</v>
      </c>
      <c r="H184" s="166">
        <v>2018</v>
      </c>
      <c r="I184" s="150">
        <v>1982</v>
      </c>
      <c r="J184" s="100" t="s">
        <v>85</v>
      </c>
      <c r="K184" s="100" t="s">
        <v>49</v>
      </c>
      <c r="L184" s="100" t="s">
        <v>894</v>
      </c>
      <c r="M184" s="100" t="s">
        <v>87</v>
      </c>
      <c r="N184" s="100" t="s">
        <v>102</v>
      </c>
      <c r="O184" s="43">
        <f t="shared" si="0"/>
        <v>44.829354760000001</v>
      </c>
      <c r="P184" s="162">
        <f t="shared" si="1"/>
        <v>52.269025020000001</v>
      </c>
      <c r="Q184" s="43">
        <f t="shared" si="2"/>
        <v>41.142529539999998</v>
      </c>
      <c r="R184" s="162">
        <f t="shared" si="3"/>
        <v>51.418370269999997</v>
      </c>
      <c r="S184" s="43">
        <f t="shared" si="4"/>
        <v>52.952922610000002</v>
      </c>
      <c r="T184" s="162">
        <f t="shared" si="5"/>
        <v>44.359360649999999</v>
      </c>
      <c r="U184" s="43">
        <f t="shared" si="6"/>
        <v>54.592441890000003</v>
      </c>
      <c r="V184" s="162">
        <f t="shared" si="7"/>
        <v>43.382814660000001</v>
      </c>
      <c r="W184" s="43">
        <f t="shared" si="268"/>
        <v>53.042721069999999</v>
      </c>
      <c r="X184" s="162">
        <f t="shared" si="269"/>
        <v>46.948437310000003</v>
      </c>
      <c r="Y184" s="43">
        <f t="shared" si="262"/>
        <v>50.623553960000002</v>
      </c>
      <c r="Z184" s="162">
        <f t="shared" si="263"/>
        <v>49.376446039999998</v>
      </c>
      <c r="AA184" s="43">
        <f t="shared" si="264"/>
        <v>45.169982650000001</v>
      </c>
      <c r="AB184" s="162">
        <f t="shared" si="265"/>
        <v>54.766414050000002</v>
      </c>
      <c r="AC184" s="43">
        <f t="shared" si="274"/>
        <v>41.826911199999998</v>
      </c>
      <c r="AD184" s="162">
        <f t="shared" si="275"/>
        <v>47.030934160000001</v>
      </c>
      <c r="AE184" s="43">
        <f t="shared" si="276"/>
        <v>58.193666829999998</v>
      </c>
      <c r="AF184" s="162">
        <f t="shared" si="277"/>
        <v>41.806333170000002</v>
      </c>
      <c r="AG184" s="43">
        <f t="shared" ref="AG184:AL184" si="411">CZ184/$CY184*100</f>
        <v>95.568013030000003</v>
      </c>
      <c r="AH184" s="44">
        <f t="shared" si="411"/>
        <v>0.56346126200000002</v>
      </c>
      <c r="AI184" s="44">
        <f t="shared" si="411"/>
        <v>1.0943414309999999</v>
      </c>
      <c r="AJ184" s="44">
        <f t="shared" si="411"/>
        <v>0.41684634180000002</v>
      </c>
      <c r="AK184" s="44">
        <f t="shared" si="411"/>
        <v>0.81740213689999996</v>
      </c>
      <c r="AL184" s="44">
        <f t="shared" si="411"/>
        <v>1.539935796</v>
      </c>
      <c r="AM184" s="43">
        <f t="shared" ref="AM184:AR184" si="412">DN184/$DM184*100</f>
        <v>95.979359160000001</v>
      </c>
      <c r="AN184" s="44">
        <f t="shared" si="412"/>
        <v>0.6901142415</v>
      </c>
      <c r="AO184" s="44">
        <f t="shared" si="412"/>
        <v>0.8315886092</v>
      </c>
      <c r="AP184" s="44">
        <f t="shared" si="412"/>
        <v>0.61653239879999999</v>
      </c>
      <c r="AQ184" s="44">
        <f t="shared" si="412"/>
        <v>0.83576077559999995</v>
      </c>
      <c r="AR184" s="163">
        <f t="shared" si="412"/>
        <v>1.04664482</v>
      </c>
      <c r="AS184" s="45">
        <f t="shared" si="18"/>
        <v>91.138292140000004</v>
      </c>
      <c r="AT184" s="46">
        <f t="shared" si="27"/>
        <v>123</v>
      </c>
      <c r="AU184" s="47">
        <f t="shared" si="19"/>
        <v>24.38842683</v>
      </c>
      <c r="AV184" s="46">
        <f t="shared" si="28"/>
        <v>316</v>
      </c>
      <c r="AW184" s="47">
        <f t="shared" si="20"/>
        <v>24.279452689999999</v>
      </c>
      <c r="AX184" s="164">
        <f t="shared" si="29"/>
        <v>375</v>
      </c>
      <c r="AY184" s="48">
        <v>50076</v>
      </c>
      <c r="AZ184" s="49">
        <f t="shared" si="30"/>
        <v>354</v>
      </c>
      <c r="BA184" s="50">
        <v>50560</v>
      </c>
      <c r="BB184" s="49">
        <f t="shared" si="31"/>
        <v>403</v>
      </c>
      <c r="BC184" s="165">
        <f t="shared" si="21"/>
        <v>72.364622519999998</v>
      </c>
      <c r="BD184" s="51"/>
      <c r="BE184" s="44"/>
      <c r="BF184" s="162"/>
      <c r="BG184" s="100">
        <v>181</v>
      </c>
      <c r="BH184" s="39">
        <v>376307</v>
      </c>
      <c r="BI184" s="40">
        <v>168696</v>
      </c>
      <c r="BJ184" s="40">
        <v>196692</v>
      </c>
      <c r="BK184" s="39">
        <v>352341</v>
      </c>
      <c r="BL184" s="40">
        <v>144962</v>
      </c>
      <c r="BM184" s="40">
        <v>181168</v>
      </c>
      <c r="BN184" s="39">
        <v>336531</v>
      </c>
      <c r="BO184" s="40">
        <v>178203</v>
      </c>
      <c r="BP184" s="40">
        <v>149283</v>
      </c>
      <c r="BQ184" s="39">
        <v>358317</v>
      </c>
      <c r="BR184" s="40">
        <v>195614</v>
      </c>
      <c r="BS184" s="40">
        <v>155448</v>
      </c>
      <c r="BT184" s="39">
        <v>373235</v>
      </c>
      <c r="BU184" s="40">
        <v>197974</v>
      </c>
      <c r="BV184" s="40">
        <v>175228</v>
      </c>
      <c r="BW184" s="40">
        <v>0</v>
      </c>
      <c r="BX184" s="40">
        <v>0</v>
      </c>
      <c r="BY184" s="159">
        <v>33</v>
      </c>
      <c r="BZ184" s="39">
        <v>281371</v>
      </c>
      <c r="CA184" s="40">
        <v>142440</v>
      </c>
      <c r="CB184" s="40">
        <v>138931</v>
      </c>
      <c r="CC184" s="159">
        <v>0</v>
      </c>
      <c r="CD184" s="39">
        <f t="shared" si="32"/>
        <v>352183</v>
      </c>
      <c r="CE184" s="40">
        <v>159081</v>
      </c>
      <c r="CF184" s="40">
        <v>192878</v>
      </c>
      <c r="CG184" s="159">
        <v>224</v>
      </c>
      <c r="CH184" s="39">
        <f t="shared" si="280"/>
        <v>283473</v>
      </c>
      <c r="CI184" s="40">
        <v>118568</v>
      </c>
      <c r="CJ184" s="40">
        <v>133320</v>
      </c>
      <c r="CK184" s="159">
        <v>31585</v>
      </c>
      <c r="CL184" s="39">
        <v>191456</v>
      </c>
      <c r="CM184" s="159">
        <v>137542</v>
      </c>
      <c r="CN184" s="39"/>
      <c r="CO184" s="40"/>
      <c r="CP184" s="40"/>
      <c r="CQ184" s="159"/>
      <c r="CR184" s="39">
        <v>645560</v>
      </c>
      <c r="CS184" s="40">
        <v>609205</v>
      </c>
      <c r="CT184" s="40">
        <v>4425</v>
      </c>
      <c r="CU184" s="40">
        <v>8965</v>
      </c>
      <c r="CV184" s="40">
        <v>2935</v>
      </c>
      <c r="CW184" s="40">
        <v>5885</v>
      </c>
      <c r="CX184" s="40">
        <v>14145</v>
      </c>
      <c r="CY184" s="39">
        <v>521775</v>
      </c>
      <c r="CZ184" s="40">
        <v>498650</v>
      </c>
      <c r="DA184" s="40">
        <v>2940</v>
      </c>
      <c r="DB184" s="40">
        <v>5710</v>
      </c>
      <c r="DC184" s="40">
        <v>2175</v>
      </c>
      <c r="DD184" s="40">
        <v>4265</v>
      </c>
      <c r="DE184" s="40">
        <v>8035</v>
      </c>
      <c r="DF184" s="39">
        <v>664181</v>
      </c>
      <c r="DG184" s="40">
        <v>630180</v>
      </c>
      <c r="DH184" s="40">
        <v>6522</v>
      </c>
      <c r="DI184" s="40">
        <v>7259</v>
      </c>
      <c r="DJ184" s="40">
        <v>4467</v>
      </c>
      <c r="DK184" s="40">
        <v>6102</v>
      </c>
      <c r="DL184" s="159">
        <v>9651</v>
      </c>
      <c r="DM184" s="39">
        <v>527304</v>
      </c>
      <c r="DN184" s="40">
        <v>506103</v>
      </c>
      <c r="DO184" s="40">
        <v>3639</v>
      </c>
      <c r="DP184" s="40">
        <v>4385</v>
      </c>
      <c r="DQ184" s="40">
        <v>3251</v>
      </c>
      <c r="DR184" s="40">
        <v>4407</v>
      </c>
      <c r="DS184" s="159">
        <v>5519</v>
      </c>
      <c r="DT184" s="41">
        <v>475168</v>
      </c>
      <c r="DU184" s="42">
        <v>42108</v>
      </c>
      <c r="DV184" s="42">
        <v>170273</v>
      </c>
      <c r="DW184" s="42">
        <v>146901</v>
      </c>
      <c r="DX184" s="42">
        <v>115886</v>
      </c>
      <c r="DY184" s="41">
        <v>453787</v>
      </c>
      <c r="DZ184" s="42">
        <v>39142</v>
      </c>
      <c r="EA184" s="42">
        <v>164396</v>
      </c>
      <c r="EB184" s="42">
        <v>140072</v>
      </c>
      <c r="EC184" s="160">
        <v>110177</v>
      </c>
    </row>
    <row r="185" spans="1:133">
      <c r="A185" s="154" t="s">
        <v>1188</v>
      </c>
      <c r="B185" s="154" t="s">
        <v>1189</v>
      </c>
      <c r="C185" s="140" t="s">
        <v>80</v>
      </c>
      <c r="D185" s="29" t="s">
        <v>171</v>
      </c>
      <c r="E185" s="156" t="s">
        <v>1190</v>
      </c>
      <c r="F185" s="29" t="s">
        <v>1191</v>
      </c>
      <c r="G185" s="156" t="s">
        <v>1192</v>
      </c>
      <c r="H185" s="161">
        <v>2010</v>
      </c>
      <c r="I185" s="150">
        <v>1957</v>
      </c>
      <c r="J185" s="100" t="s">
        <v>85</v>
      </c>
      <c r="K185" s="100" t="s">
        <v>49</v>
      </c>
      <c r="L185" s="100" t="s">
        <v>148</v>
      </c>
      <c r="M185" s="100" t="s">
        <v>87</v>
      </c>
      <c r="N185" s="100" t="s">
        <v>102</v>
      </c>
      <c r="O185" s="43">
        <f t="shared" si="0"/>
        <v>39.089250020000001</v>
      </c>
      <c r="P185" s="162">
        <f t="shared" si="1"/>
        <v>58.822828340000001</v>
      </c>
      <c r="Q185" s="43">
        <f t="shared" si="2"/>
        <v>33.404599830000002</v>
      </c>
      <c r="R185" s="162">
        <f t="shared" si="3"/>
        <v>61.972634759999998</v>
      </c>
      <c r="S185" s="43">
        <f t="shared" si="4"/>
        <v>37.701552810000003</v>
      </c>
      <c r="T185" s="162">
        <f t="shared" si="5"/>
        <v>60.375575759999997</v>
      </c>
      <c r="U185" s="43">
        <f t="shared" si="6"/>
        <v>38.37059464</v>
      </c>
      <c r="V185" s="162">
        <f t="shared" si="7"/>
        <v>59.57190834</v>
      </c>
      <c r="W185" s="43">
        <f t="shared" si="268"/>
        <v>36.376300809999996</v>
      </c>
      <c r="X185" s="162">
        <f t="shared" si="269"/>
        <v>63.435088639999996</v>
      </c>
      <c r="Y185" s="43">
        <f t="shared" si="262"/>
        <v>38.091552190000002</v>
      </c>
      <c r="Z185" s="162">
        <f t="shared" si="263"/>
        <v>59.983800700000003</v>
      </c>
      <c r="AA185" s="43">
        <f t="shared" si="264"/>
        <v>28.617193740000001</v>
      </c>
      <c r="AB185" s="162">
        <f t="shared" si="265"/>
        <v>66.991441519999995</v>
      </c>
      <c r="AC185" s="43">
        <f t="shared" si="274"/>
        <v>29.487896240000001</v>
      </c>
      <c r="AD185" s="162">
        <f t="shared" si="275"/>
        <v>70.419059329999996</v>
      </c>
      <c r="AE185" s="43">
        <f t="shared" si="276"/>
        <v>30.230346300000001</v>
      </c>
      <c r="AF185" s="162">
        <f t="shared" si="277"/>
        <v>69.769653700000006</v>
      </c>
      <c r="AG185" s="43">
        <f t="shared" ref="AG185:AL185" si="413">CZ185/$CY185*100</f>
        <v>83.367638799999995</v>
      </c>
      <c r="AH185" s="44">
        <f t="shared" si="413"/>
        <v>11.410801319999999</v>
      </c>
      <c r="AI185" s="44">
        <f t="shared" si="413"/>
        <v>2.1100091779999999</v>
      </c>
      <c r="AJ185" s="44">
        <f t="shared" si="413"/>
        <v>1.5949816000000001</v>
      </c>
      <c r="AK185" s="44">
        <f t="shared" si="413"/>
        <v>0.16662656940000001</v>
      </c>
      <c r="AL185" s="44">
        <f t="shared" si="413"/>
        <v>1.3499425270000001</v>
      </c>
      <c r="AM185" s="43">
        <f t="shared" ref="AM185:AR185" si="414">DN185/$DM185*100</f>
        <v>83.264178529999995</v>
      </c>
      <c r="AN185" s="44">
        <f t="shared" si="414"/>
        <v>11.04524086</v>
      </c>
      <c r="AO185" s="44">
        <f t="shared" si="414"/>
        <v>2.7563385930000002</v>
      </c>
      <c r="AP185" s="44">
        <f t="shared" si="414"/>
        <v>1.7575353659999999</v>
      </c>
      <c r="AQ185" s="44">
        <f t="shared" si="414"/>
        <v>0.2097934672</v>
      </c>
      <c r="AR185" s="163">
        <f t="shared" si="414"/>
        <v>0.96691318739999998</v>
      </c>
      <c r="AS185" s="45">
        <f t="shared" si="18"/>
        <v>90.712890509999994</v>
      </c>
      <c r="AT185" s="46">
        <f t="shared" si="27"/>
        <v>149</v>
      </c>
      <c r="AU185" s="47">
        <f t="shared" si="19"/>
        <v>31.96401101</v>
      </c>
      <c r="AV185" s="46">
        <f t="shared" si="28"/>
        <v>184</v>
      </c>
      <c r="AW185" s="47">
        <f t="shared" si="20"/>
        <v>33.402301520000002</v>
      </c>
      <c r="AX185" s="164">
        <f t="shared" si="29"/>
        <v>231</v>
      </c>
      <c r="AY185" s="48">
        <v>76887</v>
      </c>
      <c r="AZ185" s="49">
        <f t="shared" si="30"/>
        <v>91</v>
      </c>
      <c r="BA185" s="50">
        <v>82416</v>
      </c>
      <c r="BB185" s="49">
        <f t="shared" si="31"/>
        <v>111</v>
      </c>
      <c r="BC185" s="165">
        <f t="shared" si="21"/>
        <v>55.520928720000001</v>
      </c>
      <c r="BD185" s="51"/>
      <c r="BE185" s="44"/>
      <c r="BF185" s="162"/>
      <c r="BG185" s="100">
        <v>182</v>
      </c>
      <c r="BH185" s="39">
        <v>402745</v>
      </c>
      <c r="BI185" s="40">
        <v>157430</v>
      </c>
      <c r="BJ185" s="40">
        <v>236906</v>
      </c>
      <c r="BK185" s="39">
        <v>366231</v>
      </c>
      <c r="BL185" s="40">
        <v>122338</v>
      </c>
      <c r="BM185" s="40">
        <v>226963</v>
      </c>
      <c r="BN185" s="39">
        <v>355614</v>
      </c>
      <c r="BO185" s="40">
        <v>134072</v>
      </c>
      <c r="BP185" s="40">
        <v>214704</v>
      </c>
      <c r="BQ185" s="39">
        <v>350766</v>
      </c>
      <c r="BR185" s="40">
        <v>134591</v>
      </c>
      <c r="BS185" s="40">
        <v>208958</v>
      </c>
      <c r="BT185" s="39">
        <v>395524</v>
      </c>
      <c r="BU185" s="40">
        <v>143877</v>
      </c>
      <c r="BV185" s="40">
        <v>250901</v>
      </c>
      <c r="BW185" s="40">
        <v>0</v>
      </c>
      <c r="BX185" s="40">
        <v>0</v>
      </c>
      <c r="BY185" s="159">
        <v>746</v>
      </c>
      <c r="BZ185" s="39">
        <v>306186</v>
      </c>
      <c r="CA185" s="40">
        <v>116631</v>
      </c>
      <c r="CB185" s="40">
        <v>183662</v>
      </c>
      <c r="CC185" s="159">
        <v>5893</v>
      </c>
      <c r="CD185" s="39">
        <f t="shared" si="32"/>
        <v>362097</v>
      </c>
      <c r="CE185" s="40">
        <v>103622</v>
      </c>
      <c r="CF185" s="40">
        <v>242574</v>
      </c>
      <c r="CG185" s="159">
        <v>15901</v>
      </c>
      <c r="CH185" s="39">
        <f t="shared" si="280"/>
        <v>250418</v>
      </c>
      <c r="CI185" s="40">
        <v>73843</v>
      </c>
      <c r="CJ185" s="40">
        <v>176342</v>
      </c>
      <c r="CK185" s="159">
        <v>233</v>
      </c>
      <c r="CL185" s="39">
        <v>92812</v>
      </c>
      <c r="CM185" s="159">
        <v>214204</v>
      </c>
      <c r="CN185" s="39"/>
      <c r="CO185" s="40"/>
      <c r="CP185" s="40"/>
      <c r="CQ185" s="159"/>
      <c r="CR185" s="39">
        <v>715065</v>
      </c>
      <c r="CS185" s="40">
        <v>579425</v>
      </c>
      <c r="CT185" s="40">
        <v>84025</v>
      </c>
      <c r="CU185" s="40">
        <v>21945</v>
      </c>
      <c r="CV185" s="40">
        <v>12500</v>
      </c>
      <c r="CW185" s="40">
        <v>1055</v>
      </c>
      <c r="CX185" s="40">
        <v>16115</v>
      </c>
      <c r="CY185" s="39">
        <v>561135</v>
      </c>
      <c r="CZ185" s="40">
        <v>467805</v>
      </c>
      <c r="DA185" s="40">
        <v>64030</v>
      </c>
      <c r="DB185" s="40">
        <v>11840</v>
      </c>
      <c r="DC185" s="40">
        <v>8950</v>
      </c>
      <c r="DD185" s="40">
        <v>935</v>
      </c>
      <c r="DE185" s="40">
        <v>7575</v>
      </c>
      <c r="DF185" s="39">
        <v>722650</v>
      </c>
      <c r="DG185" s="40">
        <v>589402</v>
      </c>
      <c r="DH185" s="40">
        <v>82313</v>
      </c>
      <c r="DI185" s="40">
        <v>23821</v>
      </c>
      <c r="DJ185" s="40">
        <v>13421</v>
      </c>
      <c r="DK185" s="40">
        <v>1480</v>
      </c>
      <c r="DL185" s="159">
        <v>12213</v>
      </c>
      <c r="DM185" s="39">
        <v>558168</v>
      </c>
      <c r="DN185" s="40">
        <v>464754</v>
      </c>
      <c r="DO185" s="40">
        <v>61651</v>
      </c>
      <c r="DP185" s="40">
        <v>15385</v>
      </c>
      <c r="DQ185" s="40">
        <v>9810</v>
      </c>
      <c r="DR185" s="40">
        <v>1171</v>
      </c>
      <c r="DS185" s="159">
        <v>5397</v>
      </c>
      <c r="DT185" s="41">
        <v>510934</v>
      </c>
      <c r="DU185" s="42">
        <v>47451</v>
      </c>
      <c r="DV185" s="42">
        <v>158199</v>
      </c>
      <c r="DW185" s="42">
        <v>141969</v>
      </c>
      <c r="DX185" s="42">
        <v>163315</v>
      </c>
      <c r="DY185" s="41">
        <v>422417</v>
      </c>
      <c r="DZ185" s="42">
        <v>31932</v>
      </c>
      <c r="EA185" s="42">
        <v>131006</v>
      </c>
      <c r="EB185" s="42">
        <v>118382</v>
      </c>
      <c r="EC185" s="160">
        <v>141097</v>
      </c>
    </row>
    <row r="186" spans="1:133">
      <c r="A186" s="155" t="s">
        <v>1193</v>
      </c>
      <c r="B186" s="155" t="s">
        <v>1194</v>
      </c>
      <c r="C186" s="140" t="s">
        <v>126</v>
      </c>
      <c r="D186" s="29" t="s">
        <v>1195</v>
      </c>
      <c r="E186" s="156" t="s">
        <v>1196</v>
      </c>
      <c r="F186" s="29" t="s">
        <v>1197</v>
      </c>
      <c r="G186" s="156" t="s">
        <v>1198</v>
      </c>
      <c r="H186" s="166">
        <v>2002</v>
      </c>
      <c r="I186" s="150">
        <v>1946</v>
      </c>
      <c r="J186" s="100" t="s">
        <v>85</v>
      </c>
      <c r="K186" s="100" t="s">
        <v>49</v>
      </c>
      <c r="L186" s="100" t="s">
        <v>132</v>
      </c>
      <c r="M186" s="100" t="s">
        <v>87</v>
      </c>
      <c r="N186" s="100" t="s">
        <v>102</v>
      </c>
      <c r="O186" s="43">
        <f t="shared" si="0"/>
        <v>65.805444059999999</v>
      </c>
      <c r="P186" s="162">
        <f t="shared" si="1"/>
        <v>32.372765090000001</v>
      </c>
      <c r="Q186" s="43">
        <f t="shared" si="2"/>
        <v>60.060481760000002</v>
      </c>
      <c r="R186" s="162">
        <f t="shared" si="3"/>
        <v>35.67758276</v>
      </c>
      <c r="S186" s="43">
        <f t="shared" si="4"/>
        <v>63.054515139999999</v>
      </c>
      <c r="T186" s="162">
        <f t="shared" si="5"/>
        <v>34.986443119999997</v>
      </c>
      <c r="U186" s="43">
        <f t="shared" si="6"/>
        <v>60.560025099999997</v>
      </c>
      <c r="V186" s="162">
        <f t="shared" si="7"/>
        <v>37.484233160000002</v>
      </c>
      <c r="W186" s="43">
        <f t="shared" si="268"/>
        <v>67.716383660000005</v>
      </c>
      <c r="X186" s="162">
        <f t="shared" si="269"/>
        <v>32.032130010000003</v>
      </c>
      <c r="Y186" s="43">
        <f t="shared" si="262"/>
        <v>66.008558949999994</v>
      </c>
      <c r="Z186" s="162">
        <f t="shared" si="263"/>
        <v>30.707219049999999</v>
      </c>
      <c r="AA186" s="43">
        <f t="shared" si="264"/>
        <v>62.098681659999997</v>
      </c>
      <c r="AB186" s="162">
        <f t="shared" si="265"/>
        <v>33.14495282</v>
      </c>
      <c r="AC186" s="43">
        <f t="shared" si="274"/>
        <v>61.323935339999998</v>
      </c>
      <c r="AD186" s="162">
        <f t="shared" si="275"/>
        <v>35.859213459999999</v>
      </c>
      <c r="AE186" s="43">
        <f t="shared" si="276"/>
        <v>67.82523003</v>
      </c>
      <c r="AF186" s="162">
        <f t="shared" si="277"/>
        <v>32.17476997</v>
      </c>
      <c r="AG186" s="43">
        <f t="shared" ref="AG186:AL186" si="415">CZ186/$CY186*100</f>
        <v>56.028207049999999</v>
      </c>
      <c r="AH186" s="44">
        <f t="shared" si="415"/>
        <v>33.803754859999998</v>
      </c>
      <c r="AI186" s="44">
        <f t="shared" si="415"/>
        <v>4.0185006110000003</v>
      </c>
      <c r="AJ186" s="44">
        <f t="shared" si="415"/>
        <v>3.994781879</v>
      </c>
      <c r="AK186" s="44">
        <f t="shared" si="415"/>
        <v>0.25087120730000001</v>
      </c>
      <c r="AL186" s="44">
        <f t="shared" si="415"/>
        <v>1.9038843990000001</v>
      </c>
      <c r="AM186" s="43">
        <f t="shared" ref="AM186:AR186" si="416">DN186/$DM186*100</f>
        <v>59.036676579999998</v>
      </c>
      <c r="AN186" s="44">
        <f t="shared" si="416"/>
        <v>29.576519170000001</v>
      </c>
      <c r="AO186" s="44">
        <f t="shared" si="416"/>
        <v>4.7237810519999996</v>
      </c>
      <c r="AP186" s="44">
        <f t="shared" si="416"/>
        <v>4.6240682460000002</v>
      </c>
      <c r="AQ186" s="44">
        <f t="shared" si="416"/>
        <v>0.32935990170000001</v>
      </c>
      <c r="AR186" s="163">
        <f t="shared" si="416"/>
        <v>1.7095950499999999</v>
      </c>
      <c r="AS186" s="45">
        <f t="shared" si="18"/>
        <v>89.415796560000004</v>
      </c>
      <c r="AT186" s="46">
        <f t="shared" si="27"/>
        <v>214</v>
      </c>
      <c r="AU186" s="47">
        <f t="shared" si="19"/>
        <v>32.978411549999997</v>
      </c>
      <c r="AV186" s="46">
        <f t="shared" si="28"/>
        <v>164</v>
      </c>
      <c r="AW186" s="47">
        <f t="shared" si="20"/>
        <v>33.430839949999999</v>
      </c>
      <c r="AX186" s="164">
        <f t="shared" si="29"/>
        <v>230</v>
      </c>
      <c r="AY186" s="48">
        <v>72385</v>
      </c>
      <c r="AZ186" s="49">
        <f t="shared" si="30"/>
        <v>124</v>
      </c>
      <c r="BA186" s="50">
        <v>75841</v>
      </c>
      <c r="BB186" s="49">
        <f t="shared" si="31"/>
        <v>162</v>
      </c>
      <c r="BC186" s="165">
        <f t="shared" si="21"/>
        <v>37.297506820000002</v>
      </c>
      <c r="BD186" s="51"/>
      <c r="BE186" s="44"/>
      <c r="BF186" s="162"/>
      <c r="BG186" s="100">
        <v>183</v>
      </c>
      <c r="BH186" s="39">
        <v>342575</v>
      </c>
      <c r="BI186" s="40">
        <v>225433</v>
      </c>
      <c r="BJ186" s="40">
        <v>110901</v>
      </c>
      <c r="BK186" s="39">
        <v>315467</v>
      </c>
      <c r="BL186" s="40">
        <v>189471</v>
      </c>
      <c r="BM186" s="40">
        <v>112551</v>
      </c>
      <c r="BN186" s="39">
        <v>309437</v>
      </c>
      <c r="BO186" s="40">
        <v>195114</v>
      </c>
      <c r="BP186" s="40">
        <v>108261</v>
      </c>
      <c r="BQ186" s="39">
        <v>306022</v>
      </c>
      <c r="BR186" s="40">
        <v>185327</v>
      </c>
      <c r="BS186" s="40">
        <v>114710</v>
      </c>
      <c r="BT186" s="39">
        <v>332026</v>
      </c>
      <c r="BU186" s="40">
        <v>224836</v>
      </c>
      <c r="BV186" s="40">
        <v>106355</v>
      </c>
      <c r="BW186" s="40">
        <v>0</v>
      </c>
      <c r="BX186" s="40">
        <v>0</v>
      </c>
      <c r="BY186" s="159">
        <v>835</v>
      </c>
      <c r="BZ186" s="39">
        <v>253302</v>
      </c>
      <c r="CA186" s="40">
        <v>167201</v>
      </c>
      <c r="CB186" s="40">
        <v>77782</v>
      </c>
      <c r="CC186" s="159">
        <v>8319</v>
      </c>
      <c r="CD186" s="39">
        <f t="shared" si="32"/>
        <v>309480</v>
      </c>
      <c r="CE186" s="40">
        <v>192183</v>
      </c>
      <c r="CF186" s="40">
        <v>102577</v>
      </c>
      <c r="CG186" s="159">
        <v>14720</v>
      </c>
      <c r="CH186" s="39">
        <f t="shared" si="280"/>
        <v>196354</v>
      </c>
      <c r="CI186" s="40">
        <v>120412</v>
      </c>
      <c r="CJ186" s="40">
        <v>70411</v>
      </c>
      <c r="CK186" s="159">
        <v>5531</v>
      </c>
      <c r="CL186" s="39">
        <v>194088</v>
      </c>
      <c r="CM186" s="159">
        <v>92071</v>
      </c>
      <c r="CN186" s="39"/>
      <c r="CO186" s="40"/>
      <c r="CP186" s="40"/>
      <c r="CQ186" s="159"/>
      <c r="CR186" s="39">
        <v>720040</v>
      </c>
      <c r="CS186" s="40">
        <v>369945</v>
      </c>
      <c r="CT186" s="40">
        <v>256935</v>
      </c>
      <c r="CU186" s="40">
        <v>40885</v>
      </c>
      <c r="CV186" s="40">
        <v>28685</v>
      </c>
      <c r="CW186" s="40">
        <v>1720</v>
      </c>
      <c r="CX186" s="40">
        <v>21870</v>
      </c>
      <c r="CY186" s="39">
        <v>548090</v>
      </c>
      <c r="CZ186" s="40">
        <v>307085</v>
      </c>
      <c r="DA186" s="40">
        <v>185275</v>
      </c>
      <c r="DB186" s="40">
        <v>22025</v>
      </c>
      <c r="DC186" s="40">
        <v>21895</v>
      </c>
      <c r="DD186" s="40">
        <v>1375</v>
      </c>
      <c r="DE186" s="40">
        <v>10435</v>
      </c>
      <c r="DF186" s="39">
        <v>723447</v>
      </c>
      <c r="DG186" s="40">
        <v>397636</v>
      </c>
      <c r="DH186" s="40">
        <v>230532</v>
      </c>
      <c r="DI186" s="40">
        <v>39538</v>
      </c>
      <c r="DJ186" s="40">
        <v>33468</v>
      </c>
      <c r="DK186" s="40">
        <v>2360</v>
      </c>
      <c r="DL186" s="159">
        <v>19913</v>
      </c>
      <c r="DM186" s="39">
        <v>552587</v>
      </c>
      <c r="DN186" s="40">
        <v>326229</v>
      </c>
      <c r="DO186" s="40">
        <v>163436</v>
      </c>
      <c r="DP186" s="40">
        <v>26103</v>
      </c>
      <c r="DQ186" s="40">
        <v>25552</v>
      </c>
      <c r="DR186" s="40">
        <v>1820</v>
      </c>
      <c r="DS186" s="159">
        <v>9447</v>
      </c>
      <c r="DT186" s="41">
        <v>518518</v>
      </c>
      <c r="DU186" s="42">
        <v>54881</v>
      </c>
      <c r="DV186" s="42">
        <v>146889</v>
      </c>
      <c r="DW186" s="42">
        <v>145749</v>
      </c>
      <c r="DX186" s="42">
        <v>170999</v>
      </c>
      <c r="DY186" s="41">
        <v>279981</v>
      </c>
      <c r="DZ186" s="42">
        <v>27553</v>
      </c>
      <c r="EA186" s="42">
        <v>83825</v>
      </c>
      <c r="EB186" s="42">
        <v>75003</v>
      </c>
      <c r="EC186" s="160">
        <v>93600</v>
      </c>
    </row>
    <row r="187" spans="1:133">
      <c r="A187" s="154" t="s">
        <v>1199</v>
      </c>
      <c r="B187" s="154" t="s">
        <v>1200</v>
      </c>
      <c r="C187" s="140" t="s">
        <v>126</v>
      </c>
      <c r="D187" s="29" t="s">
        <v>242</v>
      </c>
      <c r="E187" s="156" t="s">
        <v>1201</v>
      </c>
      <c r="F187" s="29" t="s">
        <v>1202</v>
      </c>
      <c r="G187" s="156" t="s">
        <v>1203</v>
      </c>
      <c r="H187" s="166">
        <v>2006</v>
      </c>
      <c r="I187" s="150">
        <v>1962</v>
      </c>
      <c r="J187" s="100" t="s">
        <v>85</v>
      </c>
      <c r="K187" s="100" t="s">
        <v>49</v>
      </c>
      <c r="L187" s="100" t="s">
        <v>141</v>
      </c>
      <c r="M187" s="100" t="s">
        <v>87</v>
      </c>
      <c r="N187" s="100" t="s">
        <v>102</v>
      </c>
      <c r="O187" s="43">
        <f t="shared" si="0"/>
        <v>68.738452210000005</v>
      </c>
      <c r="P187" s="162">
        <f t="shared" si="1"/>
        <v>29.35536222</v>
      </c>
      <c r="Q187" s="43">
        <f t="shared" si="2"/>
        <v>62.765207770000004</v>
      </c>
      <c r="R187" s="162">
        <f t="shared" si="3"/>
        <v>32.256486420000002</v>
      </c>
      <c r="S187" s="43">
        <f t="shared" si="4"/>
        <v>60.702433790000001</v>
      </c>
      <c r="T187" s="162">
        <f t="shared" si="5"/>
        <v>37.100002979999999</v>
      </c>
      <c r="U187" s="43">
        <f t="shared" si="6"/>
        <v>60.118181010000001</v>
      </c>
      <c r="V187" s="162">
        <f t="shared" si="7"/>
        <v>37.994036010000002</v>
      </c>
      <c r="W187" s="43">
        <f t="shared" si="268"/>
        <v>69.762544009999999</v>
      </c>
      <c r="X187" s="162">
        <f t="shared" si="269"/>
        <v>30.041585609999998</v>
      </c>
      <c r="Y187" s="43">
        <f t="shared" si="262"/>
        <v>69.109191480000007</v>
      </c>
      <c r="Z187" s="162">
        <f t="shared" si="263"/>
        <v>28.26208686</v>
      </c>
      <c r="AA187" s="43">
        <f t="shared" si="264"/>
        <v>63.189813790000002</v>
      </c>
      <c r="AB187" s="162">
        <f t="shared" si="265"/>
        <v>33.870022820000003</v>
      </c>
      <c r="AC187" s="43">
        <f t="shared" si="274"/>
        <v>59.549146550000003</v>
      </c>
      <c r="AD187" s="162">
        <f t="shared" si="275"/>
        <v>40.301279020000003</v>
      </c>
      <c r="AE187" s="43">
        <f t="shared" si="276"/>
        <v>69.331746109999997</v>
      </c>
      <c r="AF187" s="162">
        <f t="shared" si="277"/>
        <v>30.668253889999999</v>
      </c>
      <c r="AG187" s="43">
        <f t="shared" ref="AG187:AL187" si="417">CZ187/$CY187*100</f>
        <v>65.644098920000005</v>
      </c>
      <c r="AH187" s="44">
        <f t="shared" si="417"/>
        <v>21.157834149999999</v>
      </c>
      <c r="AI187" s="44">
        <f t="shared" si="417"/>
        <v>5.1706969479999998</v>
      </c>
      <c r="AJ187" s="44">
        <f t="shared" si="417"/>
        <v>5.8476380150000002</v>
      </c>
      <c r="AK187" s="44">
        <f t="shared" si="417"/>
        <v>0.25944839809999998</v>
      </c>
      <c r="AL187" s="44">
        <f t="shared" si="417"/>
        <v>1.9202835659999999</v>
      </c>
      <c r="AM187" s="43">
        <f t="shared" ref="AM187:AR187" si="418">DN187/$DM187*100</f>
        <v>66.167507470000004</v>
      </c>
      <c r="AN187" s="44">
        <f t="shared" si="418"/>
        <v>18.737450070000001</v>
      </c>
      <c r="AO187" s="44">
        <f t="shared" si="418"/>
        <v>6.8094254879999996</v>
      </c>
      <c r="AP187" s="44">
        <f t="shared" si="418"/>
        <v>6.3876058100000002</v>
      </c>
      <c r="AQ187" s="44">
        <f t="shared" si="418"/>
        <v>0.22226242930000001</v>
      </c>
      <c r="AR187" s="163">
        <f t="shared" si="418"/>
        <v>1.6757487390000001</v>
      </c>
      <c r="AS187" s="45">
        <f t="shared" si="18"/>
        <v>91.926174110000005</v>
      </c>
      <c r="AT187" s="46">
        <f t="shared" si="27"/>
        <v>94</v>
      </c>
      <c r="AU187" s="47">
        <f t="shared" si="19"/>
        <v>48.973329020000001</v>
      </c>
      <c r="AV187" s="46">
        <f t="shared" si="28"/>
        <v>32</v>
      </c>
      <c r="AW187" s="47">
        <f t="shared" si="20"/>
        <v>53.769797689999997</v>
      </c>
      <c r="AX187" s="164">
        <f t="shared" si="29"/>
        <v>50</v>
      </c>
      <c r="AY187" s="48">
        <v>90871</v>
      </c>
      <c r="AZ187" s="49">
        <f t="shared" si="30"/>
        <v>43</v>
      </c>
      <c r="BA187" s="50">
        <v>99971</v>
      </c>
      <c r="BB187" s="49">
        <f t="shared" si="31"/>
        <v>42</v>
      </c>
      <c r="BC187" s="165">
        <f t="shared" si="21"/>
        <v>30.347399729999999</v>
      </c>
      <c r="BD187" s="51"/>
      <c r="BE187" s="44"/>
      <c r="BF187" s="162"/>
      <c r="BG187" s="100">
        <v>184</v>
      </c>
      <c r="BH187" s="39">
        <v>382649</v>
      </c>
      <c r="BI187" s="40">
        <v>263027</v>
      </c>
      <c r="BJ187" s="40">
        <v>112328</v>
      </c>
      <c r="BK187" s="39">
        <v>343410</v>
      </c>
      <c r="BL187" s="40">
        <v>215542</v>
      </c>
      <c r="BM187" s="40">
        <v>110772</v>
      </c>
      <c r="BN187" s="39">
        <v>335690</v>
      </c>
      <c r="BO187" s="40">
        <v>203772</v>
      </c>
      <c r="BP187" s="40">
        <v>124541</v>
      </c>
      <c r="BQ187" s="39">
        <v>327633</v>
      </c>
      <c r="BR187" s="40">
        <v>196967</v>
      </c>
      <c r="BS187" s="40">
        <v>124481</v>
      </c>
      <c r="BT187" s="39">
        <v>373206</v>
      </c>
      <c r="BU187" s="40">
        <v>260358</v>
      </c>
      <c r="BV187" s="40">
        <v>112117</v>
      </c>
      <c r="BW187" s="40">
        <v>0</v>
      </c>
      <c r="BX187" s="40">
        <v>0</v>
      </c>
      <c r="BY187" s="159">
        <v>731</v>
      </c>
      <c r="BZ187" s="39">
        <v>292880</v>
      </c>
      <c r="CA187" s="40">
        <v>202407</v>
      </c>
      <c r="CB187" s="40">
        <v>82774</v>
      </c>
      <c r="CC187" s="159">
        <v>7699</v>
      </c>
      <c r="CD187" s="39">
        <f t="shared" si="32"/>
        <v>339675</v>
      </c>
      <c r="CE187" s="40">
        <v>214640</v>
      </c>
      <c r="CF187" s="40">
        <v>115048</v>
      </c>
      <c r="CG187" s="159">
        <v>9987</v>
      </c>
      <c r="CH187" s="39">
        <f t="shared" si="280"/>
        <v>215946</v>
      </c>
      <c r="CI187" s="40">
        <v>128594</v>
      </c>
      <c r="CJ187" s="40">
        <v>87029</v>
      </c>
      <c r="CK187" s="159">
        <v>323</v>
      </c>
      <c r="CL187" s="39">
        <v>213747</v>
      </c>
      <c r="CM187" s="159">
        <v>94549</v>
      </c>
      <c r="CN187" s="39"/>
      <c r="CO187" s="40"/>
      <c r="CP187" s="40"/>
      <c r="CQ187" s="159"/>
      <c r="CR187" s="39">
        <v>704160</v>
      </c>
      <c r="CS187" s="40">
        <v>433785</v>
      </c>
      <c r="CT187" s="40">
        <v>155505</v>
      </c>
      <c r="CU187" s="40">
        <v>50360</v>
      </c>
      <c r="CV187" s="40">
        <v>41875</v>
      </c>
      <c r="CW187" s="40">
        <v>1635</v>
      </c>
      <c r="CX187" s="40">
        <v>21000</v>
      </c>
      <c r="CY187" s="39">
        <v>547315</v>
      </c>
      <c r="CZ187" s="40">
        <v>359280</v>
      </c>
      <c r="DA187" s="40">
        <v>115800</v>
      </c>
      <c r="DB187" s="40">
        <v>28300</v>
      </c>
      <c r="DC187" s="40">
        <v>32005</v>
      </c>
      <c r="DD187" s="40">
        <v>1420</v>
      </c>
      <c r="DE187" s="40">
        <v>10510</v>
      </c>
      <c r="DF187" s="39">
        <v>720094</v>
      </c>
      <c r="DG187" s="40">
        <v>452989</v>
      </c>
      <c r="DH187" s="40">
        <v>145630</v>
      </c>
      <c r="DI187" s="40">
        <v>55563</v>
      </c>
      <c r="DJ187" s="40">
        <v>46400</v>
      </c>
      <c r="DK187" s="40">
        <v>1630</v>
      </c>
      <c r="DL187" s="159">
        <v>17882</v>
      </c>
      <c r="DM187" s="39">
        <v>563748</v>
      </c>
      <c r="DN187" s="40">
        <v>373018</v>
      </c>
      <c r="DO187" s="40">
        <v>105632</v>
      </c>
      <c r="DP187" s="40">
        <v>38388</v>
      </c>
      <c r="DQ187" s="40">
        <v>36010</v>
      </c>
      <c r="DR187" s="40">
        <v>1253</v>
      </c>
      <c r="DS187" s="159">
        <v>9447</v>
      </c>
      <c r="DT187" s="41">
        <v>525290</v>
      </c>
      <c r="DU187" s="42">
        <v>42411</v>
      </c>
      <c r="DV187" s="42">
        <v>105143</v>
      </c>
      <c r="DW187" s="42">
        <v>120484</v>
      </c>
      <c r="DX187" s="42">
        <v>257252</v>
      </c>
      <c r="DY187" s="41">
        <v>327816</v>
      </c>
      <c r="DZ187" s="42">
        <v>17828</v>
      </c>
      <c r="EA187" s="42">
        <v>62950</v>
      </c>
      <c r="EB187" s="42">
        <v>70772</v>
      </c>
      <c r="EC187" s="160">
        <v>176266</v>
      </c>
    </row>
    <row r="188" spans="1:133">
      <c r="A188" s="155" t="s">
        <v>1204</v>
      </c>
      <c r="B188" s="155" t="s">
        <v>1205</v>
      </c>
      <c r="C188" s="140" t="s">
        <v>126</v>
      </c>
      <c r="D188" s="29" t="s">
        <v>1206</v>
      </c>
      <c r="E188" s="156" t="s">
        <v>1207</v>
      </c>
      <c r="F188" s="29" t="s">
        <v>1208</v>
      </c>
      <c r="G188" s="156" t="s">
        <v>1209</v>
      </c>
      <c r="H188" s="166">
        <v>2016</v>
      </c>
      <c r="I188" s="150">
        <v>1961</v>
      </c>
      <c r="J188" s="100" t="s">
        <v>85</v>
      </c>
      <c r="K188" s="100" t="s">
        <v>1210</v>
      </c>
      <c r="L188" s="100" t="s">
        <v>148</v>
      </c>
      <c r="M188" s="100" t="s">
        <v>87</v>
      </c>
      <c r="N188" s="100" t="s">
        <v>102</v>
      </c>
      <c r="O188" s="43">
        <f t="shared" si="0"/>
        <v>79.106314179999998</v>
      </c>
      <c r="P188" s="162">
        <f t="shared" si="1"/>
        <v>19.183951619999998</v>
      </c>
      <c r="Q188" s="43">
        <f t="shared" si="2"/>
        <v>77.189685030000007</v>
      </c>
      <c r="R188" s="162">
        <f t="shared" si="3"/>
        <v>19.710164540000001</v>
      </c>
      <c r="S188" s="43">
        <f t="shared" si="4"/>
        <v>78.142896429999993</v>
      </c>
      <c r="T188" s="162">
        <f t="shared" si="5"/>
        <v>20.840387499999999</v>
      </c>
      <c r="U188" s="43">
        <f t="shared" si="6"/>
        <v>77.261021439999993</v>
      </c>
      <c r="V188" s="162">
        <f t="shared" si="7"/>
        <v>21.77410544</v>
      </c>
      <c r="W188" s="43">
        <f t="shared" si="268"/>
        <v>79.575718769999995</v>
      </c>
      <c r="X188" s="162">
        <f t="shared" si="269"/>
        <v>20.21583566</v>
      </c>
      <c r="Y188" s="43">
        <f t="shared" si="262"/>
        <v>78.054828490000006</v>
      </c>
      <c r="Z188" s="162">
        <f t="shared" si="263"/>
        <v>19.85494242</v>
      </c>
      <c r="AA188" s="43">
        <f t="shared" si="264"/>
        <v>74.068610629999995</v>
      </c>
      <c r="AB188" s="162">
        <f t="shared" si="265"/>
        <v>21.41587401</v>
      </c>
      <c r="AC188" s="43">
        <f t="shared" si="274"/>
        <v>70.178328480000005</v>
      </c>
      <c r="AD188" s="162">
        <f t="shared" si="275"/>
        <v>28.262014109999999</v>
      </c>
      <c r="AE188" s="43">
        <f t="shared" si="276"/>
        <v>78.82896916</v>
      </c>
      <c r="AF188" s="162">
        <f t="shared" si="277"/>
        <v>21.17103084</v>
      </c>
      <c r="AG188" s="43">
        <f t="shared" ref="AG188:AL188" si="419">CZ188/$CY188*100</f>
        <v>30.50924066</v>
      </c>
      <c r="AH188" s="44">
        <f t="shared" si="419"/>
        <v>58.009240660000003</v>
      </c>
      <c r="AI188" s="44">
        <f t="shared" si="419"/>
        <v>6.6261550820000004</v>
      </c>
      <c r="AJ188" s="44">
        <f t="shared" si="419"/>
        <v>2.8294495780000002</v>
      </c>
      <c r="AK188" s="44">
        <f t="shared" si="419"/>
        <v>0.18782643630000001</v>
      </c>
      <c r="AL188" s="44">
        <f t="shared" si="419"/>
        <v>1.838087585</v>
      </c>
      <c r="AM188" s="43">
        <f t="shared" ref="AM188:AR188" si="420">DN188/$DM188*100</f>
        <v>28.652728360000001</v>
      </c>
      <c r="AN188" s="44">
        <f t="shared" si="420"/>
        <v>53.723635450000003</v>
      </c>
      <c r="AO188" s="44">
        <f t="shared" si="420"/>
        <v>12.489962500000001</v>
      </c>
      <c r="AP188" s="44">
        <f t="shared" si="420"/>
        <v>3.2725926580000002</v>
      </c>
      <c r="AQ188" s="44">
        <f t="shared" si="420"/>
        <v>0.24071577490000001</v>
      </c>
      <c r="AR188" s="163">
        <f t="shared" si="420"/>
        <v>1.620365254</v>
      </c>
      <c r="AS188" s="45">
        <f t="shared" si="18"/>
        <v>87.372657430000004</v>
      </c>
      <c r="AT188" s="46">
        <f t="shared" si="27"/>
        <v>291</v>
      </c>
      <c r="AU188" s="47">
        <f t="shared" si="19"/>
        <v>34.362283920000003</v>
      </c>
      <c r="AV188" s="46">
        <f t="shared" si="28"/>
        <v>150</v>
      </c>
      <c r="AW188" s="47">
        <f t="shared" si="20"/>
        <v>49.363637009999998</v>
      </c>
      <c r="AX188" s="164">
        <f t="shared" si="29"/>
        <v>73</v>
      </c>
      <c r="AY188" s="48">
        <v>85580</v>
      </c>
      <c r="AZ188" s="49">
        <f t="shared" si="30"/>
        <v>58</v>
      </c>
      <c r="BA188" s="50">
        <v>111730</v>
      </c>
      <c r="BB188" s="49">
        <f t="shared" si="31"/>
        <v>22</v>
      </c>
      <c r="BC188" s="165">
        <f t="shared" si="21"/>
        <v>15.44876985</v>
      </c>
      <c r="BD188" s="51"/>
      <c r="BE188" s="44"/>
      <c r="BF188" s="162"/>
      <c r="BG188" s="100">
        <v>185</v>
      </c>
      <c r="BH188" s="39">
        <v>362454</v>
      </c>
      <c r="BI188" s="40">
        <v>286724</v>
      </c>
      <c r="BJ188" s="40">
        <v>69533</v>
      </c>
      <c r="BK188" s="39">
        <v>325081</v>
      </c>
      <c r="BL188" s="40">
        <v>250929</v>
      </c>
      <c r="BM188" s="40">
        <v>64074</v>
      </c>
      <c r="BN188" s="39">
        <v>327230</v>
      </c>
      <c r="BO188" s="40">
        <v>255707</v>
      </c>
      <c r="BP188" s="40">
        <v>68196</v>
      </c>
      <c r="BQ188" s="39">
        <v>320353</v>
      </c>
      <c r="BR188" s="40">
        <v>247508</v>
      </c>
      <c r="BS188" s="40">
        <v>69754</v>
      </c>
      <c r="BT188" s="39">
        <v>354529</v>
      </c>
      <c r="BU188" s="40">
        <v>282119</v>
      </c>
      <c r="BV188" s="40">
        <v>71671</v>
      </c>
      <c r="BW188" s="40">
        <v>0</v>
      </c>
      <c r="BX188" s="40">
        <v>0</v>
      </c>
      <c r="BY188" s="159">
        <v>739</v>
      </c>
      <c r="BZ188" s="39">
        <v>268583</v>
      </c>
      <c r="CA188" s="40">
        <v>209642</v>
      </c>
      <c r="CB188" s="40">
        <v>53327</v>
      </c>
      <c r="CC188" s="159">
        <v>5614</v>
      </c>
      <c r="CD188" s="39">
        <f t="shared" si="32"/>
        <v>320650</v>
      </c>
      <c r="CE188" s="40">
        <v>237501</v>
      </c>
      <c r="CF188" s="40">
        <v>68670</v>
      </c>
      <c r="CG188" s="159">
        <v>14479</v>
      </c>
      <c r="CH188" s="39">
        <f t="shared" si="280"/>
        <v>191837</v>
      </c>
      <c r="CI188" s="40">
        <v>134628</v>
      </c>
      <c r="CJ188" s="40">
        <v>54217</v>
      </c>
      <c r="CK188" s="159">
        <v>2992</v>
      </c>
      <c r="CL188" s="39">
        <v>240385</v>
      </c>
      <c r="CM188" s="159">
        <v>64560</v>
      </c>
      <c r="CN188" s="39"/>
      <c r="CO188" s="40"/>
      <c r="CP188" s="40"/>
      <c r="CQ188" s="159"/>
      <c r="CR188" s="39">
        <v>666100</v>
      </c>
      <c r="CS188" s="40">
        <v>191250</v>
      </c>
      <c r="CT188" s="40">
        <v>367785</v>
      </c>
      <c r="CU188" s="40">
        <v>71890</v>
      </c>
      <c r="CV188" s="40">
        <v>17925</v>
      </c>
      <c r="CW188" s="40">
        <v>1055</v>
      </c>
      <c r="CX188" s="40">
        <v>16195</v>
      </c>
      <c r="CY188" s="39">
        <v>497800</v>
      </c>
      <c r="CZ188" s="40">
        <v>151875</v>
      </c>
      <c r="DA188" s="40">
        <v>288770</v>
      </c>
      <c r="DB188" s="40">
        <v>32985</v>
      </c>
      <c r="DC188" s="40">
        <v>14085</v>
      </c>
      <c r="DD188" s="40">
        <v>935</v>
      </c>
      <c r="DE188" s="40">
        <v>9150</v>
      </c>
      <c r="DF188" s="39">
        <v>720065</v>
      </c>
      <c r="DG188" s="40">
        <v>195726</v>
      </c>
      <c r="DH188" s="40">
        <v>387539</v>
      </c>
      <c r="DI188" s="40">
        <v>98109</v>
      </c>
      <c r="DJ188" s="40">
        <v>22218</v>
      </c>
      <c r="DK188" s="40">
        <v>1689</v>
      </c>
      <c r="DL188" s="159">
        <v>14784</v>
      </c>
      <c r="DM188" s="39">
        <v>542964</v>
      </c>
      <c r="DN188" s="40">
        <v>155574</v>
      </c>
      <c r="DO188" s="40">
        <v>291700</v>
      </c>
      <c r="DP188" s="40">
        <v>67816</v>
      </c>
      <c r="DQ188" s="40">
        <v>17769</v>
      </c>
      <c r="DR188" s="40">
        <v>1307</v>
      </c>
      <c r="DS188" s="159">
        <v>8798</v>
      </c>
      <c r="DT188" s="41">
        <v>515833</v>
      </c>
      <c r="DU188" s="42">
        <v>65136</v>
      </c>
      <c r="DV188" s="42">
        <v>132307</v>
      </c>
      <c r="DW188" s="42">
        <v>141138</v>
      </c>
      <c r="DX188" s="42">
        <v>177252</v>
      </c>
      <c r="DY188" s="41">
        <v>141193</v>
      </c>
      <c r="DZ188" s="42">
        <v>6605</v>
      </c>
      <c r="EA188" s="42">
        <v>28787</v>
      </c>
      <c r="EB188" s="42">
        <v>36103</v>
      </c>
      <c r="EC188" s="160">
        <v>69698</v>
      </c>
    </row>
    <row r="189" spans="1:133">
      <c r="A189" s="154" t="s">
        <v>1211</v>
      </c>
      <c r="B189" s="154" t="s">
        <v>1212</v>
      </c>
      <c r="C189" s="140" t="s">
        <v>126</v>
      </c>
      <c r="D189" s="29" t="s">
        <v>1213</v>
      </c>
      <c r="E189" s="156" t="s">
        <v>1214</v>
      </c>
      <c r="F189" s="29" t="s">
        <v>1215</v>
      </c>
      <c r="G189" s="156" t="s">
        <v>1216</v>
      </c>
      <c r="H189" s="166" t="s">
        <v>1217</v>
      </c>
      <c r="I189" s="150">
        <v>1939</v>
      </c>
      <c r="J189" s="100" t="s">
        <v>85</v>
      </c>
      <c r="K189" s="100" t="s">
        <v>49</v>
      </c>
      <c r="L189" s="100" t="s">
        <v>86</v>
      </c>
      <c r="M189" s="100" t="s">
        <v>87</v>
      </c>
      <c r="N189" s="100" t="s">
        <v>102</v>
      </c>
      <c r="O189" s="43">
        <f t="shared" si="0"/>
        <v>68.591415670000004</v>
      </c>
      <c r="P189" s="162">
        <f t="shared" si="1"/>
        <v>29.669126479999999</v>
      </c>
      <c r="Q189" s="43">
        <f t="shared" si="2"/>
        <v>64.108388770000005</v>
      </c>
      <c r="R189" s="162">
        <f t="shared" si="3"/>
        <v>32.12611072</v>
      </c>
      <c r="S189" s="43">
        <f t="shared" si="4"/>
        <v>66.114837199999997</v>
      </c>
      <c r="T189" s="162">
        <f t="shared" si="5"/>
        <v>32.381375900000002</v>
      </c>
      <c r="U189" s="43">
        <f t="shared" si="6"/>
        <v>65.116040190000007</v>
      </c>
      <c r="V189" s="162">
        <f t="shared" si="7"/>
        <v>33.637569550000002</v>
      </c>
      <c r="W189" s="43">
        <f t="shared" si="268"/>
        <v>68.752052829999997</v>
      </c>
      <c r="X189" s="162">
        <f t="shared" si="269"/>
        <v>30.971143739999999</v>
      </c>
      <c r="Y189" s="43">
        <f t="shared" si="262"/>
        <v>70.279314549999995</v>
      </c>
      <c r="Z189" s="162">
        <f t="shared" si="263"/>
        <v>27.073820959999999</v>
      </c>
      <c r="AA189" s="43">
        <f t="shared" si="264"/>
        <v>67.378283800000005</v>
      </c>
      <c r="AB189" s="162">
        <f t="shared" si="265"/>
        <v>29.3735477</v>
      </c>
      <c r="AC189" s="43">
        <f t="shared" si="274"/>
        <v>64.026278529999999</v>
      </c>
      <c r="AD189" s="162">
        <f t="shared" si="275"/>
        <v>35.724650500000003</v>
      </c>
      <c r="AE189" s="43">
        <f t="shared" si="276"/>
        <v>71.466265739999997</v>
      </c>
      <c r="AF189" s="162">
        <f t="shared" si="277"/>
        <v>28.533734259999999</v>
      </c>
      <c r="AG189" s="43">
        <f t="shared" ref="AG189:AL189" si="421">CZ189/$CY189*100</f>
        <v>49.139773259999998</v>
      </c>
      <c r="AH189" s="44">
        <f t="shared" si="421"/>
        <v>39.74881379</v>
      </c>
      <c r="AI189" s="44">
        <f t="shared" si="421"/>
        <v>4.7393965739999997</v>
      </c>
      <c r="AJ189" s="44">
        <f t="shared" si="421"/>
        <v>3.3983483649999999</v>
      </c>
      <c r="AK189" s="44">
        <f t="shared" si="421"/>
        <v>0.3449961969</v>
      </c>
      <c r="AL189" s="44">
        <f t="shared" si="421"/>
        <v>2.6286718100000002</v>
      </c>
      <c r="AM189" s="43">
        <f t="shared" ref="AM189:AR189" si="422">DN189/$DM189*100</f>
        <v>52.000528529999997</v>
      </c>
      <c r="AN189" s="44">
        <f t="shared" si="422"/>
        <v>35.31416428</v>
      </c>
      <c r="AO189" s="44">
        <f t="shared" si="422"/>
        <v>6.302921972</v>
      </c>
      <c r="AP189" s="44">
        <f t="shared" si="422"/>
        <v>4.1234634960000003</v>
      </c>
      <c r="AQ189" s="44">
        <f t="shared" si="422"/>
        <v>0.35859395929999999</v>
      </c>
      <c r="AR189" s="163">
        <f t="shared" si="422"/>
        <v>1.9003277629999999</v>
      </c>
      <c r="AS189" s="45">
        <f t="shared" si="18"/>
        <v>91.552862110000007</v>
      </c>
      <c r="AT189" s="46">
        <f t="shared" si="27"/>
        <v>105</v>
      </c>
      <c r="AU189" s="47">
        <f t="shared" si="19"/>
        <v>35.392406450000003</v>
      </c>
      <c r="AV189" s="46">
        <f t="shared" si="28"/>
        <v>139</v>
      </c>
      <c r="AW189" s="47">
        <f t="shared" si="20"/>
        <v>37.458586439999998</v>
      </c>
      <c r="AX189" s="164">
        <f t="shared" si="29"/>
        <v>180</v>
      </c>
      <c r="AY189" s="48">
        <v>101221</v>
      </c>
      <c r="AZ189" s="49">
        <f t="shared" si="30"/>
        <v>23</v>
      </c>
      <c r="BA189" s="50">
        <v>105190</v>
      </c>
      <c r="BB189" s="49">
        <f t="shared" si="31"/>
        <v>31</v>
      </c>
      <c r="BC189" s="165">
        <f t="shared" si="21"/>
        <v>30.732708819999999</v>
      </c>
      <c r="BD189" s="51"/>
      <c r="BE189" s="44"/>
      <c r="BF189" s="162"/>
      <c r="BG189" s="100">
        <v>186</v>
      </c>
      <c r="BH189" s="39">
        <v>403689</v>
      </c>
      <c r="BI189" s="40">
        <v>276896</v>
      </c>
      <c r="BJ189" s="40">
        <v>119771</v>
      </c>
      <c r="BK189" s="39">
        <v>363617</v>
      </c>
      <c r="BL189" s="40">
        <v>233109</v>
      </c>
      <c r="BM189" s="40">
        <v>116816</v>
      </c>
      <c r="BN189" s="39">
        <v>355303</v>
      </c>
      <c r="BO189" s="40">
        <v>234908</v>
      </c>
      <c r="BP189" s="40">
        <v>115052</v>
      </c>
      <c r="BQ189" s="39">
        <v>340744</v>
      </c>
      <c r="BR189" s="40">
        <v>221879</v>
      </c>
      <c r="BS189" s="40">
        <v>114618</v>
      </c>
      <c r="BT189" s="39">
        <v>398839</v>
      </c>
      <c r="BU189" s="40">
        <v>274210</v>
      </c>
      <c r="BV189" s="40">
        <v>123525</v>
      </c>
      <c r="BW189" s="40">
        <v>0</v>
      </c>
      <c r="BX189" s="40">
        <v>0</v>
      </c>
      <c r="BY189" s="159">
        <v>1104</v>
      </c>
      <c r="BZ189" s="39">
        <v>304209</v>
      </c>
      <c r="CA189" s="40">
        <v>213796</v>
      </c>
      <c r="CB189" s="40">
        <v>82361</v>
      </c>
      <c r="CC189" s="159">
        <v>8052</v>
      </c>
      <c r="CD189" s="39">
        <f t="shared" si="32"/>
        <v>360634</v>
      </c>
      <c r="CE189" s="40">
        <v>242989</v>
      </c>
      <c r="CF189" s="40">
        <v>105931</v>
      </c>
      <c r="CG189" s="159">
        <v>11714</v>
      </c>
      <c r="CH189" s="39">
        <f t="shared" si="280"/>
        <v>226040</v>
      </c>
      <c r="CI189" s="40">
        <v>144725</v>
      </c>
      <c r="CJ189" s="40">
        <v>80752</v>
      </c>
      <c r="CK189" s="159">
        <v>563</v>
      </c>
      <c r="CL189" s="39">
        <v>238618</v>
      </c>
      <c r="CM189" s="159">
        <v>95271</v>
      </c>
      <c r="CN189" s="39"/>
      <c r="CO189" s="40"/>
      <c r="CP189" s="40"/>
      <c r="CQ189" s="159"/>
      <c r="CR189" s="39">
        <v>718145</v>
      </c>
      <c r="CS189" s="40">
        <v>335345</v>
      </c>
      <c r="CT189" s="40">
        <v>281400</v>
      </c>
      <c r="CU189" s="40">
        <v>49520</v>
      </c>
      <c r="CV189" s="40">
        <v>23135</v>
      </c>
      <c r="CW189" s="40">
        <v>2465</v>
      </c>
      <c r="CX189" s="40">
        <v>26280</v>
      </c>
      <c r="CY189" s="39">
        <v>552180</v>
      </c>
      <c r="CZ189" s="40">
        <v>271340</v>
      </c>
      <c r="DA189" s="40">
        <v>219485</v>
      </c>
      <c r="DB189" s="40">
        <v>26170</v>
      </c>
      <c r="DC189" s="40">
        <v>18765</v>
      </c>
      <c r="DD189" s="40">
        <v>1905</v>
      </c>
      <c r="DE189" s="40">
        <v>14515</v>
      </c>
      <c r="DF189" s="39">
        <v>720472</v>
      </c>
      <c r="DG189" s="40">
        <v>355592</v>
      </c>
      <c r="DH189" s="40">
        <v>262411</v>
      </c>
      <c r="DI189" s="40">
        <v>52126</v>
      </c>
      <c r="DJ189" s="40">
        <v>27660</v>
      </c>
      <c r="DK189" s="40">
        <v>2530</v>
      </c>
      <c r="DL189" s="159">
        <v>20153</v>
      </c>
      <c r="DM189" s="39">
        <v>544906</v>
      </c>
      <c r="DN189" s="40">
        <v>283354</v>
      </c>
      <c r="DO189" s="40">
        <v>192429</v>
      </c>
      <c r="DP189" s="40">
        <v>34345</v>
      </c>
      <c r="DQ189" s="40">
        <v>22469</v>
      </c>
      <c r="DR189" s="40">
        <v>1954</v>
      </c>
      <c r="DS189" s="159">
        <v>10355</v>
      </c>
      <c r="DT189" s="41">
        <v>513014</v>
      </c>
      <c r="DU189" s="42">
        <v>43335</v>
      </c>
      <c r="DV189" s="42">
        <v>138333</v>
      </c>
      <c r="DW189" s="42">
        <v>149778</v>
      </c>
      <c r="DX189" s="42">
        <v>181568</v>
      </c>
      <c r="DY189" s="41">
        <v>241165</v>
      </c>
      <c r="DZ189" s="42">
        <v>14249</v>
      </c>
      <c r="EA189" s="42">
        <v>66900</v>
      </c>
      <c r="EB189" s="42">
        <v>69679</v>
      </c>
      <c r="EC189" s="160">
        <v>90337</v>
      </c>
    </row>
    <row r="190" spans="1:133">
      <c r="A190" s="155" t="s">
        <v>1218</v>
      </c>
      <c r="B190" s="155" t="s">
        <v>1219</v>
      </c>
      <c r="C190" s="140" t="s">
        <v>126</v>
      </c>
      <c r="D190" s="29" t="s">
        <v>178</v>
      </c>
      <c r="E190" s="156" t="s">
        <v>1220</v>
      </c>
      <c r="F190" s="29" t="s">
        <v>1221</v>
      </c>
      <c r="G190" s="156" t="s">
        <v>1222</v>
      </c>
      <c r="H190" s="166">
        <v>2018</v>
      </c>
      <c r="I190" s="150">
        <v>1955</v>
      </c>
      <c r="J190" s="100" t="s">
        <v>85</v>
      </c>
      <c r="K190" s="100" t="s">
        <v>49</v>
      </c>
      <c r="L190" s="100" t="s">
        <v>352</v>
      </c>
      <c r="M190" s="100" t="s">
        <v>87</v>
      </c>
      <c r="N190" s="100" t="s">
        <v>102</v>
      </c>
      <c r="O190" s="43">
        <f t="shared" si="0"/>
        <v>60.584422340000003</v>
      </c>
      <c r="P190" s="162">
        <f t="shared" si="1"/>
        <v>37.525630800000002</v>
      </c>
      <c r="Q190" s="43">
        <f t="shared" si="2"/>
        <v>55.256007930000003</v>
      </c>
      <c r="R190" s="162">
        <f t="shared" si="3"/>
        <v>40.24553744</v>
      </c>
      <c r="S190" s="43">
        <f t="shared" si="4"/>
        <v>55.182822280000003</v>
      </c>
      <c r="T190" s="162">
        <f t="shared" si="5"/>
        <v>42.843902059999998</v>
      </c>
      <c r="U190" s="43">
        <f t="shared" si="6"/>
        <v>56.296135200000002</v>
      </c>
      <c r="V190" s="162">
        <f t="shared" si="7"/>
        <v>42.012933850000003</v>
      </c>
      <c r="W190" s="43">
        <f t="shared" si="268"/>
        <v>58.820960939999999</v>
      </c>
      <c r="X190" s="162">
        <f t="shared" si="269"/>
        <v>39.188230349999998</v>
      </c>
      <c r="Y190" s="43">
        <f t="shared" si="262"/>
        <v>58.951798009999997</v>
      </c>
      <c r="Z190" s="162">
        <f t="shared" si="263"/>
        <v>37.970074060000002</v>
      </c>
      <c r="AA190" s="43">
        <f t="shared" si="264"/>
        <v>55.959370190000001</v>
      </c>
      <c r="AB190" s="162">
        <f t="shared" si="265"/>
        <v>40.087898709999997</v>
      </c>
      <c r="AC190" s="43">
        <f t="shared" si="274"/>
        <v>49.70399295</v>
      </c>
      <c r="AD190" s="162">
        <f t="shared" si="275"/>
        <v>48.248100100000002</v>
      </c>
      <c r="AE190" s="43">
        <f t="shared" si="276"/>
        <v>60.795564679999998</v>
      </c>
      <c r="AF190" s="162">
        <f t="shared" si="277"/>
        <v>39.204435320000002</v>
      </c>
      <c r="AG190" s="43">
        <f t="shared" ref="AG190:AL190" si="423">CZ190/$CY190*100</f>
        <v>67.192006980000002</v>
      </c>
      <c r="AH190" s="44">
        <f t="shared" si="423"/>
        <v>13.047479879999999</v>
      </c>
      <c r="AI190" s="44">
        <f t="shared" si="423"/>
        <v>8.2586913620000004</v>
      </c>
      <c r="AJ190" s="44">
        <f t="shared" si="423"/>
        <v>9.4399954459999993</v>
      </c>
      <c r="AK190" s="44">
        <f t="shared" si="423"/>
        <v>0.183125854</v>
      </c>
      <c r="AL190" s="44">
        <f t="shared" si="423"/>
        <v>1.8787004709999999</v>
      </c>
      <c r="AM190" s="43">
        <f t="shared" ref="AM190:AR190" si="424">DN190/$DM190*100</f>
        <v>66.389728779999999</v>
      </c>
      <c r="AN190" s="44">
        <f t="shared" si="424"/>
        <v>11.81019912</v>
      </c>
      <c r="AO190" s="44">
        <f t="shared" si="424"/>
        <v>10.121940840000001</v>
      </c>
      <c r="AP190" s="44">
        <f t="shared" si="424"/>
        <v>9.8405946499999999</v>
      </c>
      <c r="AQ190" s="44">
        <f t="shared" si="424"/>
        <v>0.18333698679999999</v>
      </c>
      <c r="AR190" s="163">
        <f t="shared" si="424"/>
        <v>1.654199631</v>
      </c>
      <c r="AS190" s="45">
        <f t="shared" si="18"/>
        <v>90.192154489999993</v>
      </c>
      <c r="AT190" s="46">
        <f t="shared" si="27"/>
        <v>174</v>
      </c>
      <c r="AU190" s="47">
        <f t="shared" si="19"/>
        <v>42.391963130000001</v>
      </c>
      <c r="AV190" s="46">
        <f t="shared" si="28"/>
        <v>69</v>
      </c>
      <c r="AW190" s="47">
        <f t="shared" si="20"/>
        <v>42.365832670000003</v>
      </c>
      <c r="AX190" s="164">
        <f t="shared" si="29"/>
        <v>127</v>
      </c>
      <c r="AY190" s="48">
        <v>83126</v>
      </c>
      <c r="AZ190" s="49">
        <f t="shared" si="30"/>
        <v>65</v>
      </c>
      <c r="BA190" s="50">
        <v>82459</v>
      </c>
      <c r="BB190" s="49">
        <f t="shared" si="31"/>
        <v>110</v>
      </c>
      <c r="BC190" s="165">
        <f t="shared" si="21"/>
        <v>38.725553740000002</v>
      </c>
      <c r="BD190" s="51"/>
      <c r="BE190" s="44"/>
      <c r="BF190" s="162"/>
      <c r="BG190" s="100">
        <v>187</v>
      </c>
      <c r="BH190" s="39">
        <v>375037</v>
      </c>
      <c r="BI190" s="40">
        <v>227214</v>
      </c>
      <c r="BJ190" s="40">
        <v>140735</v>
      </c>
      <c r="BK190" s="39">
        <v>337138</v>
      </c>
      <c r="BL190" s="40">
        <v>186289</v>
      </c>
      <c r="BM190" s="40">
        <v>135683</v>
      </c>
      <c r="BN190" s="39">
        <v>323675</v>
      </c>
      <c r="BO190" s="40">
        <v>178613</v>
      </c>
      <c r="BP190" s="40">
        <v>138675</v>
      </c>
      <c r="BQ190" s="39">
        <v>312668</v>
      </c>
      <c r="BR190" s="40">
        <v>176020</v>
      </c>
      <c r="BS190" s="40">
        <v>131361</v>
      </c>
      <c r="BT190" s="39">
        <v>366434</v>
      </c>
      <c r="BU190" s="40">
        <v>215540</v>
      </c>
      <c r="BV190" s="40">
        <v>143599</v>
      </c>
      <c r="BW190" s="40">
        <v>0</v>
      </c>
      <c r="BX190" s="40">
        <v>0</v>
      </c>
      <c r="BY190" s="159">
        <v>7295</v>
      </c>
      <c r="BZ190" s="39">
        <v>277084</v>
      </c>
      <c r="CA190" s="40">
        <v>163346</v>
      </c>
      <c r="CB190" s="40">
        <v>105209</v>
      </c>
      <c r="CC190" s="159">
        <v>8529</v>
      </c>
      <c r="CD190" s="39">
        <f t="shared" si="32"/>
        <v>331973</v>
      </c>
      <c r="CE190" s="40">
        <v>185770</v>
      </c>
      <c r="CF190" s="40">
        <v>133081</v>
      </c>
      <c r="CG190" s="159">
        <v>13122</v>
      </c>
      <c r="CH190" s="39">
        <f t="shared" si="280"/>
        <v>190536</v>
      </c>
      <c r="CI190" s="40">
        <v>94704</v>
      </c>
      <c r="CJ190" s="40">
        <v>91930</v>
      </c>
      <c r="CK190" s="159">
        <v>3902</v>
      </c>
      <c r="CL190" s="39">
        <v>181921</v>
      </c>
      <c r="CM190" s="159">
        <v>117313</v>
      </c>
      <c r="CN190" s="39"/>
      <c r="CO190" s="40"/>
      <c r="CP190" s="40"/>
      <c r="CQ190" s="159"/>
      <c r="CR190" s="39">
        <v>697325</v>
      </c>
      <c r="CS190" s="40">
        <v>438175</v>
      </c>
      <c r="CT190" s="40">
        <v>94280</v>
      </c>
      <c r="CU190" s="40">
        <v>74625</v>
      </c>
      <c r="CV190" s="40">
        <v>67410</v>
      </c>
      <c r="CW190" s="40">
        <v>1255</v>
      </c>
      <c r="CX190" s="40">
        <v>21580</v>
      </c>
      <c r="CY190" s="39">
        <v>526960</v>
      </c>
      <c r="CZ190" s="40">
        <v>354075</v>
      </c>
      <c r="DA190" s="40">
        <v>68755</v>
      </c>
      <c r="DB190" s="40">
        <v>43520</v>
      </c>
      <c r="DC190" s="40">
        <v>49745</v>
      </c>
      <c r="DD190" s="40">
        <v>965</v>
      </c>
      <c r="DE190" s="40">
        <v>9900</v>
      </c>
      <c r="DF190" s="39">
        <v>728448</v>
      </c>
      <c r="DG190" s="40">
        <v>463308</v>
      </c>
      <c r="DH190" s="40">
        <v>89965</v>
      </c>
      <c r="DI190" s="40">
        <v>82118</v>
      </c>
      <c r="DJ190" s="40">
        <v>72045</v>
      </c>
      <c r="DK190" s="40">
        <v>1315</v>
      </c>
      <c r="DL190" s="159">
        <v>19697</v>
      </c>
      <c r="DM190" s="39">
        <v>551989</v>
      </c>
      <c r="DN190" s="40">
        <v>366464</v>
      </c>
      <c r="DO190" s="40">
        <v>65191</v>
      </c>
      <c r="DP190" s="40">
        <v>55872</v>
      </c>
      <c r="DQ190" s="40">
        <v>54319</v>
      </c>
      <c r="DR190" s="40">
        <v>1012</v>
      </c>
      <c r="DS190" s="159">
        <v>9131</v>
      </c>
      <c r="DT190" s="41">
        <v>524682</v>
      </c>
      <c r="DU190" s="42">
        <v>51460</v>
      </c>
      <c r="DV190" s="42">
        <v>124209</v>
      </c>
      <c r="DW190" s="42">
        <v>126590</v>
      </c>
      <c r="DX190" s="42">
        <v>222423</v>
      </c>
      <c r="DY190" s="41">
        <v>325340</v>
      </c>
      <c r="DZ190" s="42">
        <v>21614</v>
      </c>
      <c r="EA190" s="42">
        <v>83866</v>
      </c>
      <c r="EB190" s="42">
        <v>82027</v>
      </c>
      <c r="EC190" s="160">
        <v>137833</v>
      </c>
    </row>
    <row r="191" spans="1:133">
      <c r="A191" s="154" t="s">
        <v>1223</v>
      </c>
      <c r="B191" s="154" t="s">
        <v>1224</v>
      </c>
      <c r="C191" s="140" t="s">
        <v>126</v>
      </c>
      <c r="D191" s="29" t="s">
        <v>1225</v>
      </c>
      <c r="E191" s="156" t="s">
        <v>1226</v>
      </c>
      <c r="F191" s="29" t="s">
        <v>1227</v>
      </c>
      <c r="G191" s="156" t="s">
        <v>1228</v>
      </c>
      <c r="H191" s="100" t="s">
        <v>1229</v>
      </c>
      <c r="I191" s="150">
        <v>1948</v>
      </c>
      <c r="J191" s="100" t="s">
        <v>85</v>
      </c>
      <c r="K191" s="100" t="s">
        <v>50</v>
      </c>
      <c r="L191" s="100" t="s">
        <v>86</v>
      </c>
      <c r="M191" s="100" t="s">
        <v>87</v>
      </c>
      <c r="N191" s="100" t="s">
        <v>102</v>
      </c>
      <c r="O191" s="43">
        <f t="shared" si="0"/>
        <v>78.380113710000003</v>
      </c>
      <c r="P191" s="162">
        <f t="shared" si="1"/>
        <v>20.013201519999999</v>
      </c>
      <c r="Q191" s="43">
        <f t="shared" si="2"/>
        <v>75.766903630000002</v>
      </c>
      <c r="R191" s="162">
        <f t="shared" si="3"/>
        <v>20.20778606</v>
      </c>
      <c r="S191" s="43">
        <f t="shared" si="4"/>
        <v>76.179987130000001</v>
      </c>
      <c r="T191" s="162">
        <f t="shared" si="5"/>
        <v>22.320218910000001</v>
      </c>
      <c r="U191" s="43">
        <f t="shared" si="6"/>
        <v>76.206794250000002</v>
      </c>
      <c r="V191" s="162">
        <f t="shared" si="7"/>
        <v>22.406444310000001</v>
      </c>
      <c r="W191" s="43">
        <f t="shared" si="268"/>
        <v>71.627018890000002</v>
      </c>
      <c r="X191" s="162">
        <f t="shared" si="269"/>
        <v>28.043976099999998</v>
      </c>
      <c r="Y191" s="43">
        <f t="shared" si="262"/>
        <v>76.440255370000003</v>
      </c>
      <c r="Z191" s="162">
        <f t="shared" si="263"/>
        <v>21.255713799999999</v>
      </c>
      <c r="AA191" s="43">
        <f t="shared" si="264"/>
        <v>74.891506120000003</v>
      </c>
      <c r="AB191" s="162">
        <f t="shared" si="265"/>
        <v>21.810405379999999</v>
      </c>
      <c r="AC191" s="43">
        <f t="shared" si="274"/>
        <v>69.938445619999996</v>
      </c>
      <c r="AD191" s="162">
        <f t="shared" si="275"/>
        <v>27.010429909999999</v>
      </c>
      <c r="AE191" s="43">
        <f t="shared" si="276"/>
        <v>78.613468710000006</v>
      </c>
      <c r="AF191" s="162">
        <f t="shared" si="277"/>
        <v>21.386531290000001</v>
      </c>
      <c r="AG191" s="43">
        <f t="shared" ref="AG191:AL191" si="425">CZ191/$CY191*100</f>
        <v>36.555981950000003</v>
      </c>
      <c r="AH191" s="44">
        <f t="shared" si="425"/>
        <v>53.746985799999997</v>
      </c>
      <c r="AI191" s="44">
        <f t="shared" si="425"/>
        <v>2.3700729040000001</v>
      </c>
      <c r="AJ191" s="44">
        <f t="shared" si="425"/>
        <v>5.277775171</v>
      </c>
      <c r="AK191" s="44">
        <f t="shared" si="425"/>
        <v>0.27585171559999999</v>
      </c>
      <c r="AL191" s="44">
        <f t="shared" si="425"/>
        <v>1.7733324580000001</v>
      </c>
      <c r="AM191" s="43">
        <f t="shared" ref="AM191:AR191" si="426">DN191/$DM191*100</f>
        <v>35.748577220000001</v>
      </c>
      <c r="AN191" s="44">
        <f t="shared" si="426"/>
        <v>53.753155450000001</v>
      </c>
      <c r="AO191" s="44">
        <f t="shared" si="426"/>
        <v>2.8768672579999999</v>
      </c>
      <c r="AP191" s="44">
        <f t="shared" si="426"/>
        <v>5.8118219739999999</v>
      </c>
      <c r="AQ191" s="44">
        <f t="shared" si="426"/>
        <v>0.23506419479999999</v>
      </c>
      <c r="AR191" s="163">
        <f t="shared" si="426"/>
        <v>1.5745139020000001</v>
      </c>
      <c r="AS191" s="45">
        <f t="shared" si="18"/>
        <v>88.884259110000002</v>
      </c>
      <c r="AT191" s="46">
        <f t="shared" si="27"/>
        <v>240</v>
      </c>
      <c r="AU191" s="47">
        <f t="shared" si="19"/>
        <v>38.969598380000001</v>
      </c>
      <c r="AV191" s="46">
        <f t="shared" si="28"/>
        <v>102</v>
      </c>
      <c r="AW191" s="47">
        <f t="shared" si="20"/>
        <v>59.252929139999999</v>
      </c>
      <c r="AX191" s="164">
        <f t="shared" si="29"/>
        <v>30</v>
      </c>
      <c r="AY191" s="48">
        <v>64039</v>
      </c>
      <c r="AZ191" s="49">
        <f t="shared" si="30"/>
        <v>188</v>
      </c>
      <c r="BA191" s="50">
        <v>104594</v>
      </c>
      <c r="BB191" s="49">
        <f t="shared" si="31"/>
        <v>32</v>
      </c>
      <c r="BC191" s="165">
        <f t="shared" si="21"/>
        <v>14.895491870000001</v>
      </c>
      <c r="BD191" s="51">
        <v>43949</v>
      </c>
      <c r="BE191" s="44">
        <f>CO191/CN191*100</f>
        <v>73.791507929999995</v>
      </c>
      <c r="BF191" s="162">
        <f>CP191/CN191*100</f>
        <v>25.113697779999999</v>
      </c>
      <c r="BG191" s="100">
        <v>188</v>
      </c>
      <c r="BH191" s="39">
        <v>333295</v>
      </c>
      <c r="BI191" s="40">
        <v>261237</v>
      </c>
      <c r="BJ191" s="40">
        <v>66703</v>
      </c>
      <c r="BK191" s="39">
        <v>321292</v>
      </c>
      <c r="BL191" s="40">
        <v>243433</v>
      </c>
      <c r="BM191" s="40">
        <v>64926</v>
      </c>
      <c r="BN191" s="39">
        <v>337313</v>
      </c>
      <c r="BO191" s="40">
        <v>256965</v>
      </c>
      <c r="BP191" s="40">
        <v>75289</v>
      </c>
      <c r="BQ191" s="39">
        <v>330338</v>
      </c>
      <c r="BR191" s="40">
        <v>251740</v>
      </c>
      <c r="BS191" s="40">
        <v>74017</v>
      </c>
      <c r="BT191" s="39">
        <v>330998</v>
      </c>
      <c r="BU191" s="40">
        <v>237084</v>
      </c>
      <c r="BV191" s="40">
        <v>92825</v>
      </c>
      <c r="BW191" s="40">
        <v>0</v>
      </c>
      <c r="BX191" s="40">
        <v>0</v>
      </c>
      <c r="BY191" s="159">
        <v>1089</v>
      </c>
      <c r="BZ191" s="39">
        <v>264710</v>
      </c>
      <c r="CA191" s="40">
        <v>202345</v>
      </c>
      <c r="CB191" s="40">
        <v>56266</v>
      </c>
      <c r="CC191" s="159">
        <v>6099</v>
      </c>
      <c r="CD191" s="39">
        <f t="shared" si="32"/>
        <v>318912</v>
      </c>
      <c r="CE191" s="40">
        <v>238838</v>
      </c>
      <c r="CF191" s="40">
        <v>69556</v>
      </c>
      <c r="CG191" s="159">
        <v>10518</v>
      </c>
      <c r="CH191" s="39">
        <f t="shared" si="280"/>
        <v>206809</v>
      </c>
      <c r="CI191" s="40">
        <v>144639</v>
      </c>
      <c r="CJ191" s="40">
        <v>55860</v>
      </c>
      <c r="CK191" s="159">
        <v>6310</v>
      </c>
      <c r="CL191" s="39">
        <v>247770</v>
      </c>
      <c r="CM191" s="159">
        <v>67405</v>
      </c>
      <c r="CN191" s="39">
        <f>CO191+CP191+CQ191</f>
        <v>151718</v>
      </c>
      <c r="CO191" s="40">
        <v>111955</v>
      </c>
      <c r="CP191" s="40">
        <v>38102</v>
      </c>
      <c r="CQ191" s="159">
        <v>1661</v>
      </c>
      <c r="CR191" s="39">
        <v>680880</v>
      </c>
      <c r="CS191" s="40">
        <v>234270</v>
      </c>
      <c r="CT191" s="40">
        <v>367645</v>
      </c>
      <c r="CU191" s="40">
        <v>20590</v>
      </c>
      <c r="CV191" s="40">
        <v>40110</v>
      </c>
      <c r="CW191" s="40">
        <v>1810</v>
      </c>
      <c r="CX191" s="40">
        <v>16455</v>
      </c>
      <c r="CY191" s="39">
        <v>532895</v>
      </c>
      <c r="CZ191" s="40">
        <v>194805</v>
      </c>
      <c r="DA191" s="40">
        <v>286415</v>
      </c>
      <c r="DB191" s="40">
        <v>12630</v>
      </c>
      <c r="DC191" s="40">
        <v>28125</v>
      </c>
      <c r="DD191" s="40">
        <v>1470</v>
      </c>
      <c r="DE191" s="40">
        <v>9450</v>
      </c>
      <c r="DF191" s="39">
        <v>716862</v>
      </c>
      <c r="DG191" s="40">
        <v>242546</v>
      </c>
      <c r="DH191" s="40">
        <v>393779</v>
      </c>
      <c r="DI191" s="40">
        <v>22508</v>
      </c>
      <c r="DJ191" s="40">
        <v>41372</v>
      </c>
      <c r="DK191" s="40">
        <v>1632</v>
      </c>
      <c r="DL191" s="159">
        <v>15025</v>
      </c>
      <c r="DM191" s="39">
        <v>552615</v>
      </c>
      <c r="DN191" s="40">
        <v>197552</v>
      </c>
      <c r="DO191" s="40">
        <v>297048</v>
      </c>
      <c r="DP191" s="40">
        <v>15898</v>
      </c>
      <c r="DQ191" s="40">
        <v>32117</v>
      </c>
      <c r="DR191" s="40">
        <v>1299</v>
      </c>
      <c r="DS191" s="159">
        <v>8701</v>
      </c>
      <c r="DT191" s="41">
        <v>499184</v>
      </c>
      <c r="DU191" s="42">
        <v>55488</v>
      </c>
      <c r="DV191" s="42">
        <v>126545</v>
      </c>
      <c r="DW191" s="42">
        <v>122621</v>
      </c>
      <c r="DX191" s="42">
        <v>194530</v>
      </c>
      <c r="DY191" s="41">
        <v>177868</v>
      </c>
      <c r="DZ191" s="42">
        <v>8144</v>
      </c>
      <c r="EA191" s="42">
        <v>28430</v>
      </c>
      <c r="EB191" s="42">
        <v>35902</v>
      </c>
      <c r="EC191" s="160">
        <v>105392</v>
      </c>
    </row>
    <row r="192" spans="1:133">
      <c r="A192" s="155" t="s">
        <v>1230</v>
      </c>
      <c r="B192" s="155" t="s">
        <v>1231</v>
      </c>
      <c r="C192" s="140" t="s">
        <v>126</v>
      </c>
      <c r="D192" s="29" t="s">
        <v>1232</v>
      </c>
      <c r="E192" s="156" t="s">
        <v>1233</v>
      </c>
      <c r="F192" s="29" t="s">
        <v>1234</v>
      </c>
      <c r="G192" s="156" t="s">
        <v>1235</v>
      </c>
      <c r="H192" s="166">
        <v>2016</v>
      </c>
      <c r="I192" s="150">
        <v>1962</v>
      </c>
      <c r="J192" s="100" t="s">
        <v>85</v>
      </c>
      <c r="K192" s="100" t="s">
        <v>49</v>
      </c>
      <c r="L192" s="100" t="s">
        <v>410</v>
      </c>
      <c r="M192" s="100" t="s">
        <v>87</v>
      </c>
      <c r="N192" s="100" t="s">
        <v>102</v>
      </c>
      <c r="O192" s="43">
        <f t="shared" si="0"/>
        <v>69.311190740000001</v>
      </c>
      <c r="P192" s="162">
        <f t="shared" si="1"/>
        <v>28.86223815</v>
      </c>
      <c r="Q192" s="43">
        <f t="shared" si="2"/>
        <v>64.986238069999999</v>
      </c>
      <c r="R192" s="162">
        <f t="shared" si="3"/>
        <v>30.565762280000001</v>
      </c>
      <c r="S192" s="43">
        <f t="shared" si="4"/>
        <v>61.994976700000002</v>
      </c>
      <c r="T192" s="162">
        <f t="shared" si="5"/>
        <v>36.045028289999998</v>
      </c>
      <c r="U192" s="43">
        <f t="shared" si="6"/>
        <v>62.796147750000003</v>
      </c>
      <c r="V192" s="162">
        <f t="shared" si="7"/>
        <v>35.5502635</v>
      </c>
      <c r="W192" s="43">
        <f t="shared" si="268"/>
        <v>68.233096709999998</v>
      </c>
      <c r="X192" s="162">
        <f t="shared" si="269"/>
        <v>31.582856039999999</v>
      </c>
      <c r="Y192" s="43">
        <f t="shared" si="262"/>
        <v>68.167413019999998</v>
      </c>
      <c r="Z192" s="162">
        <f t="shared" si="263"/>
        <v>30.22735102</v>
      </c>
      <c r="AA192" s="43">
        <f t="shared" si="264"/>
        <v>60.566144420000001</v>
      </c>
      <c r="AB192" s="162">
        <f t="shared" si="265"/>
        <v>34.214325709999997</v>
      </c>
      <c r="AC192" s="43">
        <f t="shared" si="274"/>
        <v>60.739148010000001</v>
      </c>
      <c r="AD192" s="162">
        <f t="shared" si="275"/>
        <v>39.031617480000001</v>
      </c>
      <c r="AE192" s="43">
        <f t="shared" si="276"/>
        <v>65.806016380000003</v>
      </c>
      <c r="AF192" s="162">
        <f t="shared" si="277"/>
        <v>34.193983619999997</v>
      </c>
      <c r="AG192" s="43">
        <f t="shared" ref="AG192:AL192" si="427">CZ192/$CY192*100</f>
        <v>68.925746709999999</v>
      </c>
      <c r="AH192" s="44">
        <f t="shared" si="427"/>
        <v>11.67920092</v>
      </c>
      <c r="AI192" s="44">
        <f t="shared" si="427"/>
        <v>8.764258925</v>
      </c>
      <c r="AJ192" s="44">
        <f t="shared" si="427"/>
        <v>8.4475018950000003</v>
      </c>
      <c r="AK192" s="44">
        <f t="shared" si="427"/>
        <v>0.16809498819999999</v>
      </c>
      <c r="AL192" s="44">
        <f t="shared" si="427"/>
        <v>2.015196564</v>
      </c>
      <c r="AM192" s="43">
        <f t="shared" ref="AM192:AR192" si="428">DN192/$DM192*100</f>
        <v>65.49020883</v>
      </c>
      <c r="AN192" s="44">
        <f t="shared" si="428"/>
        <v>11.3272677</v>
      </c>
      <c r="AO192" s="44">
        <f t="shared" si="428"/>
        <v>12.37348969</v>
      </c>
      <c r="AP192" s="44">
        <f t="shared" si="428"/>
        <v>8.9282908029999994</v>
      </c>
      <c r="AQ192" s="44">
        <f t="shared" si="428"/>
        <v>0.1636528176</v>
      </c>
      <c r="AR192" s="163">
        <f t="shared" si="428"/>
        <v>1.7170901590000001</v>
      </c>
      <c r="AS192" s="45">
        <f t="shared" si="18"/>
        <v>91.47761371</v>
      </c>
      <c r="AT192" s="46">
        <f t="shared" si="27"/>
        <v>108</v>
      </c>
      <c r="AU192" s="47">
        <f t="shared" si="19"/>
        <v>55.570187730000001</v>
      </c>
      <c r="AV192" s="46">
        <f t="shared" si="28"/>
        <v>15</v>
      </c>
      <c r="AW192" s="47">
        <f t="shared" si="20"/>
        <v>61.827470390000002</v>
      </c>
      <c r="AX192" s="164">
        <f t="shared" si="29"/>
        <v>24</v>
      </c>
      <c r="AY192" s="48">
        <v>106958</v>
      </c>
      <c r="AZ192" s="49">
        <f t="shared" si="30"/>
        <v>17</v>
      </c>
      <c r="BA192" s="50">
        <v>121459</v>
      </c>
      <c r="BB192" s="49">
        <f t="shared" si="31"/>
        <v>12</v>
      </c>
      <c r="BC192" s="165">
        <f t="shared" si="21"/>
        <v>26.31070107</v>
      </c>
      <c r="BD192" s="51"/>
      <c r="BE192" s="44"/>
      <c r="BF192" s="162"/>
      <c r="BG192" s="100">
        <v>189</v>
      </c>
      <c r="BH192" s="39">
        <v>414164</v>
      </c>
      <c r="BI192" s="40">
        <v>287062</v>
      </c>
      <c r="BJ192" s="40">
        <v>119537</v>
      </c>
      <c r="BK192" s="39">
        <v>364411</v>
      </c>
      <c r="BL192" s="40">
        <v>236817</v>
      </c>
      <c r="BM192" s="40">
        <v>111385</v>
      </c>
      <c r="BN192" s="39">
        <v>352756</v>
      </c>
      <c r="BO192" s="40">
        <v>218691</v>
      </c>
      <c r="BP192" s="40">
        <v>127151</v>
      </c>
      <c r="BQ192" s="39">
        <v>343072</v>
      </c>
      <c r="BR192" s="40">
        <v>215436</v>
      </c>
      <c r="BS192" s="40">
        <v>121963</v>
      </c>
      <c r="BT192" s="39">
        <v>402614</v>
      </c>
      <c r="BU192" s="40">
        <v>274716</v>
      </c>
      <c r="BV192" s="40">
        <v>127157</v>
      </c>
      <c r="BW192" s="40">
        <v>0</v>
      </c>
      <c r="BX192" s="40">
        <v>0</v>
      </c>
      <c r="BY192" s="159">
        <v>741</v>
      </c>
      <c r="BZ192" s="39">
        <v>319330</v>
      </c>
      <c r="CA192" s="40">
        <v>217679</v>
      </c>
      <c r="CB192" s="40">
        <v>96525</v>
      </c>
      <c r="CC192" s="159">
        <v>5126</v>
      </c>
      <c r="CD192" s="39">
        <f t="shared" si="32"/>
        <v>364324</v>
      </c>
      <c r="CE192" s="40">
        <v>220657</v>
      </c>
      <c r="CF192" s="40">
        <v>124651</v>
      </c>
      <c r="CG192" s="159">
        <v>19016</v>
      </c>
      <c r="CH192" s="39">
        <f t="shared" si="280"/>
        <v>225097</v>
      </c>
      <c r="CI192" s="40">
        <v>136722</v>
      </c>
      <c r="CJ192" s="40">
        <v>87859</v>
      </c>
      <c r="CK192" s="159">
        <v>516</v>
      </c>
      <c r="CL192" s="39">
        <v>217531</v>
      </c>
      <c r="CM192" s="159">
        <v>113033</v>
      </c>
      <c r="CN192" s="39"/>
      <c r="CO192" s="40"/>
      <c r="CP192" s="40"/>
      <c r="CQ192" s="159"/>
      <c r="CR192" s="39">
        <v>675530</v>
      </c>
      <c r="CS192" s="40">
        <v>441420</v>
      </c>
      <c r="CT192" s="40">
        <v>78580</v>
      </c>
      <c r="CU192" s="40">
        <v>79295</v>
      </c>
      <c r="CV192" s="40">
        <v>53990</v>
      </c>
      <c r="CW192" s="40">
        <v>1080</v>
      </c>
      <c r="CX192" s="40">
        <v>21165</v>
      </c>
      <c r="CY192" s="39">
        <v>514590</v>
      </c>
      <c r="CZ192" s="40">
        <v>354685</v>
      </c>
      <c r="DA192" s="40">
        <v>60100</v>
      </c>
      <c r="DB192" s="40">
        <v>45100</v>
      </c>
      <c r="DC192" s="40">
        <v>43470</v>
      </c>
      <c r="DD192" s="40">
        <v>865</v>
      </c>
      <c r="DE192" s="40">
        <v>10370</v>
      </c>
      <c r="DF192" s="39">
        <v>721514</v>
      </c>
      <c r="DG192" s="40">
        <v>460759</v>
      </c>
      <c r="DH192" s="40">
        <v>82060</v>
      </c>
      <c r="DI192" s="40">
        <v>96849</v>
      </c>
      <c r="DJ192" s="40">
        <v>62522</v>
      </c>
      <c r="DK192" s="40">
        <v>1179</v>
      </c>
      <c r="DL192" s="159">
        <v>18145</v>
      </c>
      <c r="DM192" s="39">
        <v>553611</v>
      </c>
      <c r="DN192" s="40">
        <v>362561</v>
      </c>
      <c r="DO192" s="40">
        <v>62709</v>
      </c>
      <c r="DP192" s="40">
        <v>68501</v>
      </c>
      <c r="DQ192" s="40">
        <v>49428</v>
      </c>
      <c r="DR192" s="40">
        <v>906</v>
      </c>
      <c r="DS192" s="159">
        <v>9506</v>
      </c>
      <c r="DT192" s="41">
        <v>531553</v>
      </c>
      <c r="DU192" s="42">
        <v>45301</v>
      </c>
      <c r="DV192" s="42">
        <v>87028</v>
      </c>
      <c r="DW192" s="42">
        <v>103839</v>
      </c>
      <c r="DX192" s="42">
        <v>295385</v>
      </c>
      <c r="DY192" s="41">
        <v>332569</v>
      </c>
      <c r="DZ192" s="42">
        <v>11881</v>
      </c>
      <c r="EA192" s="42">
        <v>51479</v>
      </c>
      <c r="EB192" s="42">
        <v>63590</v>
      </c>
      <c r="EC192" s="160">
        <v>205619</v>
      </c>
    </row>
    <row r="193" spans="1:133">
      <c r="A193" s="154" t="s">
        <v>1236</v>
      </c>
      <c r="B193" s="154" t="s">
        <v>1237</v>
      </c>
      <c r="C193" s="140" t="s">
        <v>126</v>
      </c>
      <c r="D193" s="29" t="s">
        <v>1238</v>
      </c>
      <c r="E193" s="156" t="s">
        <v>651</v>
      </c>
      <c r="F193" s="29" t="s">
        <v>1239</v>
      </c>
      <c r="G193" s="156" t="s">
        <v>1240</v>
      </c>
      <c r="H193" s="166">
        <v>1988</v>
      </c>
      <c r="I193" s="150">
        <v>1949</v>
      </c>
      <c r="J193" s="100" t="s">
        <v>85</v>
      </c>
      <c r="K193" s="100" t="s">
        <v>49</v>
      </c>
      <c r="L193" s="100" t="s">
        <v>148</v>
      </c>
      <c r="M193" s="100" t="s">
        <v>87</v>
      </c>
      <c r="N193" s="100" t="s">
        <v>102</v>
      </c>
      <c r="O193" s="43">
        <f t="shared" si="0"/>
        <v>61.132535949999998</v>
      </c>
      <c r="P193" s="162">
        <f t="shared" si="1"/>
        <v>36.867480360000002</v>
      </c>
      <c r="Q193" s="43">
        <f t="shared" si="2"/>
        <v>57.182768189999997</v>
      </c>
      <c r="R193" s="162">
        <f t="shared" si="3"/>
        <v>36.529178430000002</v>
      </c>
      <c r="S193" s="43">
        <f t="shared" si="4"/>
        <v>63.960764570000002</v>
      </c>
      <c r="T193" s="162">
        <f t="shared" si="5"/>
        <v>34.266268680000003</v>
      </c>
      <c r="U193" s="43">
        <f t="shared" si="6"/>
        <v>64.125862760000004</v>
      </c>
      <c r="V193" s="162">
        <f t="shared" si="7"/>
        <v>33.718355289999998</v>
      </c>
      <c r="W193" s="43">
        <f t="shared" si="268"/>
        <v>96.510731359999994</v>
      </c>
      <c r="X193" s="162">
        <f t="shared" si="269"/>
        <v>0</v>
      </c>
      <c r="Y193" s="43">
        <f t="shared" si="262"/>
        <v>97.644075610000002</v>
      </c>
      <c r="Z193" s="162">
        <f t="shared" si="263"/>
        <v>0</v>
      </c>
      <c r="AA193" s="43">
        <f t="shared" si="264"/>
        <v>73.335738430000006</v>
      </c>
      <c r="AB193" s="162">
        <f t="shared" si="265"/>
        <v>0</v>
      </c>
      <c r="AC193" s="43">
        <f t="shared" si="274"/>
        <v>97.955701009999999</v>
      </c>
      <c r="AD193" s="162">
        <f t="shared" si="275"/>
        <v>0</v>
      </c>
      <c r="AE193" s="43">
        <f t="shared" si="276"/>
        <v>100</v>
      </c>
      <c r="AF193" s="162">
        <f t="shared" si="277"/>
        <v>0</v>
      </c>
      <c r="AG193" s="43">
        <f t="shared" ref="AG193:AL193" si="429">CZ193/$CY193*100</f>
        <v>77.032375380000005</v>
      </c>
      <c r="AH193" s="44">
        <f t="shared" si="429"/>
        <v>5.1041146690000003</v>
      </c>
      <c r="AI193" s="44">
        <f t="shared" si="429"/>
        <v>14.9825287</v>
      </c>
      <c r="AJ193" s="44">
        <f t="shared" si="429"/>
        <v>1.542109392</v>
      </c>
      <c r="AK193" s="44">
        <f t="shared" si="429"/>
        <v>0.14084004850000001</v>
      </c>
      <c r="AL193" s="44">
        <f t="shared" si="429"/>
        <v>1.1980318050000001</v>
      </c>
      <c r="AM193" s="43">
        <f t="shared" ref="AM193:AR193" si="430">DN193/$DM193*100</f>
        <v>79.831165589999998</v>
      </c>
      <c r="AN193" s="44">
        <f t="shared" si="430"/>
        <v>5.1696232780000004</v>
      </c>
      <c r="AO193" s="44">
        <f t="shared" si="430"/>
        <v>11.99621346</v>
      </c>
      <c r="AP193" s="44">
        <f t="shared" si="430"/>
        <v>1.6801896110000001</v>
      </c>
      <c r="AQ193" s="44">
        <f t="shared" si="430"/>
        <v>0.16397714599999999</v>
      </c>
      <c r="AR193" s="163">
        <f t="shared" si="430"/>
        <v>1.158830923</v>
      </c>
      <c r="AS193" s="45">
        <f t="shared" si="18"/>
        <v>88.247696730000001</v>
      </c>
      <c r="AT193" s="46">
        <f t="shared" si="27"/>
        <v>267</v>
      </c>
      <c r="AU193" s="47">
        <f t="shared" si="19"/>
        <v>30.10803305</v>
      </c>
      <c r="AV193" s="46">
        <f t="shared" si="28"/>
        <v>218</v>
      </c>
      <c r="AW193" s="47">
        <f t="shared" si="20"/>
        <v>33.690110959999998</v>
      </c>
      <c r="AX193" s="164">
        <f t="shared" si="29"/>
        <v>226</v>
      </c>
      <c r="AY193" s="48">
        <v>59137</v>
      </c>
      <c r="AZ193" s="49">
        <f t="shared" si="30"/>
        <v>237</v>
      </c>
      <c r="BA193" s="50">
        <v>67342</v>
      </c>
      <c r="BB193" s="49">
        <f t="shared" si="31"/>
        <v>223</v>
      </c>
      <c r="BC193" s="165">
        <f t="shared" si="21"/>
        <v>51.080082640000001</v>
      </c>
      <c r="BD193" s="51"/>
      <c r="BE193" s="44"/>
      <c r="BF193" s="162"/>
      <c r="BG193" s="100">
        <v>190</v>
      </c>
      <c r="BH193" s="39">
        <v>367953</v>
      </c>
      <c r="BI193" s="40">
        <v>224939</v>
      </c>
      <c r="BJ193" s="40">
        <v>135655</v>
      </c>
      <c r="BK193" s="39">
        <v>339326</v>
      </c>
      <c r="BL193" s="40">
        <v>194036</v>
      </c>
      <c r="BM193" s="40">
        <v>123953</v>
      </c>
      <c r="BN193" s="39">
        <v>333678</v>
      </c>
      <c r="BO193" s="40">
        <v>213423</v>
      </c>
      <c r="BP193" s="40">
        <v>114339</v>
      </c>
      <c r="BQ193" s="39">
        <v>332362</v>
      </c>
      <c r="BR193" s="40">
        <v>213130</v>
      </c>
      <c r="BS193" s="40">
        <v>112067</v>
      </c>
      <c r="BT193" s="39">
        <v>285332</v>
      </c>
      <c r="BU193" s="40">
        <v>275376</v>
      </c>
      <c r="BV193" s="40">
        <v>0</v>
      </c>
      <c r="BW193" s="40">
        <v>0</v>
      </c>
      <c r="BX193" s="40">
        <v>0</v>
      </c>
      <c r="BY193" s="159">
        <v>9956</v>
      </c>
      <c r="BZ193" s="39">
        <v>216900</v>
      </c>
      <c r="CA193" s="40">
        <v>211790</v>
      </c>
      <c r="CB193" s="40">
        <v>0</v>
      </c>
      <c r="CC193" s="159">
        <v>5110</v>
      </c>
      <c r="CD193" s="39">
        <f t="shared" si="32"/>
        <v>321539</v>
      </c>
      <c r="CE193" s="40">
        <v>235803</v>
      </c>
      <c r="CF193" s="40">
        <v>0</v>
      </c>
      <c r="CG193" s="159">
        <v>85736</v>
      </c>
      <c r="CH193" s="39">
        <f t="shared" si="280"/>
        <v>171110</v>
      </c>
      <c r="CI193" s="40">
        <v>167612</v>
      </c>
      <c r="CJ193" s="40">
        <v>0</v>
      </c>
      <c r="CK193" s="159">
        <v>3498</v>
      </c>
      <c r="CL193" s="39">
        <v>261936</v>
      </c>
      <c r="CM193" s="159">
        <v>0</v>
      </c>
      <c r="CN193" s="39"/>
      <c r="CO193" s="40"/>
      <c r="CP193" s="40"/>
      <c r="CQ193" s="159"/>
      <c r="CR193" s="39">
        <v>707800</v>
      </c>
      <c r="CS193" s="40">
        <v>515835</v>
      </c>
      <c r="CT193" s="40">
        <v>38190</v>
      </c>
      <c r="CU193" s="40">
        <v>128420</v>
      </c>
      <c r="CV193" s="40">
        <v>11550</v>
      </c>
      <c r="CW193" s="40">
        <v>1010</v>
      </c>
      <c r="CX193" s="40">
        <v>12795</v>
      </c>
      <c r="CY193" s="39">
        <v>560920</v>
      </c>
      <c r="CZ193" s="40">
        <v>432090</v>
      </c>
      <c r="DA193" s="40">
        <v>28630</v>
      </c>
      <c r="DB193" s="40">
        <v>84040</v>
      </c>
      <c r="DC193" s="40">
        <v>8650</v>
      </c>
      <c r="DD193" s="40">
        <v>790</v>
      </c>
      <c r="DE193" s="40">
        <v>6720</v>
      </c>
      <c r="DF193" s="39">
        <v>727515</v>
      </c>
      <c r="DG193" s="40">
        <v>552693</v>
      </c>
      <c r="DH193" s="40">
        <v>40211</v>
      </c>
      <c r="DI193" s="40">
        <v>108810</v>
      </c>
      <c r="DJ193" s="40">
        <v>12775</v>
      </c>
      <c r="DK193" s="40">
        <v>1160</v>
      </c>
      <c r="DL193" s="159">
        <v>11866</v>
      </c>
      <c r="DM193" s="39">
        <v>564103</v>
      </c>
      <c r="DN193" s="40">
        <v>450330</v>
      </c>
      <c r="DO193" s="40">
        <v>29162</v>
      </c>
      <c r="DP193" s="40">
        <v>67671</v>
      </c>
      <c r="DQ193" s="40">
        <v>9478</v>
      </c>
      <c r="DR193" s="40">
        <v>925</v>
      </c>
      <c r="DS193" s="159">
        <v>6537</v>
      </c>
      <c r="DT193" s="41">
        <v>505586</v>
      </c>
      <c r="DU193" s="42">
        <v>59418</v>
      </c>
      <c r="DV193" s="42">
        <v>152299</v>
      </c>
      <c r="DW193" s="42">
        <v>141647</v>
      </c>
      <c r="DX193" s="42">
        <v>152222</v>
      </c>
      <c r="DY193" s="41">
        <v>392121</v>
      </c>
      <c r="DZ193" s="42">
        <v>30583</v>
      </c>
      <c r="EA193" s="42">
        <v>117275</v>
      </c>
      <c r="EB193" s="42">
        <v>112157</v>
      </c>
      <c r="EC193" s="160">
        <v>132106</v>
      </c>
    </row>
    <row r="194" spans="1:133">
      <c r="A194" s="155" t="s">
        <v>1241</v>
      </c>
      <c r="B194" s="155" t="s">
        <v>1242</v>
      </c>
      <c r="C194" s="140" t="s">
        <v>126</v>
      </c>
      <c r="D194" s="29" t="s">
        <v>326</v>
      </c>
      <c r="E194" s="156" t="s">
        <v>1243</v>
      </c>
      <c r="F194" s="29" t="s">
        <v>1244</v>
      </c>
      <c r="G194" s="156" t="s">
        <v>1245</v>
      </c>
      <c r="H194" s="166">
        <v>1996</v>
      </c>
      <c r="I194" s="150">
        <v>1959</v>
      </c>
      <c r="J194" s="100" t="s">
        <v>85</v>
      </c>
      <c r="K194" s="100" t="s">
        <v>49</v>
      </c>
      <c r="L194" s="100" t="s">
        <v>148</v>
      </c>
      <c r="M194" s="100" t="s">
        <v>87</v>
      </c>
      <c r="N194" s="100" t="s">
        <v>102</v>
      </c>
      <c r="O194" s="43">
        <f t="shared" si="0"/>
        <v>61.759480349999997</v>
      </c>
      <c r="P194" s="162">
        <f t="shared" si="1"/>
        <v>36.041233409999997</v>
      </c>
      <c r="Q194" s="43">
        <f t="shared" si="2"/>
        <v>56.197801509999998</v>
      </c>
      <c r="R194" s="162">
        <f t="shared" si="3"/>
        <v>36.832250590000001</v>
      </c>
      <c r="S194" s="43">
        <f t="shared" si="4"/>
        <v>58.704522519999998</v>
      </c>
      <c r="T194" s="162">
        <f t="shared" si="5"/>
        <v>39.18410454</v>
      </c>
      <c r="U194" s="43">
        <f t="shared" si="6"/>
        <v>60.173722580000003</v>
      </c>
      <c r="V194" s="162">
        <f t="shared" si="7"/>
        <v>37.262444119999998</v>
      </c>
      <c r="W194" s="43">
        <f t="shared" si="268"/>
        <v>65.329505400000002</v>
      </c>
      <c r="X194" s="162">
        <f t="shared" si="269"/>
        <v>34.571658669999998</v>
      </c>
      <c r="Y194" s="43">
        <f t="shared" si="262"/>
        <v>67.159249259999996</v>
      </c>
      <c r="Z194" s="162">
        <f t="shared" si="263"/>
        <v>32.781079210000001</v>
      </c>
      <c r="AA194" s="43">
        <f t="shared" si="264"/>
        <v>98.244006119999995</v>
      </c>
      <c r="AB194" s="162">
        <f t="shared" si="265"/>
        <v>0</v>
      </c>
      <c r="AC194" s="43">
        <f t="shared" si="274"/>
        <v>98.202552900000001</v>
      </c>
      <c r="AD194" s="162">
        <f t="shared" si="275"/>
        <v>0</v>
      </c>
      <c r="AE194" s="43">
        <f t="shared" si="276"/>
        <v>100</v>
      </c>
      <c r="AF194" s="162">
        <f t="shared" si="277"/>
        <v>0</v>
      </c>
      <c r="AG194" s="43">
        <f t="shared" ref="AG194:AL194" si="431">CZ194/$CY194*100</f>
        <v>83.17117245</v>
      </c>
      <c r="AH194" s="44">
        <f t="shared" si="431"/>
        <v>3.7681262630000001</v>
      </c>
      <c r="AI194" s="44">
        <f t="shared" si="431"/>
        <v>7.8789713099999998</v>
      </c>
      <c r="AJ194" s="44">
        <f t="shared" si="431"/>
        <v>3.6986923279999999</v>
      </c>
      <c r="AK194" s="44">
        <f t="shared" si="431"/>
        <v>0.20207055560000001</v>
      </c>
      <c r="AL194" s="44">
        <f t="shared" si="431"/>
        <v>1.2809670900000001</v>
      </c>
      <c r="AM194" s="43">
        <f t="shared" ref="AM194:AR194" si="432">DN194/$DM194*100</f>
        <v>83.373900579999997</v>
      </c>
      <c r="AN194" s="44">
        <f t="shared" si="432"/>
        <v>3.5458539330000001</v>
      </c>
      <c r="AO194" s="44">
        <f t="shared" si="432"/>
        <v>6.9404411619999999</v>
      </c>
      <c r="AP194" s="44">
        <f t="shared" si="432"/>
        <v>4.375790973</v>
      </c>
      <c r="AQ194" s="44">
        <f t="shared" si="432"/>
        <v>0.16979996429999999</v>
      </c>
      <c r="AR194" s="163">
        <f t="shared" si="432"/>
        <v>1.5942133869999999</v>
      </c>
      <c r="AS194" s="45">
        <f t="shared" si="18"/>
        <v>91.467616550000002</v>
      </c>
      <c r="AT194" s="46">
        <f t="shared" si="27"/>
        <v>111</v>
      </c>
      <c r="AU194" s="47">
        <f t="shared" si="19"/>
        <v>39.26906468</v>
      </c>
      <c r="AV194" s="46">
        <f t="shared" si="28"/>
        <v>99</v>
      </c>
      <c r="AW194" s="47">
        <f t="shared" si="20"/>
        <v>40.352359229999998</v>
      </c>
      <c r="AX194" s="164">
        <f t="shared" si="29"/>
        <v>150</v>
      </c>
      <c r="AY194" s="48">
        <v>71636</v>
      </c>
      <c r="AZ194" s="49">
        <f t="shared" si="30"/>
        <v>130</v>
      </c>
      <c r="BA194" s="50">
        <v>76260</v>
      </c>
      <c r="BB194" s="49">
        <f t="shared" si="31"/>
        <v>156</v>
      </c>
      <c r="BC194" s="165">
        <f t="shared" si="21"/>
        <v>49.609642170000001</v>
      </c>
      <c r="BD194" s="51"/>
      <c r="BE194" s="44"/>
      <c r="BF194" s="162"/>
      <c r="BG194" s="100">
        <v>191</v>
      </c>
      <c r="BH194" s="39">
        <v>389490</v>
      </c>
      <c r="BI194" s="40">
        <v>240547</v>
      </c>
      <c r="BJ194" s="40">
        <v>140377</v>
      </c>
      <c r="BK194" s="39">
        <v>351423</v>
      </c>
      <c r="BL194" s="40">
        <v>197492</v>
      </c>
      <c r="BM194" s="40">
        <v>129437</v>
      </c>
      <c r="BN194" s="39">
        <v>339921</v>
      </c>
      <c r="BO194" s="40">
        <v>199549</v>
      </c>
      <c r="BP194" s="40">
        <v>133195</v>
      </c>
      <c r="BQ194" s="39">
        <v>333290</v>
      </c>
      <c r="BR194" s="40">
        <v>200553</v>
      </c>
      <c r="BS194" s="40">
        <v>124192</v>
      </c>
      <c r="BT194" s="39">
        <v>382452</v>
      </c>
      <c r="BU194" s="40">
        <v>249854</v>
      </c>
      <c r="BV194" s="40">
        <v>132220</v>
      </c>
      <c r="BW194" s="40">
        <v>0</v>
      </c>
      <c r="BX194" s="40">
        <v>0</v>
      </c>
      <c r="BY194" s="159">
        <v>378</v>
      </c>
      <c r="BZ194" s="39">
        <v>284893</v>
      </c>
      <c r="CA194" s="40">
        <v>191332</v>
      </c>
      <c r="CB194" s="40">
        <v>93391</v>
      </c>
      <c r="CC194" s="159">
        <v>170</v>
      </c>
      <c r="CD194" s="39">
        <f t="shared" si="32"/>
        <v>280411</v>
      </c>
      <c r="CE194" s="40">
        <v>275487</v>
      </c>
      <c r="CF194" s="40">
        <v>0</v>
      </c>
      <c r="CG194" s="159">
        <v>4924</v>
      </c>
      <c r="CH194" s="39">
        <f t="shared" si="280"/>
        <v>172745</v>
      </c>
      <c r="CI194" s="40">
        <v>169640</v>
      </c>
      <c r="CJ194" s="40">
        <v>0</v>
      </c>
      <c r="CK194" s="159">
        <v>3105</v>
      </c>
      <c r="CL194" s="39">
        <v>259257</v>
      </c>
      <c r="CM194" s="159">
        <v>0</v>
      </c>
      <c r="CN194" s="39"/>
      <c r="CO194" s="40"/>
      <c r="CP194" s="40"/>
      <c r="CQ194" s="159"/>
      <c r="CR194" s="39">
        <v>705550</v>
      </c>
      <c r="CS194" s="40">
        <v>565090</v>
      </c>
      <c r="CT194" s="40">
        <v>30095</v>
      </c>
      <c r="CU194" s="40">
        <v>66385</v>
      </c>
      <c r="CV194" s="40">
        <v>28225</v>
      </c>
      <c r="CW194" s="40">
        <v>1470</v>
      </c>
      <c r="CX194" s="40">
        <v>14285</v>
      </c>
      <c r="CY194" s="39">
        <v>561685</v>
      </c>
      <c r="CZ194" s="40">
        <v>467160</v>
      </c>
      <c r="DA194" s="40">
        <v>21165</v>
      </c>
      <c r="DB194" s="40">
        <v>44255</v>
      </c>
      <c r="DC194" s="40">
        <v>20775</v>
      </c>
      <c r="DD194" s="40">
        <v>1135</v>
      </c>
      <c r="DE194" s="40">
        <v>7195</v>
      </c>
      <c r="DF194" s="39">
        <v>727514</v>
      </c>
      <c r="DG194" s="40">
        <v>588372</v>
      </c>
      <c r="DH194" s="40">
        <v>27903</v>
      </c>
      <c r="DI194" s="40">
        <v>61073</v>
      </c>
      <c r="DJ194" s="40">
        <v>33253</v>
      </c>
      <c r="DK194" s="40">
        <v>1223</v>
      </c>
      <c r="DL194" s="159">
        <v>15690</v>
      </c>
      <c r="DM194" s="39">
        <v>566549</v>
      </c>
      <c r="DN194" s="40">
        <v>472354</v>
      </c>
      <c r="DO194" s="40">
        <v>20089</v>
      </c>
      <c r="DP194" s="40">
        <v>39321</v>
      </c>
      <c r="DQ194" s="40">
        <v>24791</v>
      </c>
      <c r="DR194" s="40">
        <v>962</v>
      </c>
      <c r="DS194" s="159">
        <v>9032</v>
      </c>
      <c r="DT194" s="41">
        <v>506447</v>
      </c>
      <c r="DU194" s="42">
        <v>43212</v>
      </c>
      <c r="DV194" s="42">
        <v>134580</v>
      </c>
      <c r="DW194" s="42">
        <v>129778</v>
      </c>
      <c r="DX194" s="42">
        <v>198877</v>
      </c>
      <c r="DY194" s="41">
        <v>409582</v>
      </c>
      <c r="DZ194" s="42">
        <v>25181</v>
      </c>
      <c r="EA194" s="42">
        <v>111061</v>
      </c>
      <c r="EB194" s="42">
        <v>108064</v>
      </c>
      <c r="EC194" s="160">
        <v>165276</v>
      </c>
    </row>
    <row r="195" spans="1:133">
      <c r="A195" s="154" t="s">
        <v>1246</v>
      </c>
      <c r="B195" s="154" t="s">
        <v>1247</v>
      </c>
      <c r="C195" s="140" t="s">
        <v>126</v>
      </c>
      <c r="D195" s="29" t="s">
        <v>1248</v>
      </c>
      <c r="E195" s="156" t="s">
        <v>1249</v>
      </c>
      <c r="F195" s="29" t="s">
        <v>1250</v>
      </c>
      <c r="G195" s="156" t="s">
        <v>1251</v>
      </c>
      <c r="H195" s="166">
        <v>2018</v>
      </c>
      <c r="I195" s="150">
        <v>1973</v>
      </c>
      <c r="J195" s="100" t="s">
        <v>131</v>
      </c>
      <c r="K195" s="100" t="s">
        <v>330</v>
      </c>
      <c r="L195" s="100" t="s">
        <v>148</v>
      </c>
      <c r="M195" s="100" t="s">
        <v>87</v>
      </c>
      <c r="N195" s="100" t="s">
        <v>102</v>
      </c>
      <c r="O195" s="43">
        <f t="shared" si="0"/>
        <v>63.365931789999998</v>
      </c>
      <c r="P195" s="162">
        <f t="shared" si="1"/>
        <v>34.575286810000001</v>
      </c>
      <c r="Q195" s="43">
        <f t="shared" si="2"/>
        <v>58.225342329999997</v>
      </c>
      <c r="R195" s="162">
        <f t="shared" si="3"/>
        <v>35.387290100000001</v>
      </c>
      <c r="S195" s="43">
        <f t="shared" si="4"/>
        <v>56.908012319999997</v>
      </c>
      <c r="T195" s="162">
        <f t="shared" si="5"/>
        <v>41.411428999999998</v>
      </c>
      <c r="U195" s="43">
        <f t="shared" si="6"/>
        <v>58.827880440000001</v>
      </c>
      <c r="V195" s="162">
        <f t="shared" si="7"/>
        <v>39.379109960000001</v>
      </c>
      <c r="W195" s="43">
        <f t="shared" si="268"/>
        <v>97.736927629999997</v>
      </c>
      <c r="X195" s="162">
        <f t="shared" si="269"/>
        <v>0</v>
      </c>
      <c r="Y195" s="43">
        <f t="shared" si="262"/>
        <v>61.997229050000001</v>
      </c>
      <c r="Z195" s="162">
        <f t="shared" si="263"/>
        <v>33.453622459999998</v>
      </c>
      <c r="AA195" s="43">
        <f t="shared" si="264"/>
        <v>68.693701540000006</v>
      </c>
      <c r="AB195" s="162">
        <f t="shared" si="265"/>
        <v>31.201827089999998</v>
      </c>
      <c r="AC195" s="43">
        <f t="shared" si="274"/>
        <v>62.958369920000003</v>
      </c>
      <c r="AD195" s="162">
        <f t="shared" si="275"/>
        <v>36.949299830000001</v>
      </c>
      <c r="AE195" s="43">
        <f t="shared" si="276"/>
        <v>65.979763039999995</v>
      </c>
      <c r="AF195" s="162">
        <f t="shared" si="277"/>
        <v>34.020236959999998</v>
      </c>
      <c r="AG195" s="43">
        <f t="shared" ref="AG195:AL195" si="433">CZ195/$CY195*100</f>
        <v>75.124817539999995</v>
      </c>
      <c r="AH195" s="44">
        <f t="shared" si="433"/>
        <v>2.6730012919999999</v>
      </c>
      <c r="AI195" s="44">
        <f t="shared" si="433"/>
        <v>14.728934430000001</v>
      </c>
      <c r="AJ195" s="44">
        <f t="shared" si="433"/>
        <v>6.186487165</v>
      </c>
      <c r="AK195" s="44">
        <f t="shared" si="433"/>
        <v>0.14132041619999999</v>
      </c>
      <c r="AL195" s="44">
        <f t="shared" si="433"/>
        <v>1.145439162</v>
      </c>
      <c r="AM195" s="43">
        <f t="shared" ref="AM195:AR195" si="434">DN195/$DM195*100</f>
        <v>75.189827780000002</v>
      </c>
      <c r="AN195" s="44">
        <f t="shared" si="434"/>
        <v>2.610245784</v>
      </c>
      <c r="AO195" s="44">
        <f t="shared" si="434"/>
        <v>14.03396324</v>
      </c>
      <c r="AP195" s="44">
        <f t="shared" si="434"/>
        <v>6.3769387929999999</v>
      </c>
      <c r="AQ195" s="44">
        <f t="shared" si="434"/>
        <v>0.11781158160000001</v>
      </c>
      <c r="AR195" s="163">
        <f t="shared" si="434"/>
        <v>1.671212822</v>
      </c>
      <c r="AS195" s="45">
        <f t="shared" si="18"/>
        <v>88.929665130000004</v>
      </c>
      <c r="AT195" s="46">
        <f t="shared" si="27"/>
        <v>238</v>
      </c>
      <c r="AU195" s="47">
        <f t="shared" si="19"/>
        <v>38.132936479999998</v>
      </c>
      <c r="AV195" s="46">
        <f t="shared" si="28"/>
        <v>110</v>
      </c>
      <c r="AW195" s="47">
        <f t="shared" si="20"/>
        <v>43.008705550000002</v>
      </c>
      <c r="AX195" s="164">
        <f t="shared" si="29"/>
        <v>118</v>
      </c>
      <c r="AY195" s="48">
        <v>81055</v>
      </c>
      <c r="AZ195" s="49">
        <f t="shared" si="30"/>
        <v>70</v>
      </c>
      <c r="BA195" s="50">
        <v>89915</v>
      </c>
      <c r="BB195" s="49">
        <f t="shared" si="31"/>
        <v>79</v>
      </c>
      <c r="BC195" s="165">
        <f t="shared" si="21"/>
        <v>42.814605970000002</v>
      </c>
      <c r="BD195" s="51"/>
      <c r="BE195" s="44"/>
      <c r="BF195" s="162"/>
      <c r="BG195" s="100">
        <v>192</v>
      </c>
      <c r="BH195" s="39">
        <v>383965</v>
      </c>
      <c r="BI195" s="40">
        <v>243303</v>
      </c>
      <c r="BJ195" s="40">
        <v>132757</v>
      </c>
      <c r="BK195" s="39">
        <v>348563</v>
      </c>
      <c r="BL195" s="40">
        <v>202952</v>
      </c>
      <c r="BM195" s="40">
        <v>123347</v>
      </c>
      <c r="BN195" s="39">
        <v>332925</v>
      </c>
      <c r="BO195" s="40">
        <v>189461</v>
      </c>
      <c r="BP195" s="40">
        <v>137869</v>
      </c>
      <c r="BQ195" s="39">
        <v>320411</v>
      </c>
      <c r="BR195" s="40">
        <v>188491</v>
      </c>
      <c r="BS195" s="40">
        <v>126175</v>
      </c>
      <c r="BT195" s="39">
        <v>293539</v>
      </c>
      <c r="BU195" s="40">
        <v>286896</v>
      </c>
      <c r="BV195" s="40">
        <v>0</v>
      </c>
      <c r="BW195" s="40">
        <v>0</v>
      </c>
      <c r="BX195" s="40">
        <v>0</v>
      </c>
      <c r="BY195" s="159">
        <v>6643</v>
      </c>
      <c r="BZ195" s="39">
        <v>279327</v>
      </c>
      <c r="CA195" s="40">
        <v>173175</v>
      </c>
      <c r="CB195" s="40">
        <v>93445</v>
      </c>
      <c r="CC195" s="159">
        <v>12707</v>
      </c>
      <c r="CD195" s="39">
        <f t="shared" si="32"/>
        <v>344592</v>
      </c>
      <c r="CE195" s="40">
        <v>236713</v>
      </c>
      <c r="CF195" s="40">
        <v>107519</v>
      </c>
      <c r="CG195" s="159">
        <v>360</v>
      </c>
      <c r="CH195" s="39">
        <f t="shared" si="280"/>
        <v>220946</v>
      </c>
      <c r="CI195" s="40">
        <v>139104</v>
      </c>
      <c r="CJ195" s="40">
        <v>81638</v>
      </c>
      <c r="CK195" s="159">
        <v>204</v>
      </c>
      <c r="CL195" s="39">
        <v>212119</v>
      </c>
      <c r="CM195" s="159">
        <v>109372</v>
      </c>
      <c r="CN195" s="39"/>
      <c r="CO195" s="40"/>
      <c r="CP195" s="40"/>
      <c r="CQ195" s="159"/>
      <c r="CR195" s="39">
        <v>701520</v>
      </c>
      <c r="CS195" s="40">
        <v>499120</v>
      </c>
      <c r="CT195" s="40">
        <v>19250</v>
      </c>
      <c r="CU195" s="40">
        <v>122115</v>
      </c>
      <c r="CV195" s="40">
        <v>47630</v>
      </c>
      <c r="CW195" s="40">
        <v>1055</v>
      </c>
      <c r="CX195" s="40">
        <v>12350</v>
      </c>
      <c r="CY195" s="39">
        <v>537785</v>
      </c>
      <c r="CZ195" s="40">
        <v>404010</v>
      </c>
      <c r="DA195" s="40">
        <v>14375</v>
      </c>
      <c r="DB195" s="40">
        <v>79210</v>
      </c>
      <c r="DC195" s="40">
        <v>33270</v>
      </c>
      <c r="DD195" s="40">
        <v>760</v>
      </c>
      <c r="DE195" s="40">
        <v>6160</v>
      </c>
      <c r="DF195" s="39">
        <v>727514</v>
      </c>
      <c r="DG195" s="40">
        <v>524030</v>
      </c>
      <c r="DH195" s="40">
        <v>19254</v>
      </c>
      <c r="DI195" s="40">
        <v>118126</v>
      </c>
      <c r="DJ195" s="40">
        <v>49395</v>
      </c>
      <c r="DK195" s="40">
        <v>890</v>
      </c>
      <c r="DL195" s="159">
        <v>15819</v>
      </c>
      <c r="DM195" s="39">
        <v>549182</v>
      </c>
      <c r="DN195" s="40">
        <v>412929</v>
      </c>
      <c r="DO195" s="40">
        <v>14335</v>
      </c>
      <c r="DP195" s="40">
        <v>77072</v>
      </c>
      <c r="DQ195" s="40">
        <v>35021</v>
      </c>
      <c r="DR195" s="40">
        <v>647</v>
      </c>
      <c r="DS195" s="159">
        <v>9178</v>
      </c>
      <c r="DT195" s="41">
        <v>523453</v>
      </c>
      <c r="DU195" s="42">
        <v>57948</v>
      </c>
      <c r="DV195" s="42">
        <v>137444</v>
      </c>
      <c r="DW195" s="42">
        <v>128453</v>
      </c>
      <c r="DX195" s="42">
        <v>199608</v>
      </c>
      <c r="DY195" s="41">
        <v>372406</v>
      </c>
      <c r="DZ195" s="42">
        <v>21708</v>
      </c>
      <c r="EA195" s="42">
        <v>96282</v>
      </c>
      <c r="EB195" s="42">
        <v>94249</v>
      </c>
      <c r="EC195" s="160">
        <v>160167</v>
      </c>
    </row>
    <row r="196" spans="1:133">
      <c r="A196" s="155" t="s">
        <v>1252</v>
      </c>
      <c r="B196" s="155" t="s">
        <v>1253</v>
      </c>
      <c r="C196" s="140" t="s">
        <v>126</v>
      </c>
      <c r="D196" s="29" t="s">
        <v>1092</v>
      </c>
      <c r="E196" s="156" t="s">
        <v>1254</v>
      </c>
      <c r="F196" s="29" t="s">
        <v>1255</v>
      </c>
      <c r="G196" s="156" t="s">
        <v>1256</v>
      </c>
      <c r="H196" s="166">
        <v>2020</v>
      </c>
      <c r="I196" s="150">
        <v>1988</v>
      </c>
      <c r="J196" s="100" t="s">
        <v>85</v>
      </c>
      <c r="K196" s="100" t="s">
        <v>49</v>
      </c>
      <c r="L196" s="100" t="s">
        <v>410</v>
      </c>
      <c r="M196" s="100" t="s">
        <v>87</v>
      </c>
      <c r="N196" s="100" t="s">
        <v>88</v>
      </c>
      <c r="O196" s="43">
        <f t="shared" si="0"/>
        <v>64.478710520000007</v>
      </c>
      <c r="P196" s="162">
        <f t="shared" si="1"/>
        <v>33.693748249999999</v>
      </c>
      <c r="Q196" s="43">
        <f t="shared" si="2"/>
        <v>59.192125040000001</v>
      </c>
      <c r="R196" s="162">
        <f t="shared" si="3"/>
        <v>35.022670900000001</v>
      </c>
      <c r="S196" s="43">
        <f t="shared" si="4"/>
        <v>57.244164689999998</v>
      </c>
      <c r="T196" s="162">
        <f t="shared" si="5"/>
        <v>41.291603629999997</v>
      </c>
      <c r="U196" s="43">
        <f t="shared" si="6"/>
        <v>60.651001170000001</v>
      </c>
      <c r="V196" s="162">
        <f t="shared" si="7"/>
        <v>38.100196949999997</v>
      </c>
      <c r="W196" s="43">
        <f t="shared" si="268"/>
        <v>60.825583850000001</v>
      </c>
      <c r="X196" s="162">
        <f t="shared" si="269"/>
        <v>38.872349649999997</v>
      </c>
      <c r="Y196" s="43">
        <f t="shared" si="262"/>
        <v>97.718472129999995</v>
      </c>
      <c r="Z196" s="162">
        <f t="shared" si="263"/>
        <v>0</v>
      </c>
      <c r="AA196" s="43">
        <f t="shared" si="264"/>
        <v>70.098598940000002</v>
      </c>
      <c r="AB196" s="162">
        <f t="shared" si="265"/>
        <v>29.81306021</v>
      </c>
      <c r="AC196" s="43">
        <f t="shared" si="274"/>
        <v>97.905347210000002</v>
      </c>
      <c r="AD196" s="162">
        <f t="shared" si="275"/>
        <v>0</v>
      </c>
      <c r="AE196" s="43">
        <f t="shared" si="276"/>
        <v>63.006385969999997</v>
      </c>
      <c r="AF196" s="162">
        <f t="shared" si="277"/>
        <v>36.993614030000003</v>
      </c>
      <c r="AG196" s="43">
        <f t="shared" ref="AG196:AL196" si="435">CZ196/$CY196*100</f>
        <v>87.738458899999998</v>
      </c>
      <c r="AH196" s="44">
        <f t="shared" si="435"/>
        <v>2.6114460269999999</v>
      </c>
      <c r="AI196" s="44">
        <f t="shared" si="435"/>
        <v>3.8018256689999999</v>
      </c>
      <c r="AJ196" s="44">
        <f t="shared" si="435"/>
        <v>4.5101060620000002</v>
      </c>
      <c r="AK196" s="44">
        <f t="shared" si="435"/>
        <v>4.5957124709999998E-2</v>
      </c>
      <c r="AL196" s="44">
        <f t="shared" si="435"/>
        <v>1.292206212</v>
      </c>
      <c r="AM196" s="43">
        <f t="shared" ref="AM196:AR196" si="436">DN196/$DM196*100</f>
        <v>88.186571240000006</v>
      </c>
      <c r="AN196" s="44">
        <f t="shared" si="436"/>
        <v>2.12520329</v>
      </c>
      <c r="AO196" s="44">
        <f t="shared" si="436"/>
        <v>3.0583116160000001</v>
      </c>
      <c r="AP196" s="44">
        <f t="shared" si="436"/>
        <v>5.0151195609999997</v>
      </c>
      <c r="AQ196" s="44">
        <f t="shared" si="436"/>
        <v>0.1077009803</v>
      </c>
      <c r="AR196" s="163">
        <f t="shared" si="436"/>
        <v>1.507093316</v>
      </c>
      <c r="AS196" s="45">
        <f t="shared" si="18"/>
        <v>93.297682440000003</v>
      </c>
      <c r="AT196" s="46">
        <f t="shared" si="27"/>
        <v>40</v>
      </c>
      <c r="AU196" s="47">
        <f t="shared" si="19"/>
        <v>51.520415360000001</v>
      </c>
      <c r="AV196" s="46">
        <f t="shared" si="28"/>
        <v>25</v>
      </c>
      <c r="AW196" s="47">
        <f t="shared" si="20"/>
        <v>50.90982357</v>
      </c>
      <c r="AX196" s="164">
        <f t="shared" si="29"/>
        <v>65</v>
      </c>
      <c r="AY196" s="48">
        <v>103255</v>
      </c>
      <c r="AZ196" s="49">
        <f t="shared" si="30"/>
        <v>20</v>
      </c>
      <c r="BA196" s="50">
        <v>104070</v>
      </c>
      <c r="BB196" s="49">
        <f t="shared" si="31"/>
        <v>34</v>
      </c>
      <c r="BC196" s="165">
        <f t="shared" si="21"/>
        <v>43.070964269999997</v>
      </c>
      <c r="BD196" s="51"/>
      <c r="BE196" s="44"/>
      <c r="BF196" s="162"/>
      <c r="BG196" s="100">
        <v>193</v>
      </c>
      <c r="BH196" s="39">
        <v>429320</v>
      </c>
      <c r="BI196" s="40">
        <v>276820</v>
      </c>
      <c r="BJ196" s="40">
        <v>144654</v>
      </c>
      <c r="BK196" s="39">
        <v>381767</v>
      </c>
      <c r="BL196" s="40">
        <v>225976</v>
      </c>
      <c r="BM196" s="40">
        <v>133705</v>
      </c>
      <c r="BN196" s="39">
        <v>370160</v>
      </c>
      <c r="BO196" s="40">
        <v>211895</v>
      </c>
      <c r="BP196" s="40">
        <v>152845</v>
      </c>
      <c r="BQ196" s="39">
        <v>362027</v>
      </c>
      <c r="BR196" s="40">
        <v>219573</v>
      </c>
      <c r="BS196" s="40">
        <v>137933</v>
      </c>
      <c r="BT196" s="39">
        <v>412823</v>
      </c>
      <c r="BU196" s="40">
        <v>251102</v>
      </c>
      <c r="BV196" s="40">
        <v>160474</v>
      </c>
      <c r="BW196" s="40">
        <v>0</v>
      </c>
      <c r="BX196" s="40">
        <v>0</v>
      </c>
      <c r="BY196" s="159">
        <v>1247</v>
      </c>
      <c r="BZ196" s="39">
        <v>251016</v>
      </c>
      <c r="CA196" s="40">
        <v>245289</v>
      </c>
      <c r="CB196" s="40">
        <v>0</v>
      </c>
      <c r="CC196" s="159">
        <v>5727</v>
      </c>
      <c r="CD196" s="39">
        <f t="shared" si="32"/>
        <v>379213</v>
      </c>
      <c r="CE196" s="40">
        <v>265823</v>
      </c>
      <c r="CF196" s="40">
        <v>113055</v>
      </c>
      <c r="CG196" s="159">
        <v>335</v>
      </c>
      <c r="CH196" s="39">
        <f t="shared" si="280"/>
        <v>188098</v>
      </c>
      <c r="CI196" s="40">
        <v>184158</v>
      </c>
      <c r="CJ196" s="40">
        <v>0</v>
      </c>
      <c r="CK196" s="159">
        <v>3940</v>
      </c>
      <c r="CL196" s="39">
        <v>221303</v>
      </c>
      <c r="CM196" s="159">
        <v>129936</v>
      </c>
      <c r="CN196" s="39"/>
      <c r="CO196" s="40"/>
      <c r="CP196" s="40"/>
      <c r="CQ196" s="159"/>
      <c r="CR196" s="39">
        <v>716835</v>
      </c>
      <c r="CS196" s="40">
        <v>612430</v>
      </c>
      <c r="CT196" s="40">
        <v>21070</v>
      </c>
      <c r="CU196" s="40">
        <v>32825</v>
      </c>
      <c r="CV196" s="40">
        <v>35605</v>
      </c>
      <c r="CW196" s="40">
        <v>360</v>
      </c>
      <c r="CX196" s="40">
        <v>14545</v>
      </c>
      <c r="CY196" s="39">
        <v>554865</v>
      </c>
      <c r="CZ196" s="40">
        <v>486830</v>
      </c>
      <c r="DA196" s="40">
        <v>14490</v>
      </c>
      <c r="DB196" s="40">
        <v>21095</v>
      </c>
      <c r="DC196" s="40">
        <v>25025</v>
      </c>
      <c r="DD196" s="40">
        <v>255</v>
      </c>
      <c r="DE196" s="40">
        <v>7170</v>
      </c>
      <c r="DF196" s="39">
        <v>727514</v>
      </c>
      <c r="DG196" s="40">
        <v>631769</v>
      </c>
      <c r="DH196" s="40">
        <v>15938</v>
      </c>
      <c r="DI196" s="40">
        <v>25780</v>
      </c>
      <c r="DJ196" s="40">
        <v>37636</v>
      </c>
      <c r="DK196" s="40">
        <v>827</v>
      </c>
      <c r="DL196" s="159">
        <v>15564</v>
      </c>
      <c r="DM196" s="39">
        <v>555241</v>
      </c>
      <c r="DN196" s="40">
        <v>489648</v>
      </c>
      <c r="DO196" s="40">
        <v>11800</v>
      </c>
      <c r="DP196" s="40">
        <v>16981</v>
      </c>
      <c r="DQ196" s="40">
        <v>27846</v>
      </c>
      <c r="DR196" s="40">
        <v>598</v>
      </c>
      <c r="DS196" s="159">
        <v>8368</v>
      </c>
      <c r="DT196" s="41">
        <v>520417</v>
      </c>
      <c r="DU196" s="42">
        <v>34880</v>
      </c>
      <c r="DV196" s="42">
        <v>103400</v>
      </c>
      <c r="DW196" s="42">
        <v>114016</v>
      </c>
      <c r="DX196" s="42">
        <v>268121</v>
      </c>
      <c r="DY196" s="41">
        <v>444207</v>
      </c>
      <c r="DZ196" s="42">
        <v>27033</v>
      </c>
      <c r="EA196" s="42">
        <v>91152</v>
      </c>
      <c r="EB196" s="42">
        <v>99877</v>
      </c>
      <c r="EC196" s="160">
        <v>226145</v>
      </c>
    </row>
    <row r="197" spans="1:133">
      <c r="A197" s="154" t="s">
        <v>1257</v>
      </c>
      <c r="B197" s="154" t="s">
        <v>1258</v>
      </c>
      <c r="C197" s="140" t="s">
        <v>126</v>
      </c>
      <c r="D197" s="29" t="s">
        <v>1259</v>
      </c>
      <c r="E197" s="156" t="s">
        <v>1260</v>
      </c>
      <c r="F197" s="29" t="s">
        <v>1261</v>
      </c>
      <c r="G197" s="156" t="s">
        <v>1262</v>
      </c>
      <c r="H197" s="166" t="s">
        <v>918</v>
      </c>
      <c r="I197" s="150">
        <v>1963</v>
      </c>
      <c r="J197" s="100" t="s">
        <v>131</v>
      </c>
      <c r="K197" s="100" t="s">
        <v>49</v>
      </c>
      <c r="L197" s="100" t="s">
        <v>196</v>
      </c>
      <c r="M197" s="100" t="s">
        <v>87</v>
      </c>
      <c r="N197" s="100" t="s">
        <v>102</v>
      </c>
      <c r="O197" s="43">
        <f t="shared" si="0"/>
        <v>74.457920419999994</v>
      </c>
      <c r="P197" s="162">
        <f t="shared" si="1"/>
        <v>23.889945910000002</v>
      </c>
      <c r="Q197" s="43">
        <f t="shared" si="2"/>
        <v>69.319782169999996</v>
      </c>
      <c r="R197" s="162">
        <f t="shared" si="3"/>
        <v>25.682065229999999</v>
      </c>
      <c r="S197" s="43">
        <f t="shared" si="4"/>
        <v>65.186609320000002</v>
      </c>
      <c r="T197" s="162">
        <f t="shared" si="5"/>
        <v>33.129749480000001</v>
      </c>
      <c r="U197" s="43">
        <f t="shared" si="6"/>
        <v>66.207646569999994</v>
      </c>
      <c r="V197" s="162">
        <f t="shared" si="7"/>
        <v>32.111702860000001</v>
      </c>
      <c r="W197" s="43">
        <f t="shared" si="268"/>
        <v>74.315909570000002</v>
      </c>
      <c r="X197" s="162">
        <f t="shared" si="269"/>
        <v>25.58186495</v>
      </c>
      <c r="Y197" s="43">
        <f t="shared" si="262"/>
        <v>75.883324130000005</v>
      </c>
      <c r="Z197" s="162">
        <f t="shared" si="263"/>
        <v>24.044403899999999</v>
      </c>
      <c r="AA197" s="43">
        <f t="shared" si="264"/>
        <v>98.550414590000003</v>
      </c>
      <c r="AB197" s="162">
        <f t="shared" si="265"/>
        <v>0</v>
      </c>
      <c r="AC197" s="43">
        <f t="shared" si="274"/>
        <v>98.294289109999994</v>
      </c>
      <c r="AD197" s="162">
        <f t="shared" si="275"/>
        <v>0</v>
      </c>
      <c r="AE197" s="43">
        <f t="shared" si="276"/>
        <v>75.635806059999993</v>
      </c>
      <c r="AF197" s="162">
        <f t="shared" si="277"/>
        <v>24.36419394</v>
      </c>
      <c r="AG197" s="43">
        <f t="shared" ref="AG197:AL197" si="437">CZ197/$CY197*100</f>
        <v>79.531041779999995</v>
      </c>
      <c r="AH197" s="44">
        <f t="shared" si="437"/>
        <v>4.3087071989999997</v>
      </c>
      <c r="AI197" s="44">
        <f t="shared" si="437"/>
        <v>6.4588078519999996</v>
      </c>
      <c r="AJ197" s="44">
        <f t="shared" si="437"/>
        <v>8.0286176030000007</v>
      </c>
      <c r="AK197" s="44">
        <f t="shared" si="437"/>
        <v>9.8290315569999995E-2</v>
      </c>
      <c r="AL197" s="44">
        <f t="shared" si="437"/>
        <v>1.574535247</v>
      </c>
      <c r="AM197" s="43">
        <f t="shared" ref="AM197:AR197" si="438">DN197/$DM197*100</f>
        <v>77.273001710000003</v>
      </c>
      <c r="AN197" s="44">
        <f t="shared" si="438"/>
        <v>4.3228734519999996</v>
      </c>
      <c r="AO197" s="44">
        <f t="shared" si="438"/>
        <v>6.4749951269999997</v>
      </c>
      <c r="AP197" s="44">
        <f t="shared" si="438"/>
        <v>8.9976488119999996</v>
      </c>
      <c r="AQ197" s="44">
        <f t="shared" si="438"/>
        <v>9.7980531539999999E-2</v>
      </c>
      <c r="AR197" s="163">
        <f t="shared" si="438"/>
        <v>2.833500372</v>
      </c>
      <c r="AS197" s="45">
        <f t="shared" si="18"/>
        <v>93.771478290000005</v>
      </c>
      <c r="AT197" s="46">
        <f t="shared" si="27"/>
        <v>30</v>
      </c>
      <c r="AU197" s="47">
        <f t="shared" si="19"/>
        <v>58.53073783</v>
      </c>
      <c r="AV197" s="46">
        <f t="shared" si="28"/>
        <v>10</v>
      </c>
      <c r="AW197" s="47">
        <f t="shared" si="20"/>
        <v>60.315092780000001</v>
      </c>
      <c r="AX197" s="164">
        <f t="shared" si="29"/>
        <v>29</v>
      </c>
      <c r="AY197" s="48">
        <v>100962</v>
      </c>
      <c r="AZ197" s="49">
        <f t="shared" si="30"/>
        <v>24</v>
      </c>
      <c r="BA197" s="50">
        <v>105347</v>
      </c>
      <c r="BB197" s="49">
        <f t="shared" si="31"/>
        <v>30</v>
      </c>
      <c r="BC197" s="165">
        <f t="shared" si="21"/>
        <v>31.561820139999998</v>
      </c>
      <c r="BD197" s="51">
        <v>41618</v>
      </c>
      <c r="BE197" s="44">
        <f>CO197/CN197*100</f>
        <v>65.985035769999996</v>
      </c>
      <c r="BF197" s="162">
        <f>CP197/CN197*100</f>
        <v>31.644263989999999</v>
      </c>
      <c r="BG197" s="100">
        <v>194</v>
      </c>
      <c r="BH197" s="39">
        <v>408381</v>
      </c>
      <c r="BI197" s="40">
        <v>304072</v>
      </c>
      <c r="BJ197" s="40">
        <v>97562</v>
      </c>
      <c r="BK197" s="39">
        <v>373498</v>
      </c>
      <c r="BL197" s="40">
        <v>258908</v>
      </c>
      <c r="BM197" s="40">
        <v>95922</v>
      </c>
      <c r="BN197" s="39">
        <v>362013</v>
      </c>
      <c r="BO197" s="40">
        <v>235984</v>
      </c>
      <c r="BP197" s="40">
        <v>119934</v>
      </c>
      <c r="BQ197" s="39">
        <v>348496</v>
      </c>
      <c r="BR197" s="40">
        <v>230731</v>
      </c>
      <c r="BS197" s="40">
        <v>111908</v>
      </c>
      <c r="BT197" s="39">
        <v>396183</v>
      </c>
      <c r="BU197" s="40">
        <v>294427</v>
      </c>
      <c r="BV197" s="40">
        <v>101351</v>
      </c>
      <c r="BW197" s="40">
        <v>0</v>
      </c>
      <c r="BX197" s="40">
        <v>0</v>
      </c>
      <c r="BY197" s="159">
        <v>405</v>
      </c>
      <c r="BZ197" s="39">
        <v>311324</v>
      </c>
      <c r="CA197" s="40">
        <v>236243</v>
      </c>
      <c r="CB197" s="40">
        <v>74856</v>
      </c>
      <c r="CC197" s="159">
        <v>225</v>
      </c>
      <c r="CD197" s="39">
        <f t="shared" si="32"/>
        <v>289807</v>
      </c>
      <c r="CE197" s="40">
        <v>285606</v>
      </c>
      <c r="CF197" s="40">
        <v>0</v>
      </c>
      <c r="CG197" s="159">
        <v>4201</v>
      </c>
      <c r="CH197" s="39">
        <f t="shared" si="280"/>
        <v>185260</v>
      </c>
      <c r="CI197" s="40">
        <v>182100</v>
      </c>
      <c r="CJ197" s="40">
        <v>0</v>
      </c>
      <c r="CK197" s="159">
        <v>3160</v>
      </c>
      <c r="CL197" s="39">
        <v>257490</v>
      </c>
      <c r="CM197" s="159">
        <v>82944</v>
      </c>
      <c r="CN197" s="39">
        <v>61079</v>
      </c>
      <c r="CO197" s="40">
        <v>40303</v>
      </c>
      <c r="CP197" s="40">
        <v>19328</v>
      </c>
      <c r="CQ197" s="159">
        <v>1448</v>
      </c>
      <c r="CR197" s="39">
        <v>672385</v>
      </c>
      <c r="CS197" s="40">
        <v>512585</v>
      </c>
      <c r="CT197" s="40">
        <v>32260</v>
      </c>
      <c r="CU197" s="40">
        <v>52520</v>
      </c>
      <c r="CV197" s="40">
        <v>58055</v>
      </c>
      <c r="CW197" s="40">
        <v>575</v>
      </c>
      <c r="CX197" s="40">
        <v>16390</v>
      </c>
      <c r="CY197" s="39">
        <v>529045</v>
      </c>
      <c r="CZ197" s="40">
        <v>420755</v>
      </c>
      <c r="DA197" s="40">
        <v>22795</v>
      </c>
      <c r="DB197" s="40">
        <v>34170</v>
      </c>
      <c r="DC197" s="40">
        <v>42475</v>
      </c>
      <c r="DD197" s="40">
        <v>520</v>
      </c>
      <c r="DE197" s="40">
        <v>8330</v>
      </c>
      <c r="DF197" s="39">
        <v>727515</v>
      </c>
      <c r="DG197" s="40">
        <v>548784</v>
      </c>
      <c r="DH197" s="40">
        <v>33141</v>
      </c>
      <c r="DI197" s="40">
        <v>53243</v>
      </c>
      <c r="DJ197" s="40">
        <v>66311</v>
      </c>
      <c r="DK197" s="40">
        <v>757</v>
      </c>
      <c r="DL197" s="159">
        <v>25279</v>
      </c>
      <c r="DM197" s="39">
        <v>579707</v>
      </c>
      <c r="DN197" s="40">
        <v>447957</v>
      </c>
      <c r="DO197" s="40">
        <v>25060</v>
      </c>
      <c r="DP197" s="40">
        <v>37536</v>
      </c>
      <c r="DQ197" s="40">
        <v>52160</v>
      </c>
      <c r="DR197" s="40">
        <v>568</v>
      </c>
      <c r="DS197" s="159">
        <v>16426</v>
      </c>
      <c r="DT197" s="41">
        <v>544736</v>
      </c>
      <c r="DU197" s="42">
        <v>33929</v>
      </c>
      <c r="DV197" s="42">
        <v>100760</v>
      </c>
      <c r="DW197" s="42">
        <v>91209</v>
      </c>
      <c r="DX197" s="42">
        <v>318838</v>
      </c>
      <c r="DY197" s="41">
        <v>401596</v>
      </c>
      <c r="DZ197" s="42">
        <v>16949</v>
      </c>
      <c r="EA197" s="42">
        <v>73884</v>
      </c>
      <c r="EB197" s="42">
        <v>68540</v>
      </c>
      <c r="EC197" s="160">
        <v>242223</v>
      </c>
    </row>
    <row r="198" spans="1:133">
      <c r="A198" s="155" t="s">
        <v>1263</v>
      </c>
      <c r="B198" s="155" t="s">
        <v>1264</v>
      </c>
      <c r="C198" s="140" t="s">
        <v>126</v>
      </c>
      <c r="D198" s="29" t="s">
        <v>1265</v>
      </c>
      <c r="E198" s="156" t="s">
        <v>1266</v>
      </c>
      <c r="F198" s="29" t="s">
        <v>1267</v>
      </c>
      <c r="G198" s="156" t="s">
        <v>1268</v>
      </c>
      <c r="H198" s="166">
        <v>2014</v>
      </c>
      <c r="I198" s="150">
        <v>1978</v>
      </c>
      <c r="J198" s="100" t="s">
        <v>85</v>
      </c>
      <c r="K198" s="100" t="s">
        <v>49</v>
      </c>
      <c r="L198" s="100" t="s">
        <v>196</v>
      </c>
      <c r="M198" s="100" t="s">
        <v>87</v>
      </c>
      <c r="N198" s="100" t="s">
        <v>102</v>
      </c>
      <c r="O198" s="43">
        <f t="shared" si="0"/>
        <v>62.604636800000002</v>
      </c>
      <c r="P198" s="162">
        <f t="shared" si="1"/>
        <v>35.634578419999997</v>
      </c>
      <c r="Q198" s="43">
        <f t="shared" si="2"/>
        <v>56.067882490000002</v>
      </c>
      <c r="R198" s="162">
        <f t="shared" si="3"/>
        <v>38.211078030000003</v>
      </c>
      <c r="S198" s="43">
        <f t="shared" si="4"/>
        <v>54.744499159999997</v>
      </c>
      <c r="T198" s="162">
        <f t="shared" si="5"/>
        <v>43.88948998</v>
      </c>
      <c r="U198" s="43">
        <f t="shared" si="6"/>
        <v>56.933621180000003</v>
      </c>
      <c r="V198" s="162">
        <f t="shared" si="7"/>
        <v>41.420351029999999</v>
      </c>
      <c r="W198" s="43">
        <f t="shared" si="268"/>
        <v>65.431128430000001</v>
      </c>
      <c r="X198" s="162">
        <f t="shared" si="269"/>
        <v>34.430641770000001</v>
      </c>
      <c r="Y198" s="43">
        <f t="shared" si="262"/>
        <v>65.185418069999997</v>
      </c>
      <c r="Z198" s="162">
        <f t="shared" si="263"/>
        <v>31.37899543</v>
      </c>
      <c r="AA198" s="43">
        <f t="shared" si="264"/>
        <v>98.365891320000003</v>
      </c>
      <c r="AB198" s="162">
        <f t="shared" si="265"/>
        <v>0</v>
      </c>
      <c r="AC198" s="43">
        <f t="shared" si="274"/>
        <v>54.969711889999999</v>
      </c>
      <c r="AD198" s="162">
        <f t="shared" si="275"/>
        <v>41.13930328</v>
      </c>
      <c r="AE198" s="43">
        <f t="shared" si="276"/>
        <v>50.605502950000002</v>
      </c>
      <c r="AF198" s="162">
        <f t="shared" si="277"/>
        <v>49.394497049999998</v>
      </c>
      <c r="AG198" s="43">
        <f t="shared" ref="AG198:AL198" si="439">CZ198/$CY198*100</f>
        <v>87.229416349999994</v>
      </c>
      <c r="AH198" s="44">
        <f t="shared" si="439"/>
        <v>2.5337763789999999</v>
      </c>
      <c r="AI198" s="44">
        <f t="shared" si="439"/>
        <v>5.9741011229999996</v>
      </c>
      <c r="AJ198" s="44">
        <f t="shared" si="439"/>
        <v>3.13697297</v>
      </c>
      <c r="AK198" s="44">
        <f t="shared" si="439"/>
        <v>0.1043319685</v>
      </c>
      <c r="AL198" s="44">
        <f t="shared" si="439"/>
        <v>1.0214012050000001</v>
      </c>
      <c r="AM198" s="43">
        <f t="shared" ref="AM198:AR198" si="440">DN198/$DM198*100</f>
        <v>87.087324960000004</v>
      </c>
      <c r="AN198" s="44">
        <f t="shared" si="440"/>
        <v>2.2845760990000001</v>
      </c>
      <c r="AO198" s="44">
        <f t="shared" si="440"/>
        <v>6.0070245580000003</v>
      </c>
      <c r="AP198" s="44">
        <f t="shared" si="440"/>
        <v>3.3667903579999998</v>
      </c>
      <c r="AQ198" s="44">
        <f t="shared" si="440"/>
        <v>0.11164155620000001</v>
      </c>
      <c r="AR198" s="163">
        <f t="shared" si="440"/>
        <v>1.1426424669999999</v>
      </c>
      <c r="AS198" s="45">
        <f t="shared" si="18"/>
        <v>92.582930649999994</v>
      </c>
      <c r="AT198" s="46">
        <f t="shared" si="27"/>
        <v>68</v>
      </c>
      <c r="AU198" s="47">
        <f t="shared" si="19"/>
        <v>45.313652320000003</v>
      </c>
      <c r="AV198" s="46">
        <f t="shared" si="28"/>
        <v>51</v>
      </c>
      <c r="AW198" s="47">
        <f t="shared" si="20"/>
        <v>47.35961064</v>
      </c>
      <c r="AX198" s="164">
        <f t="shared" si="29"/>
        <v>88</v>
      </c>
      <c r="AY198" s="48">
        <v>91488</v>
      </c>
      <c r="AZ198" s="49">
        <f t="shared" si="30"/>
        <v>42</v>
      </c>
      <c r="BA198" s="50">
        <v>96198</v>
      </c>
      <c r="BB198" s="49">
        <f t="shared" si="31"/>
        <v>55</v>
      </c>
      <c r="BC198" s="165">
        <f t="shared" si="21"/>
        <v>45.917904399999998</v>
      </c>
      <c r="BD198" s="51"/>
      <c r="BE198" s="44"/>
      <c r="BF198" s="162"/>
      <c r="BG198" s="100">
        <v>195</v>
      </c>
      <c r="BH198" s="39">
        <v>446903</v>
      </c>
      <c r="BI198" s="40">
        <v>279782</v>
      </c>
      <c r="BJ198" s="40">
        <v>159252</v>
      </c>
      <c r="BK198" s="39">
        <v>401046</v>
      </c>
      <c r="BL198" s="40">
        <v>224858</v>
      </c>
      <c r="BM198" s="40">
        <v>153244</v>
      </c>
      <c r="BN198" s="39">
        <v>387259</v>
      </c>
      <c r="BO198" s="40">
        <v>212003</v>
      </c>
      <c r="BP198" s="40">
        <v>169966</v>
      </c>
      <c r="BQ198" s="39">
        <v>373809</v>
      </c>
      <c r="BR198" s="40">
        <v>212823</v>
      </c>
      <c r="BS198" s="40">
        <v>154833</v>
      </c>
      <c r="BT198" s="39">
        <v>437677</v>
      </c>
      <c r="BU198" s="40">
        <v>286377</v>
      </c>
      <c r="BV198" s="40">
        <v>150695</v>
      </c>
      <c r="BW198" s="40">
        <v>0</v>
      </c>
      <c r="BX198" s="40">
        <v>0</v>
      </c>
      <c r="BY198" s="159">
        <v>605</v>
      </c>
      <c r="BZ198" s="39">
        <v>333975</v>
      </c>
      <c r="CA198" s="40">
        <v>217703</v>
      </c>
      <c r="CB198" s="40">
        <v>104798</v>
      </c>
      <c r="CC198" s="159">
        <v>11474</v>
      </c>
      <c r="CD198" s="39">
        <f t="shared" si="32"/>
        <v>314055</v>
      </c>
      <c r="CE198" s="40">
        <v>308923</v>
      </c>
      <c r="CF198" s="40">
        <v>0</v>
      </c>
      <c r="CG198" s="159">
        <v>5132</v>
      </c>
      <c r="CH198" s="39">
        <f t="shared" si="280"/>
        <v>272219</v>
      </c>
      <c r="CI198" s="40">
        <v>149638</v>
      </c>
      <c r="CJ198" s="40">
        <v>111989</v>
      </c>
      <c r="CK198" s="159">
        <v>10592</v>
      </c>
      <c r="CL198" s="39">
        <v>180942</v>
      </c>
      <c r="CM198" s="159">
        <v>176612</v>
      </c>
      <c r="CN198" s="39"/>
      <c r="CO198" s="40"/>
      <c r="CP198" s="40"/>
      <c r="CQ198" s="159"/>
      <c r="CR198" s="39">
        <v>723490</v>
      </c>
      <c r="CS198" s="40">
        <v>608625</v>
      </c>
      <c r="CT198" s="40">
        <v>20990</v>
      </c>
      <c r="CU198" s="40">
        <v>56760</v>
      </c>
      <c r="CV198" s="40">
        <v>23980</v>
      </c>
      <c r="CW198" s="40">
        <v>780</v>
      </c>
      <c r="CX198" s="40">
        <v>12355</v>
      </c>
      <c r="CY198" s="39">
        <v>570295</v>
      </c>
      <c r="CZ198" s="40">
        <v>497465</v>
      </c>
      <c r="DA198" s="40">
        <v>14450</v>
      </c>
      <c r="DB198" s="40">
        <v>34070</v>
      </c>
      <c r="DC198" s="40">
        <v>17890</v>
      </c>
      <c r="DD198" s="40">
        <v>595</v>
      </c>
      <c r="DE198" s="40">
        <v>5825</v>
      </c>
      <c r="DF198" s="39">
        <v>727515</v>
      </c>
      <c r="DG198" s="40">
        <v>618676</v>
      </c>
      <c r="DH198" s="40">
        <v>17977</v>
      </c>
      <c r="DI198" s="40">
        <v>52255</v>
      </c>
      <c r="DJ198" s="40">
        <v>26115</v>
      </c>
      <c r="DK198" s="40">
        <v>814</v>
      </c>
      <c r="DL198" s="159">
        <v>11678</v>
      </c>
      <c r="DM198" s="39">
        <v>564306</v>
      </c>
      <c r="DN198" s="40">
        <v>491439</v>
      </c>
      <c r="DO198" s="40">
        <v>12892</v>
      </c>
      <c r="DP198" s="40">
        <v>33898</v>
      </c>
      <c r="DQ198" s="40">
        <v>18999</v>
      </c>
      <c r="DR198" s="40">
        <v>630</v>
      </c>
      <c r="DS198" s="159">
        <v>6448</v>
      </c>
      <c r="DT198" s="41">
        <v>545094</v>
      </c>
      <c r="DU198" s="42">
        <v>40430</v>
      </c>
      <c r="DV198" s="42">
        <v>129986</v>
      </c>
      <c r="DW198" s="42">
        <v>127676</v>
      </c>
      <c r="DX198" s="42">
        <v>247002</v>
      </c>
      <c r="DY198" s="41">
        <v>458190</v>
      </c>
      <c r="DZ198" s="42">
        <v>21376</v>
      </c>
      <c r="EA198" s="42">
        <v>109848</v>
      </c>
      <c r="EB198" s="42">
        <v>109969</v>
      </c>
      <c r="EC198" s="160">
        <v>216997</v>
      </c>
    </row>
    <row r="199" spans="1:133">
      <c r="A199" s="154" t="s">
        <v>1269</v>
      </c>
      <c r="B199" s="154" t="s">
        <v>1270</v>
      </c>
      <c r="C199" s="140" t="s">
        <v>126</v>
      </c>
      <c r="D199" s="29" t="s">
        <v>1271</v>
      </c>
      <c r="E199" s="156" t="s">
        <v>1272</v>
      </c>
      <c r="F199" s="29" t="s">
        <v>1273</v>
      </c>
      <c r="G199" s="156" t="s">
        <v>1274</v>
      </c>
      <c r="H199" s="166">
        <v>2018</v>
      </c>
      <c r="I199" s="150">
        <v>1974</v>
      </c>
      <c r="J199" s="100" t="s">
        <v>131</v>
      </c>
      <c r="K199" s="100" t="s">
        <v>50</v>
      </c>
      <c r="L199" s="100" t="s">
        <v>86</v>
      </c>
      <c r="M199" s="100" t="s">
        <v>87</v>
      </c>
      <c r="N199" s="100" t="s">
        <v>102</v>
      </c>
      <c r="O199" s="43">
        <f t="shared" si="0"/>
        <v>85.322030859999998</v>
      </c>
      <c r="P199" s="162">
        <f t="shared" si="1"/>
        <v>13.311412389999999</v>
      </c>
      <c r="Q199" s="43">
        <f t="shared" si="2"/>
        <v>84.135206120000007</v>
      </c>
      <c r="R199" s="162">
        <f t="shared" si="3"/>
        <v>11.928899550000001</v>
      </c>
      <c r="S199" s="43">
        <f t="shared" si="4"/>
        <v>82.4581053</v>
      </c>
      <c r="T199" s="162">
        <f t="shared" si="5"/>
        <v>15.643162759999999</v>
      </c>
      <c r="U199" s="43">
        <f t="shared" si="6"/>
        <v>81.870452409999999</v>
      </c>
      <c r="V199" s="162">
        <f t="shared" si="7"/>
        <v>16.663223689999999</v>
      </c>
      <c r="W199" s="43">
        <f t="shared" si="268"/>
        <v>86.623035799999997</v>
      </c>
      <c r="X199" s="162">
        <f t="shared" si="269"/>
        <v>0</v>
      </c>
      <c r="Y199" s="43">
        <f t="shared" si="262"/>
        <v>98.252355829999999</v>
      </c>
      <c r="Z199" s="162">
        <f t="shared" si="263"/>
        <v>0</v>
      </c>
      <c r="AA199" s="43">
        <f t="shared" si="264"/>
        <v>98.615473840000007</v>
      </c>
      <c r="AB199" s="162">
        <f t="shared" si="265"/>
        <v>0</v>
      </c>
      <c r="AC199" s="43">
        <f t="shared" si="274"/>
        <v>98.330635229999999</v>
      </c>
      <c r="AD199" s="162">
        <f t="shared" si="275"/>
        <v>0</v>
      </c>
      <c r="AE199" s="43">
        <f t="shared" si="276"/>
        <v>100</v>
      </c>
      <c r="AF199" s="162">
        <f t="shared" si="277"/>
        <v>0</v>
      </c>
      <c r="AG199" s="43">
        <f t="shared" ref="AG199:AL199" si="441">CZ199/$CY199*100</f>
        <v>50.8406837</v>
      </c>
      <c r="AH199" s="44">
        <f t="shared" si="441"/>
        <v>23.245438740000001</v>
      </c>
      <c r="AI199" s="44">
        <f t="shared" si="441"/>
        <v>15.583087799999999</v>
      </c>
      <c r="AJ199" s="44">
        <f t="shared" si="441"/>
        <v>8.193064476</v>
      </c>
      <c r="AK199" s="44">
        <f t="shared" si="441"/>
        <v>0.2416559006</v>
      </c>
      <c r="AL199" s="44">
        <f t="shared" si="441"/>
        <v>1.8960693740000001</v>
      </c>
      <c r="AM199" s="43">
        <f t="shared" ref="AM199:AR199" si="442">DN199/$DM199*100</f>
        <v>48.241117170000003</v>
      </c>
      <c r="AN199" s="44">
        <f t="shared" si="442"/>
        <v>20.64283009</v>
      </c>
      <c r="AO199" s="44">
        <f t="shared" si="442"/>
        <v>16.852978520000001</v>
      </c>
      <c r="AP199" s="44">
        <f t="shared" si="442"/>
        <v>9.9277162299999997</v>
      </c>
      <c r="AQ199" s="44">
        <f t="shared" si="442"/>
        <v>0.18450461509999999</v>
      </c>
      <c r="AR199" s="163">
        <f t="shared" si="442"/>
        <v>4.1508533759999997</v>
      </c>
      <c r="AS199" s="45">
        <f t="shared" si="18"/>
        <v>85.367147079999995</v>
      </c>
      <c r="AT199" s="46">
        <f t="shared" si="27"/>
        <v>339</v>
      </c>
      <c r="AU199" s="47">
        <f t="shared" si="19"/>
        <v>45.138765710000001</v>
      </c>
      <c r="AV199" s="46">
        <f t="shared" si="28"/>
        <v>53</v>
      </c>
      <c r="AW199" s="47">
        <f t="shared" si="20"/>
        <v>65.564774310000004</v>
      </c>
      <c r="AX199" s="164">
        <f t="shared" si="29"/>
        <v>15</v>
      </c>
      <c r="AY199" s="48">
        <v>68203</v>
      </c>
      <c r="AZ199" s="49">
        <f t="shared" si="30"/>
        <v>153</v>
      </c>
      <c r="BA199" s="50">
        <v>94949</v>
      </c>
      <c r="BB199" s="49">
        <f t="shared" si="31"/>
        <v>57</v>
      </c>
      <c r="BC199" s="165">
        <f t="shared" si="21"/>
        <v>17.507104170000002</v>
      </c>
      <c r="BD199" s="51"/>
      <c r="BE199" s="44"/>
      <c r="BF199" s="162"/>
      <c r="BG199" s="100">
        <v>196</v>
      </c>
      <c r="BH199" s="39">
        <v>323587</v>
      </c>
      <c r="BI199" s="40">
        <v>276091</v>
      </c>
      <c r="BJ199" s="40">
        <v>43074</v>
      </c>
      <c r="BK199" s="39">
        <v>301939</v>
      </c>
      <c r="BL199" s="40">
        <v>254037</v>
      </c>
      <c r="BM199" s="40">
        <v>36018</v>
      </c>
      <c r="BN199" s="39">
        <v>283031</v>
      </c>
      <c r="BO199" s="40">
        <v>233382</v>
      </c>
      <c r="BP199" s="40">
        <v>44275</v>
      </c>
      <c r="BQ199" s="39">
        <v>261402</v>
      </c>
      <c r="BR199" s="40">
        <v>214011</v>
      </c>
      <c r="BS199" s="40">
        <v>43558</v>
      </c>
      <c r="BT199" s="39">
        <v>308650</v>
      </c>
      <c r="BU199" s="40">
        <v>267362</v>
      </c>
      <c r="BV199" s="40">
        <v>0</v>
      </c>
      <c r="BW199" s="40">
        <v>0</v>
      </c>
      <c r="BX199" s="40">
        <v>0</v>
      </c>
      <c r="BY199" s="159">
        <v>41288</v>
      </c>
      <c r="BZ199" s="39">
        <v>220411</v>
      </c>
      <c r="CA199" s="40">
        <v>216559</v>
      </c>
      <c r="CB199" s="40">
        <v>0</v>
      </c>
      <c r="CC199" s="159">
        <v>3852</v>
      </c>
      <c r="CD199" s="39">
        <f t="shared" si="32"/>
        <v>256911</v>
      </c>
      <c r="CE199" s="40">
        <v>253354</v>
      </c>
      <c r="CF199" s="40">
        <v>0</v>
      </c>
      <c r="CG199" s="159">
        <v>3557</v>
      </c>
      <c r="CH199" s="39">
        <f t="shared" si="280"/>
        <v>144546</v>
      </c>
      <c r="CI199" s="40">
        <v>142133</v>
      </c>
      <c r="CJ199" s="40">
        <v>0</v>
      </c>
      <c r="CK199" s="159">
        <v>2413</v>
      </c>
      <c r="CL199" s="39">
        <v>210794</v>
      </c>
      <c r="CM199" s="159">
        <v>0</v>
      </c>
      <c r="CN199" s="39"/>
      <c r="CO199" s="40"/>
      <c r="CP199" s="40"/>
      <c r="CQ199" s="159"/>
      <c r="CR199" s="39">
        <v>664365</v>
      </c>
      <c r="CS199" s="40">
        <v>301195</v>
      </c>
      <c r="CT199" s="40">
        <v>163950</v>
      </c>
      <c r="CU199" s="40">
        <v>128730</v>
      </c>
      <c r="CV199" s="40">
        <v>52775</v>
      </c>
      <c r="CW199" s="40">
        <v>1495</v>
      </c>
      <c r="CX199" s="40">
        <v>16220</v>
      </c>
      <c r="CY199" s="39">
        <v>537955</v>
      </c>
      <c r="CZ199" s="40">
        <v>273500</v>
      </c>
      <c r="DA199" s="40">
        <v>125050</v>
      </c>
      <c r="DB199" s="40">
        <v>83830</v>
      </c>
      <c r="DC199" s="40">
        <v>44075</v>
      </c>
      <c r="DD199" s="40">
        <v>1300</v>
      </c>
      <c r="DE199" s="40">
        <v>10200</v>
      </c>
      <c r="DF199" s="39">
        <v>727514</v>
      </c>
      <c r="DG199" s="40">
        <v>315492</v>
      </c>
      <c r="DH199" s="40">
        <v>165839</v>
      </c>
      <c r="DI199" s="40">
        <v>142361</v>
      </c>
      <c r="DJ199" s="40">
        <v>68476</v>
      </c>
      <c r="DK199" s="40">
        <v>1453</v>
      </c>
      <c r="DL199" s="159">
        <v>33893</v>
      </c>
      <c r="DM199" s="39">
        <v>599443</v>
      </c>
      <c r="DN199" s="40">
        <v>289178</v>
      </c>
      <c r="DO199" s="40">
        <v>123742</v>
      </c>
      <c r="DP199" s="40">
        <v>101024</v>
      </c>
      <c r="DQ199" s="40">
        <v>59511</v>
      </c>
      <c r="DR199" s="40">
        <v>1106</v>
      </c>
      <c r="DS199" s="159">
        <v>24882</v>
      </c>
      <c r="DT199" s="41">
        <v>541200</v>
      </c>
      <c r="DU199" s="42">
        <v>79193</v>
      </c>
      <c r="DV199" s="42">
        <v>117306</v>
      </c>
      <c r="DW199" s="42">
        <v>100410</v>
      </c>
      <c r="DX199" s="42">
        <v>244291</v>
      </c>
      <c r="DY199" s="41">
        <v>237077</v>
      </c>
      <c r="DZ199" s="42">
        <v>11481</v>
      </c>
      <c r="EA199" s="42">
        <v>37140</v>
      </c>
      <c r="EB199" s="42">
        <v>33017</v>
      </c>
      <c r="EC199" s="160">
        <v>155439</v>
      </c>
    </row>
    <row r="200" spans="1:133">
      <c r="A200" s="155" t="s">
        <v>1275</v>
      </c>
      <c r="B200" s="155" t="s">
        <v>1276</v>
      </c>
      <c r="C200" s="140" t="s">
        <v>126</v>
      </c>
      <c r="D200" s="29" t="s">
        <v>1277</v>
      </c>
      <c r="E200" s="156" t="s">
        <v>1278</v>
      </c>
      <c r="F200" s="29" t="s">
        <v>1279</v>
      </c>
      <c r="G200" s="156" t="s">
        <v>1280</v>
      </c>
      <c r="H200" s="166" t="s">
        <v>1281</v>
      </c>
      <c r="I200" s="150">
        <v>1955</v>
      </c>
      <c r="J200" s="100" t="s">
        <v>85</v>
      </c>
      <c r="K200" s="100" t="s">
        <v>49</v>
      </c>
      <c r="L200" s="100" t="s">
        <v>148</v>
      </c>
      <c r="M200" s="100" t="s">
        <v>87</v>
      </c>
      <c r="N200" s="100" t="s">
        <v>102</v>
      </c>
      <c r="O200" s="43">
        <f t="shared" si="0"/>
        <v>66.168927740000001</v>
      </c>
      <c r="P200" s="162">
        <f t="shared" si="1"/>
        <v>32.156456249999998</v>
      </c>
      <c r="Q200" s="43">
        <f t="shared" si="2"/>
        <v>60.419359810000003</v>
      </c>
      <c r="R200" s="162">
        <f t="shared" si="3"/>
        <v>34.374028840000001</v>
      </c>
      <c r="S200" s="43">
        <f t="shared" si="4"/>
        <v>57.784795209999999</v>
      </c>
      <c r="T200" s="162">
        <f t="shared" si="5"/>
        <v>40.847526940000002</v>
      </c>
      <c r="U200" s="43">
        <f t="shared" si="6"/>
        <v>57.850969980000002</v>
      </c>
      <c r="V200" s="162">
        <f t="shared" si="7"/>
        <v>40.5455282</v>
      </c>
      <c r="W200" s="43">
        <f t="shared" si="268"/>
        <v>80.679603839999999</v>
      </c>
      <c r="X200" s="162">
        <f t="shared" si="269"/>
        <v>0</v>
      </c>
      <c r="Y200" s="43">
        <f t="shared" si="262"/>
        <v>98.424652589999994</v>
      </c>
      <c r="Z200" s="162">
        <f t="shared" si="263"/>
        <v>0</v>
      </c>
      <c r="AA200" s="43">
        <f t="shared" si="264"/>
        <v>72.413664109999999</v>
      </c>
      <c r="AB200" s="162">
        <f t="shared" si="265"/>
        <v>27.452206319999998</v>
      </c>
      <c r="AC200" s="43">
        <f t="shared" si="274"/>
        <v>98.668804190000003</v>
      </c>
      <c r="AD200" s="162">
        <f t="shared" si="275"/>
        <v>0</v>
      </c>
      <c r="AE200" s="43">
        <f t="shared" si="276"/>
        <v>76.24718043</v>
      </c>
      <c r="AF200" s="162">
        <f t="shared" si="277"/>
        <v>23.75281957</v>
      </c>
      <c r="AG200" s="43">
        <f t="shared" ref="AG200:AL200" si="443">CZ200/$CY200*100</f>
        <v>79.390397840000006</v>
      </c>
      <c r="AH200" s="44">
        <f t="shared" si="443"/>
        <v>8.6744286630000005</v>
      </c>
      <c r="AI200" s="44">
        <f t="shared" si="443"/>
        <v>4.6739696520000003</v>
      </c>
      <c r="AJ200" s="44">
        <f t="shared" si="443"/>
        <v>5.8568061650000001</v>
      </c>
      <c r="AK200" s="44">
        <f t="shared" si="443"/>
        <v>0.18713532890000001</v>
      </c>
      <c r="AL200" s="44">
        <f t="shared" si="443"/>
        <v>1.217262351</v>
      </c>
      <c r="AM200" s="43">
        <f t="shared" ref="AM200:AR200" si="444">DN200/$DM200*100</f>
        <v>79.450094969999995</v>
      </c>
      <c r="AN200" s="44">
        <f t="shared" si="444"/>
        <v>6.8314483450000001</v>
      </c>
      <c r="AO200" s="44">
        <f t="shared" si="444"/>
        <v>4.1322744519999999</v>
      </c>
      <c r="AP200" s="44">
        <f t="shared" si="444"/>
        <v>6.3567576580000003</v>
      </c>
      <c r="AQ200" s="44">
        <f t="shared" si="444"/>
        <v>0.15244272980000001</v>
      </c>
      <c r="AR200" s="163">
        <f t="shared" si="444"/>
        <v>3.0769818419999999</v>
      </c>
      <c r="AS200" s="45">
        <f t="shared" si="18"/>
        <v>92.206098650000001</v>
      </c>
      <c r="AT200" s="46">
        <f t="shared" si="27"/>
        <v>82</v>
      </c>
      <c r="AU200" s="47">
        <f t="shared" si="19"/>
        <v>47.976143499999999</v>
      </c>
      <c r="AV200" s="46">
        <f t="shared" si="28"/>
        <v>36</v>
      </c>
      <c r="AW200" s="47">
        <f t="shared" si="20"/>
        <v>51.436380999999997</v>
      </c>
      <c r="AX200" s="164">
        <f t="shared" si="29"/>
        <v>62</v>
      </c>
      <c r="AY200" s="48">
        <v>93015</v>
      </c>
      <c r="AZ200" s="49">
        <f t="shared" si="30"/>
        <v>39</v>
      </c>
      <c r="BA200" s="50">
        <v>99991</v>
      </c>
      <c r="BB200" s="49">
        <f t="shared" si="31"/>
        <v>41</v>
      </c>
      <c r="BC200" s="165">
        <f t="shared" si="21"/>
        <v>38.554850330000001</v>
      </c>
      <c r="BD200" s="51"/>
      <c r="BE200" s="44"/>
      <c r="BF200" s="162"/>
      <c r="BG200" s="100">
        <v>197</v>
      </c>
      <c r="BH200" s="39">
        <v>428337</v>
      </c>
      <c r="BI200" s="40">
        <v>283426</v>
      </c>
      <c r="BJ200" s="40">
        <v>137738</v>
      </c>
      <c r="BK200" s="39">
        <v>382917</v>
      </c>
      <c r="BL200" s="40">
        <v>231356</v>
      </c>
      <c r="BM200" s="40">
        <v>131624</v>
      </c>
      <c r="BN200" s="39">
        <v>369239</v>
      </c>
      <c r="BO200" s="40">
        <v>213364</v>
      </c>
      <c r="BP200" s="40">
        <v>150825</v>
      </c>
      <c r="BQ200" s="39">
        <v>355472</v>
      </c>
      <c r="BR200" s="40">
        <v>205644</v>
      </c>
      <c r="BS200" s="40">
        <v>144128</v>
      </c>
      <c r="BT200" s="39">
        <v>385401</v>
      </c>
      <c r="BU200" s="40">
        <v>310940</v>
      </c>
      <c r="BV200" s="40">
        <v>0</v>
      </c>
      <c r="BW200" s="40">
        <v>0</v>
      </c>
      <c r="BX200" s="40">
        <v>0</v>
      </c>
      <c r="BY200" s="159">
        <v>74461</v>
      </c>
      <c r="BZ200" s="39">
        <v>263307</v>
      </c>
      <c r="CA200" s="40">
        <v>259159</v>
      </c>
      <c r="CB200" s="40">
        <v>0</v>
      </c>
      <c r="CC200" s="159">
        <v>4148</v>
      </c>
      <c r="CD200" s="39">
        <f t="shared" si="32"/>
        <v>374265</v>
      </c>
      <c r="CE200" s="40">
        <v>271019</v>
      </c>
      <c r="CF200" s="40">
        <v>102744</v>
      </c>
      <c r="CG200" s="159">
        <v>502</v>
      </c>
      <c r="CH200" s="39">
        <f t="shared" si="280"/>
        <v>203351</v>
      </c>
      <c r="CI200" s="40">
        <v>200644</v>
      </c>
      <c r="CJ200" s="40">
        <v>0</v>
      </c>
      <c r="CK200" s="159">
        <v>2707</v>
      </c>
      <c r="CL200" s="39">
        <v>263999</v>
      </c>
      <c r="CM200" s="159">
        <v>82242</v>
      </c>
      <c r="CN200" s="39"/>
      <c r="CO200" s="40"/>
      <c r="CP200" s="40"/>
      <c r="CQ200" s="159"/>
      <c r="CR200" s="39">
        <v>710305</v>
      </c>
      <c r="CS200" s="40">
        <v>543160</v>
      </c>
      <c r="CT200" s="40">
        <v>70225</v>
      </c>
      <c r="CU200" s="40">
        <v>38560</v>
      </c>
      <c r="CV200" s="40">
        <v>44255</v>
      </c>
      <c r="CW200" s="40">
        <v>1490</v>
      </c>
      <c r="CX200" s="40">
        <v>12615</v>
      </c>
      <c r="CY200" s="39">
        <v>566435</v>
      </c>
      <c r="CZ200" s="40">
        <v>449695</v>
      </c>
      <c r="DA200" s="40">
        <v>49135</v>
      </c>
      <c r="DB200" s="40">
        <v>26475</v>
      </c>
      <c r="DC200" s="40">
        <v>33175</v>
      </c>
      <c r="DD200" s="40">
        <v>1060</v>
      </c>
      <c r="DE200" s="40">
        <v>6895</v>
      </c>
      <c r="DF200" s="39">
        <v>727514</v>
      </c>
      <c r="DG200" s="40">
        <v>561649</v>
      </c>
      <c r="DH200" s="40">
        <v>55006</v>
      </c>
      <c r="DI200" s="40">
        <v>34783</v>
      </c>
      <c r="DJ200" s="40">
        <v>46890</v>
      </c>
      <c r="DK200" s="40">
        <v>1160</v>
      </c>
      <c r="DL200" s="159">
        <v>28026</v>
      </c>
      <c r="DM200" s="39">
        <v>575954</v>
      </c>
      <c r="DN200" s="40">
        <v>457596</v>
      </c>
      <c r="DO200" s="40">
        <v>39346</v>
      </c>
      <c r="DP200" s="40">
        <v>23800</v>
      </c>
      <c r="DQ200" s="40">
        <v>36612</v>
      </c>
      <c r="DR200" s="40">
        <v>878</v>
      </c>
      <c r="DS200" s="159">
        <v>17722</v>
      </c>
      <c r="DT200" s="41">
        <v>557500</v>
      </c>
      <c r="DU200" s="42">
        <v>43451</v>
      </c>
      <c r="DV200" s="42">
        <v>122436</v>
      </c>
      <c r="DW200" s="42">
        <v>124146</v>
      </c>
      <c r="DX200" s="42">
        <v>267467</v>
      </c>
      <c r="DY200" s="41">
        <v>418900</v>
      </c>
      <c r="DZ200" s="42">
        <v>18468</v>
      </c>
      <c r="EA200" s="42">
        <v>92486</v>
      </c>
      <c r="EB200" s="42">
        <v>92479</v>
      </c>
      <c r="EC200" s="160">
        <v>215467</v>
      </c>
    </row>
    <row r="201" spans="1:133">
      <c r="A201" s="154" t="s">
        <v>1282</v>
      </c>
      <c r="B201" s="154" t="s">
        <v>1283</v>
      </c>
      <c r="C201" s="140" t="s">
        <v>126</v>
      </c>
      <c r="D201" s="29" t="s">
        <v>687</v>
      </c>
      <c r="E201" s="156" t="s">
        <v>1284</v>
      </c>
      <c r="F201" s="29" t="s">
        <v>1285</v>
      </c>
      <c r="G201" s="156" t="s">
        <v>1286</v>
      </c>
      <c r="H201" s="166">
        <v>2010</v>
      </c>
      <c r="I201" s="150">
        <v>1952</v>
      </c>
      <c r="J201" s="100" t="s">
        <v>85</v>
      </c>
      <c r="K201" s="100" t="s">
        <v>49</v>
      </c>
      <c r="L201" s="100" t="s">
        <v>148</v>
      </c>
      <c r="M201" s="100" t="s">
        <v>87</v>
      </c>
      <c r="N201" s="100" t="s">
        <v>102</v>
      </c>
      <c r="O201" s="43">
        <f t="shared" si="0"/>
        <v>57.927112430000001</v>
      </c>
      <c r="P201" s="162">
        <f t="shared" si="1"/>
        <v>40.292218259999999</v>
      </c>
      <c r="Q201" s="43">
        <f t="shared" si="2"/>
        <v>52.539427379999999</v>
      </c>
      <c r="R201" s="162">
        <f t="shared" si="3"/>
        <v>41.82151811</v>
      </c>
      <c r="S201" s="43">
        <f t="shared" si="4"/>
        <v>55.537104200000002</v>
      </c>
      <c r="T201" s="162">
        <f t="shared" si="5"/>
        <v>43.137531369999998</v>
      </c>
      <c r="U201" s="43">
        <f t="shared" si="6"/>
        <v>57.785166940000003</v>
      </c>
      <c r="V201" s="162">
        <f t="shared" si="7"/>
        <v>40.623730989999999</v>
      </c>
      <c r="W201" s="43">
        <f t="shared" si="268"/>
        <v>61.29566346</v>
      </c>
      <c r="X201" s="162">
        <f t="shared" si="269"/>
        <v>36.330814109999999</v>
      </c>
      <c r="Y201" s="43">
        <f t="shared" si="262"/>
        <v>59.379553479999998</v>
      </c>
      <c r="Z201" s="162">
        <f t="shared" si="263"/>
        <v>40.584018669999999</v>
      </c>
      <c r="AA201" s="43">
        <f t="shared" si="264"/>
        <v>55.749615030000001</v>
      </c>
      <c r="AB201" s="162">
        <f t="shared" si="265"/>
        <v>33.641664140000003</v>
      </c>
      <c r="AC201" s="43">
        <f t="shared" si="274"/>
        <v>54.947347000000001</v>
      </c>
      <c r="AD201" s="162">
        <f t="shared" si="275"/>
        <v>44.991214720000002</v>
      </c>
      <c r="AE201" s="43">
        <f t="shared" si="276"/>
        <v>64.610899369999998</v>
      </c>
      <c r="AF201" s="162">
        <f t="shared" si="277"/>
        <v>35.389100630000002</v>
      </c>
      <c r="AG201" s="43">
        <f t="shared" ref="AG201:AL201" si="445">CZ201/$CY201*100</f>
        <v>91.174265539999993</v>
      </c>
      <c r="AH201" s="44">
        <f t="shared" si="445"/>
        <v>2.532473193</v>
      </c>
      <c r="AI201" s="44">
        <f t="shared" si="445"/>
        <v>3.6012553399999998</v>
      </c>
      <c r="AJ201" s="44">
        <f t="shared" si="445"/>
        <v>1.084473891</v>
      </c>
      <c r="AK201" s="44">
        <f t="shared" si="445"/>
        <v>0.26327260050000001</v>
      </c>
      <c r="AL201" s="44">
        <f t="shared" si="445"/>
        <v>1.3442594370000001</v>
      </c>
      <c r="AM201" s="43">
        <f t="shared" ref="AM201:AR201" si="446">DN201/$DM201*100</f>
        <v>90.213872359999996</v>
      </c>
      <c r="AN201" s="44">
        <f t="shared" si="446"/>
        <v>2.1066801810000002</v>
      </c>
      <c r="AO201" s="44">
        <f t="shared" si="446"/>
        <v>3.3910288899999999</v>
      </c>
      <c r="AP201" s="44">
        <f t="shared" si="446"/>
        <v>1.020513008</v>
      </c>
      <c r="AQ201" s="44">
        <f t="shared" si="446"/>
        <v>0.33175380209999999</v>
      </c>
      <c r="AR201" s="163">
        <f t="shared" si="446"/>
        <v>2.93615176</v>
      </c>
      <c r="AS201" s="45">
        <f t="shared" si="18"/>
        <v>90.789576550000007</v>
      </c>
      <c r="AT201" s="46">
        <f t="shared" si="27"/>
        <v>145</v>
      </c>
      <c r="AU201" s="47">
        <f t="shared" si="19"/>
        <v>35.856491390000002</v>
      </c>
      <c r="AV201" s="46">
        <f t="shared" si="28"/>
        <v>132</v>
      </c>
      <c r="AW201" s="47">
        <f t="shared" si="20"/>
        <v>37.597562580000002</v>
      </c>
      <c r="AX201" s="164">
        <f t="shared" si="29"/>
        <v>178</v>
      </c>
      <c r="AY201" s="48">
        <v>73163</v>
      </c>
      <c r="AZ201" s="49">
        <f t="shared" si="30"/>
        <v>117</v>
      </c>
      <c r="BA201" s="50">
        <v>77010</v>
      </c>
      <c r="BB201" s="49">
        <f t="shared" si="31"/>
        <v>147</v>
      </c>
      <c r="BC201" s="165">
        <f t="shared" si="21"/>
        <v>56.894964000000002</v>
      </c>
      <c r="BD201" s="51"/>
      <c r="BE201" s="44"/>
      <c r="BF201" s="162"/>
      <c r="BG201" s="100">
        <v>198</v>
      </c>
      <c r="BH201" s="39">
        <v>437139</v>
      </c>
      <c r="BI201" s="40">
        <v>253222</v>
      </c>
      <c r="BJ201" s="40">
        <v>176133</v>
      </c>
      <c r="BK201" s="39">
        <v>391289</v>
      </c>
      <c r="BL201" s="40">
        <v>205581</v>
      </c>
      <c r="BM201" s="40">
        <v>163643</v>
      </c>
      <c r="BN201" s="39">
        <v>382989</v>
      </c>
      <c r="BO201" s="40">
        <v>212701</v>
      </c>
      <c r="BP201" s="40">
        <v>165212</v>
      </c>
      <c r="BQ201" s="39">
        <v>379234</v>
      </c>
      <c r="BR201" s="40">
        <v>219141</v>
      </c>
      <c r="BS201" s="40">
        <v>154059</v>
      </c>
      <c r="BT201" s="39">
        <v>424601</v>
      </c>
      <c r="BU201" s="40">
        <v>260262</v>
      </c>
      <c r="BV201" s="40">
        <v>154261</v>
      </c>
      <c r="BW201" s="40">
        <v>0</v>
      </c>
      <c r="BX201" s="40">
        <v>0</v>
      </c>
      <c r="BY201" s="159">
        <v>10078</v>
      </c>
      <c r="BZ201" s="39">
        <v>323928</v>
      </c>
      <c r="CA201" s="40">
        <v>192347</v>
      </c>
      <c r="CB201" s="40">
        <v>131463</v>
      </c>
      <c r="CC201" s="159">
        <v>118</v>
      </c>
      <c r="CD201" s="39">
        <f t="shared" si="32"/>
        <v>379895</v>
      </c>
      <c r="CE201" s="40">
        <v>211790</v>
      </c>
      <c r="CF201" s="40">
        <v>127803</v>
      </c>
      <c r="CG201" s="159">
        <v>40302</v>
      </c>
      <c r="CH201" s="39">
        <f t="shared" si="280"/>
        <v>255541</v>
      </c>
      <c r="CI201" s="40">
        <v>140413</v>
      </c>
      <c r="CJ201" s="40">
        <v>114971</v>
      </c>
      <c r="CK201" s="159">
        <v>157</v>
      </c>
      <c r="CL201" s="39">
        <v>212754</v>
      </c>
      <c r="CM201" s="159">
        <v>116531</v>
      </c>
      <c r="CN201" s="39"/>
      <c r="CO201" s="40"/>
      <c r="CP201" s="40"/>
      <c r="CQ201" s="159"/>
      <c r="CR201" s="39">
        <v>712440</v>
      </c>
      <c r="CS201" s="40">
        <v>633175</v>
      </c>
      <c r="CT201" s="40">
        <v>19540</v>
      </c>
      <c r="CU201" s="40">
        <v>35580</v>
      </c>
      <c r="CV201" s="40">
        <v>8625</v>
      </c>
      <c r="CW201" s="40">
        <v>1795</v>
      </c>
      <c r="CX201" s="40">
        <v>13725</v>
      </c>
      <c r="CY201" s="39">
        <v>573550</v>
      </c>
      <c r="CZ201" s="40">
        <v>522930</v>
      </c>
      <c r="DA201" s="40">
        <v>14525</v>
      </c>
      <c r="DB201" s="40">
        <v>20655</v>
      </c>
      <c r="DC201" s="40">
        <v>6220</v>
      </c>
      <c r="DD201" s="40">
        <v>1510</v>
      </c>
      <c r="DE201" s="40">
        <v>7710</v>
      </c>
      <c r="DF201" s="39">
        <v>727514</v>
      </c>
      <c r="DG201" s="40">
        <v>643335</v>
      </c>
      <c r="DH201" s="40">
        <v>16424</v>
      </c>
      <c r="DI201" s="40">
        <v>31223</v>
      </c>
      <c r="DJ201" s="40">
        <v>8111</v>
      </c>
      <c r="DK201" s="40">
        <v>2494</v>
      </c>
      <c r="DL201" s="159">
        <v>25927</v>
      </c>
      <c r="DM201" s="39">
        <v>574221</v>
      </c>
      <c r="DN201" s="40">
        <v>518027</v>
      </c>
      <c r="DO201" s="40">
        <v>12097</v>
      </c>
      <c r="DP201" s="40">
        <v>19472</v>
      </c>
      <c r="DQ201" s="40">
        <v>5860</v>
      </c>
      <c r="DR201" s="40">
        <v>1905</v>
      </c>
      <c r="DS201" s="159">
        <v>16860</v>
      </c>
      <c r="DT201" s="41">
        <v>537250</v>
      </c>
      <c r="DU201" s="42">
        <v>49483</v>
      </c>
      <c r="DV201" s="42">
        <v>150314</v>
      </c>
      <c r="DW201" s="42">
        <v>144814</v>
      </c>
      <c r="DX201" s="42">
        <v>192639</v>
      </c>
      <c r="DY201" s="41">
        <v>478539</v>
      </c>
      <c r="DZ201" s="42">
        <v>37848</v>
      </c>
      <c r="EA201" s="42">
        <v>131241</v>
      </c>
      <c r="EB201" s="42">
        <v>129531</v>
      </c>
      <c r="EC201" s="160">
        <v>179919</v>
      </c>
    </row>
    <row r="202" spans="1:133">
      <c r="A202" s="155" t="s">
        <v>1287</v>
      </c>
      <c r="B202" s="155" t="s">
        <v>1288</v>
      </c>
      <c r="C202" s="140" t="s">
        <v>80</v>
      </c>
      <c r="D202" s="29" t="s">
        <v>1289</v>
      </c>
      <c r="E202" s="156" t="s">
        <v>1290</v>
      </c>
      <c r="F202" s="29" t="s">
        <v>1291</v>
      </c>
      <c r="G202" s="156" t="s">
        <v>1292</v>
      </c>
      <c r="H202" s="166">
        <v>2016</v>
      </c>
      <c r="I202" s="150">
        <v>1947</v>
      </c>
      <c r="J202" s="100" t="s">
        <v>85</v>
      </c>
      <c r="K202" s="100" t="s">
        <v>49</v>
      </c>
      <c r="L202" s="100" t="s">
        <v>352</v>
      </c>
      <c r="M202" s="100" t="s">
        <v>87</v>
      </c>
      <c r="N202" s="100" t="s">
        <v>102</v>
      </c>
      <c r="O202" s="43">
        <f t="shared" si="0"/>
        <v>40.577068310000001</v>
      </c>
      <c r="P202" s="162">
        <f t="shared" si="1"/>
        <v>57.871362249999997</v>
      </c>
      <c r="Q202" s="43">
        <f t="shared" si="2"/>
        <v>36.590402900000001</v>
      </c>
      <c r="R202" s="162">
        <f t="shared" si="3"/>
        <v>57.897295200000002</v>
      </c>
      <c r="S202" s="43">
        <f t="shared" si="4"/>
        <v>45.293106469999998</v>
      </c>
      <c r="T202" s="162">
        <f t="shared" si="5"/>
        <v>53.550809460000004</v>
      </c>
      <c r="U202" s="43">
        <f t="shared" si="6"/>
        <v>49.719232310000002</v>
      </c>
      <c r="V202" s="162">
        <f t="shared" si="7"/>
        <v>48.431068000000003</v>
      </c>
      <c r="W202" s="43">
        <f t="shared" si="268"/>
        <v>36.838299069999998</v>
      </c>
      <c r="X202" s="162">
        <f t="shared" si="269"/>
        <v>61.64567211</v>
      </c>
      <c r="Y202" s="43">
        <f t="shared" si="262"/>
        <v>43.68340165</v>
      </c>
      <c r="Z202" s="162">
        <f t="shared" si="263"/>
        <v>56.31659835</v>
      </c>
      <c r="AA202" s="43">
        <f t="shared" si="264"/>
        <v>40.062619529999999</v>
      </c>
      <c r="AB202" s="162">
        <f t="shared" si="265"/>
        <v>54.896730519999998</v>
      </c>
      <c r="AC202" s="43">
        <f t="shared" si="274"/>
        <v>45.28147251</v>
      </c>
      <c r="AD202" s="162">
        <f t="shared" si="275"/>
        <v>52.138279539999999</v>
      </c>
      <c r="AE202" s="43">
        <f t="shared" si="276"/>
        <v>49.716920649999999</v>
      </c>
      <c r="AF202" s="162">
        <f t="shared" si="277"/>
        <v>50.283079350000001</v>
      </c>
      <c r="AG202" s="43">
        <f t="shared" ref="AG202:AL202" si="447">CZ202/$CY202*100</f>
        <v>92.559486789999994</v>
      </c>
      <c r="AH202" s="44">
        <f t="shared" si="447"/>
        <v>1.545145985</v>
      </c>
      <c r="AI202" s="44">
        <f t="shared" si="447"/>
        <v>1.343450678</v>
      </c>
      <c r="AJ202" s="44">
        <f t="shared" si="447"/>
        <v>0.42560375309999998</v>
      </c>
      <c r="AK202" s="44">
        <f t="shared" si="447"/>
        <v>2.2381959380000001</v>
      </c>
      <c r="AL202" s="44">
        <f t="shared" si="447"/>
        <v>1.8881168589999999</v>
      </c>
      <c r="AM202" s="43">
        <f t="shared" ref="AM202:AR202" si="448">DN202/$DM202*100</f>
        <v>93.214638690000001</v>
      </c>
      <c r="AN202" s="44">
        <f t="shared" si="448"/>
        <v>1.5356475000000001</v>
      </c>
      <c r="AO202" s="44">
        <f t="shared" si="448"/>
        <v>1.0576574400000001</v>
      </c>
      <c r="AP202" s="44">
        <f t="shared" si="448"/>
        <v>0.54642671769999995</v>
      </c>
      <c r="AQ202" s="44">
        <f t="shared" si="448"/>
        <v>2.4059484790000001</v>
      </c>
      <c r="AR202" s="163">
        <f t="shared" si="448"/>
        <v>1.239681174</v>
      </c>
      <c r="AS202" s="45">
        <f t="shared" si="18"/>
        <v>92.468167730000005</v>
      </c>
      <c r="AT202" s="46">
        <f t="shared" si="27"/>
        <v>73</v>
      </c>
      <c r="AU202" s="47">
        <f t="shared" si="19"/>
        <v>25.829726399999998</v>
      </c>
      <c r="AV202" s="46">
        <f t="shared" si="28"/>
        <v>290</v>
      </c>
      <c r="AW202" s="47">
        <f t="shared" si="20"/>
        <v>26.56043683</v>
      </c>
      <c r="AX202" s="164">
        <f t="shared" si="29"/>
        <v>336</v>
      </c>
      <c r="AY202" s="48">
        <v>50891</v>
      </c>
      <c r="AZ202" s="49">
        <f t="shared" si="30"/>
        <v>348</v>
      </c>
      <c r="BA202" s="50">
        <v>51500</v>
      </c>
      <c r="BB202" s="49">
        <f t="shared" si="31"/>
        <v>400</v>
      </c>
      <c r="BC202" s="165">
        <f t="shared" si="21"/>
        <v>67.975282770000007</v>
      </c>
      <c r="BD202" s="51"/>
      <c r="BE202" s="44"/>
      <c r="BF202" s="162"/>
      <c r="BG202" s="100">
        <v>199</v>
      </c>
      <c r="BH202" s="39">
        <v>422411</v>
      </c>
      <c r="BI202" s="40">
        <v>171402</v>
      </c>
      <c r="BJ202" s="40">
        <v>244455</v>
      </c>
      <c r="BK202" s="39">
        <v>364131</v>
      </c>
      <c r="BL202" s="40">
        <v>133237</v>
      </c>
      <c r="BM202" s="40">
        <v>210822</v>
      </c>
      <c r="BN202" s="39">
        <v>353694</v>
      </c>
      <c r="BO202" s="40">
        <v>160199</v>
      </c>
      <c r="BP202" s="40">
        <v>189406</v>
      </c>
      <c r="BQ202" s="39">
        <v>368276</v>
      </c>
      <c r="BR202" s="40">
        <v>183104</v>
      </c>
      <c r="BS202" s="40">
        <v>178360</v>
      </c>
      <c r="BT202" s="39">
        <v>416219</v>
      </c>
      <c r="BU202" s="40">
        <v>153328</v>
      </c>
      <c r="BV202" s="40">
        <v>256581</v>
      </c>
      <c r="BW202" s="40">
        <v>0</v>
      </c>
      <c r="BX202" s="40">
        <v>0</v>
      </c>
      <c r="BY202" s="159">
        <v>6310</v>
      </c>
      <c r="BZ202" s="39">
        <v>332497</v>
      </c>
      <c r="CA202" s="40">
        <v>145246</v>
      </c>
      <c r="CB202" s="40">
        <v>187251</v>
      </c>
      <c r="CC202" s="159">
        <v>0</v>
      </c>
      <c r="CD202" s="39">
        <f t="shared" si="32"/>
        <v>360271</v>
      </c>
      <c r="CE202" s="40">
        <v>144334</v>
      </c>
      <c r="CF202" s="40">
        <v>197777</v>
      </c>
      <c r="CG202" s="159">
        <v>18160</v>
      </c>
      <c r="CH202" s="39">
        <f t="shared" si="280"/>
        <v>250131</v>
      </c>
      <c r="CI202" s="40">
        <v>113263</v>
      </c>
      <c r="CJ202" s="40">
        <v>130414</v>
      </c>
      <c r="CK202" s="159">
        <v>6454</v>
      </c>
      <c r="CL202" s="39">
        <v>165179</v>
      </c>
      <c r="CM202" s="159">
        <v>167060</v>
      </c>
      <c r="CN202" s="39"/>
      <c r="CO202" s="40"/>
      <c r="CP202" s="40"/>
      <c r="CQ202" s="159"/>
      <c r="CR202" s="39">
        <v>691390</v>
      </c>
      <c r="CS202" s="40">
        <v>632255</v>
      </c>
      <c r="CT202" s="40">
        <v>9475</v>
      </c>
      <c r="CU202" s="40">
        <v>12430</v>
      </c>
      <c r="CV202" s="40">
        <v>3175</v>
      </c>
      <c r="CW202" s="40">
        <v>16610</v>
      </c>
      <c r="CX202" s="40">
        <v>17445</v>
      </c>
      <c r="CY202" s="39">
        <v>562730</v>
      </c>
      <c r="CZ202" s="40">
        <v>520860</v>
      </c>
      <c r="DA202" s="40">
        <v>8695</v>
      </c>
      <c r="DB202" s="40">
        <v>7560</v>
      </c>
      <c r="DC202" s="40">
        <v>2395</v>
      </c>
      <c r="DD202" s="40">
        <v>12595</v>
      </c>
      <c r="DE202" s="40">
        <v>10625</v>
      </c>
      <c r="DF202" s="39">
        <v>705974</v>
      </c>
      <c r="DG202" s="40">
        <v>650166</v>
      </c>
      <c r="DH202" s="40">
        <v>9420</v>
      </c>
      <c r="DI202" s="40">
        <v>9981</v>
      </c>
      <c r="DJ202" s="40">
        <v>3972</v>
      </c>
      <c r="DK202" s="40">
        <v>19642</v>
      </c>
      <c r="DL202" s="159">
        <v>12793</v>
      </c>
      <c r="DM202" s="39">
        <v>562564</v>
      </c>
      <c r="DN202" s="40">
        <v>524392</v>
      </c>
      <c r="DO202" s="40">
        <v>8639</v>
      </c>
      <c r="DP202" s="40">
        <v>5950</v>
      </c>
      <c r="DQ202" s="40">
        <v>3074</v>
      </c>
      <c r="DR202" s="40">
        <v>13535</v>
      </c>
      <c r="DS202" s="159">
        <v>6974</v>
      </c>
      <c r="DT202" s="41">
        <v>507818</v>
      </c>
      <c r="DU202" s="42">
        <v>38248</v>
      </c>
      <c r="DV202" s="42">
        <v>166783</v>
      </c>
      <c r="DW202" s="42">
        <v>171619</v>
      </c>
      <c r="DX202" s="42">
        <v>131168</v>
      </c>
      <c r="DY202" s="41">
        <v>470301</v>
      </c>
      <c r="DZ202" s="42">
        <v>32629</v>
      </c>
      <c r="EA202" s="42">
        <v>153332</v>
      </c>
      <c r="EB202" s="42">
        <v>159426</v>
      </c>
      <c r="EC202" s="160">
        <v>124914</v>
      </c>
    </row>
    <row r="203" spans="1:133">
      <c r="A203" s="154" t="s">
        <v>1293</v>
      </c>
      <c r="B203" s="154" t="s">
        <v>1294</v>
      </c>
      <c r="C203" s="140" t="s">
        <v>80</v>
      </c>
      <c r="D203" s="29" t="s">
        <v>687</v>
      </c>
      <c r="E203" s="156" t="s">
        <v>1295</v>
      </c>
      <c r="F203" s="29" t="s">
        <v>1296</v>
      </c>
      <c r="G203" s="156" t="s">
        <v>1297</v>
      </c>
      <c r="H203" s="161">
        <v>2010</v>
      </c>
      <c r="I203" s="150">
        <v>1969</v>
      </c>
      <c r="J203" s="100" t="s">
        <v>85</v>
      </c>
      <c r="K203" s="100" t="s">
        <v>49</v>
      </c>
      <c r="L203" s="100" t="s">
        <v>1298</v>
      </c>
      <c r="M203" s="100" t="s">
        <v>87</v>
      </c>
      <c r="N203" s="100" t="s">
        <v>102</v>
      </c>
      <c r="O203" s="43">
        <f t="shared" si="0"/>
        <v>43.195159439999998</v>
      </c>
      <c r="P203" s="162">
        <f t="shared" si="1"/>
        <v>54.994998410000001</v>
      </c>
      <c r="Q203" s="43">
        <f t="shared" si="2"/>
        <v>38.228019799999998</v>
      </c>
      <c r="R203" s="162">
        <f t="shared" si="3"/>
        <v>55.75619399</v>
      </c>
      <c r="S203" s="43">
        <f t="shared" si="4"/>
        <v>43.056502569999999</v>
      </c>
      <c r="T203" s="162">
        <f t="shared" si="5"/>
        <v>55.988908590000001</v>
      </c>
      <c r="U203" s="43">
        <f t="shared" si="6"/>
        <v>48.02901662</v>
      </c>
      <c r="V203" s="162">
        <f t="shared" si="7"/>
        <v>50.339726280000001</v>
      </c>
      <c r="W203" s="43">
        <f t="shared" si="268"/>
        <v>38.220247139999998</v>
      </c>
      <c r="X203" s="162">
        <f t="shared" si="269"/>
        <v>59.197216589999996</v>
      </c>
      <c r="Y203" s="43">
        <f t="shared" si="262"/>
        <v>42.968870209999999</v>
      </c>
      <c r="Z203" s="162">
        <f t="shared" si="263"/>
        <v>55.316028459999998</v>
      </c>
      <c r="AA203" s="43">
        <f t="shared" si="264"/>
        <v>32.532240190000003</v>
      </c>
      <c r="AB203" s="162">
        <f t="shared" si="265"/>
        <v>62.626131649999998</v>
      </c>
      <c r="AC203" s="43">
        <f t="shared" si="274"/>
        <v>33.25214012</v>
      </c>
      <c r="AD203" s="162">
        <f t="shared" si="275"/>
        <v>63.625441170000002</v>
      </c>
      <c r="AE203" s="43">
        <f t="shared" si="276"/>
        <v>35.89053638</v>
      </c>
      <c r="AF203" s="162">
        <f t="shared" si="277"/>
        <v>64.10946362</v>
      </c>
      <c r="AG203" s="43">
        <f t="shared" ref="AG203:AL203" si="449">CZ203/$CY203*100</f>
        <v>84.420069620000007</v>
      </c>
      <c r="AH203" s="44">
        <f t="shared" si="449"/>
        <v>5.9171870110000002</v>
      </c>
      <c r="AI203" s="44">
        <f t="shared" si="449"/>
        <v>5.9595513069999999</v>
      </c>
      <c r="AJ203" s="44">
        <f t="shared" si="449"/>
        <v>1.6116851780000001</v>
      </c>
      <c r="AK203" s="44">
        <f t="shared" si="449"/>
        <v>0.50560866439999996</v>
      </c>
      <c r="AL203" s="44">
        <f t="shared" si="449"/>
        <v>1.5858982150000001</v>
      </c>
      <c r="AM203" s="43">
        <f t="shared" ref="AM203:AR203" si="450">DN203/$DM203*100</f>
        <v>84.32172774</v>
      </c>
      <c r="AN203" s="44">
        <f t="shared" si="450"/>
        <v>5.6606922400000004</v>
      </c>
      <c r="AO203" s="44">
        <f t="shared" si="450"/>
        <v>6.5216772900000004</v>
      </c>
      <c r="AP203" s="44">
        <f t="shared" si="450"/>
        <v>1.863824025</v>
      </c>
      <c r="AQ203" s="44">
        <f t="shared" si="450"/>
        <v>0.5050227289</v>
      </c>
      <c r="AR203" s="163">
        <f t="shared" si="450"/>
        <v>1.127055981</v>
      </c>
      <c r="AS203" s="45">
        <f t="shared" si="18"/>
        <v>90.737977380000004</v>
      </c>
      <c r="AT203" s="46">
        <f t="shared" si="27"/>
        <v>148</v>
      </c>
      <c r="AU203" s="47">
        <f t="shared" si="19"/>
        <v>26.378446239999999</v>
      </c>
      <c r="AV203" s="46">
        <f t="shared" si="28"/>
        <v>281</v>
      </c>
      <c r="AW203" s="47">
        <f t="shared" si="20"/>
        <v>28.458228609999999</v>
      </c>
      <c r="AX203" s="164">
        <f t="shared" si="29"/>
        <v>303</v>
      </c>
      <c r="AY203" s="48">
        <v>58031</v>
      </c>
      <c r="AZ203" s="49">
        <f t="shared" si="30"/>
        <v>246</v>
      </c>
      <c r="BA203" s="50">
        <v>60845</v>
      </c>
      <c r="BB203" s="49">
        <f t="shared" si="31"/>
        <v>295</v>
      </c>
      <c r="BC203" s="165">
        <f t="shared" si="21"/>
        <v>60.395613220000001</v>
      </c>
      <c r="BD203" s="51"/>
      <c r="BE203" s="44"/>
      <c r="BF203" s="162"/>
      <c r="BG203" s="100">
        <v>200</v>
      </c>
      <c r="BH203" s="39">
        <v>409870</v>
      </c>
      <c r="BI203" s="40">
        <v>177044</v>
      </c>
      <c r="BJ203" s="40">
        <v>225408</v>
      </c>
      <c r="BK203" s="39">
        <v>346505</v>
      </c>
      <c r="BL203" s="40">
        <v>132462</v>
      </c>
      <c r="BM203" s="40">
        <v>193198</v>
      </c>
      <c r="BN203" s="39">
        <v>329985</v>
      </c>
      <c r="BO203" s="40">
        <v>142080</v>
      </c>
      <c r="BP203" s="40">
        <v>184755</v>
      </c>
      <c r="BQ203" s="39">
        <v>350282</v>
      </c>
      <c r="BR203" s="40">
        <v>168237</v>
      </c>
      <c r="BS203" s="40">
        <v>176331</v>
      </c>
      <c r="BT203" s="39">
        <v>403247</v>
      </c>
      <c r="BU203" s="40">
        <v>154122</v>
      </c>
      <c r="BV203" s="40">
        <v>238711</v>
      </c>
      <c r="BW203" s="40">
        <v>0</v>
      </c>
      <c r="BX203" s="40">
        <v>0</v>
      </c>
      <c r="BY203" s="159">
        <v>10414</v>
      </c>
      <c r="BZ203" s="39">
        <v>305463</v>
      </c>
      <c r="CA203" s="40">
        <v>131254</v>
      </c>
      <c r="CB203" s="40">
        <v>168970</v>
      </c>
      <c r="CC203" s="159">
        <v>5239</v>
      </c>
      <c r="CD203" s="39">
        <f t="shared" si="32"/>
        <v>339328</v>
      </c>
      <c r="CE203" s="40">
        <v>110391</v>
      </c>
      <c r="CF203" s="40">
        <v>212508</v>
      </c>
      <c r="CG203" s="159">
        <v>16429</v>
      </c>
      <c r="CH203" s="39">
        <f t="shared" si="280"/>
        <v>213072</v>
      </c>
      <c r="CI203" s="40">
        <v>70851</v>
      </c>
      <c r="CJ203" s="40">
        <v>135568</v>
      </c>
      <c r="CK203" s="159">
        <v>6653</v>
      </c>
      <c r="CL203" s="39">
        <v>108973</v>
      </c>
      <c r="CM203" s="159">
        <v>194653</v>
      </c>
      <c r="CN203" s="39"/>
      <c r="CO203" s="40"/>
      <c r="CP203" s="40"/>
      <c r="CQ203" s="159"/>
      <c r="CR203" s="39">
        <v>716285</v>
      </c>
      <c r="CS203" s="40">
        <v>578785</v>
      </c>
      <c r="CT203" s="40">
        <v>44995</v>
      </c>
      <c r="CU203" s="40">
        <v>59090</v>
      </c>
      <c r="CV203" s="40">
        <v>11580</v>
      </c>
      <c r="CW203" s="40">
        <v>3270</v>
      </c>
      <c r="CX203" s="40">
        <v>18565</v>
      </c>
      <c r="CY203" s="39">
        <v>542910</v>
      </c>
      <c r="CZ203" s="40">
        <v>458325</v>
      </c>
      <c r="DA203" s="40">
        <v>32125</v>
      </c>
      <c r="DB203" s="40">
        <v>32355</v>
      </c>
      <c r="DC203" s="40">
        <v>8750</v>
      </c>
      <c r="DD203" s="40">
        <v>2745</v>
      </c>
      <c r="DE203" s="40">
        <v>8610</v>
      </c>
      <c r="DF203" s="39">
        <v>705975</v>
      </c>
      <c r="DG203" s="40">
        <v>572679</v>
      </c>
      <c r="DH203" s="40">
        <v>42993</v>
      </c>
      <c r="DI203" s="40">
        <v>59270</v>
      </c>
      <c r="DJ203" s="40">
        <v>13935</v>
      </c>
      <c r="DK203" s="40">
        <v>3437</v>
      </c>
      <c r="DL203" s="159">
        <v>13661</v>
      </c>
      <c r="DM203" s="39">
        <v>527303</v>
      </c>
      <c r="DN203" s="40">
        <v>444631</v>
      </c>
      <c r="DO203" s="40">
        <v>29849</v>
      </c>
      <c r="DP203" s="40">
        <v>34389</v>
      </c>
      <c r="DQ203" s="40">
        <v>9828</v>
      </c>
      <c r="DR203" s="40">
        <v>2663</v>
      </c>
      <c r="DS203" s="159">
        <v>5943</v>
      </c>
      <c r="DT203" s="41">
        <v>485855</v>
      </c>
      <c r="DU203" s="42">
        <v>45000</v>
      </c>
      <c r="DV203" s="42">
        <v>152214</v>
      </c>
      <c r="DW203" s="42">
        <v>160480</v>
      </c>
      <c r="DX203" s="42">
        <v>128161</v>
      </c>
      <c r="DY203" s="41">
        <v>403458</v>
      </c>
      <c r="DZ203" s="42">
        <v>25834</v>
      </c>
      <c r="EA203" s="42">
        <v>126989</v>
      </c>
      <c r="EB203" s="42">
        <v>135818</v>
      </c>
      <c r="EC203" s="160">
        <v>114817</v>
      </c>
    </row>
    <row r="204" spans="1:133">
      <c r="A204" s="155" t="s">
        <v>1299</v>
      </c>
      <c r="B204" s="155" t="s">
        <v>1300</v>
      </c>
      <c r="C204" s="170" t="s">
        <v>80</v>
      </c>
      <c r="D204" s="29" t="s">
        <v>1301</v>
      </c>
      <c r="E204" s="156" t="s">
        <v>1302</v>
      </c>
      <c r="F204" s="29" t="s">
        <v>1303</v>
      </c>
      <c r="G204" s="156" t="s">
        <v>1304</v>
      </c>
      <c r="H204" s="166">
        <v>2020</v>
      </c>
      <c r="I204" s="150">
        <v>1988</v>
      </c>
      <c r="J204" s="100" t="s">
        <v>85</v>
      </c>
      <c r="K204" s="100" t="s">
        <v>49</v>
      </c>
      <c r="L204" s="100" t="s">
        <v>196</v>
      </c>
      <c r="M204" s="100" t="s">
        <v>87</v>
      </c>
      <c r="N204" s="100" t="s">
        <v>95</v>
      </c>
      <c r="O204" s="43">
        <f t="shared" si="0"/>
        <v>47.431981450000002</v>
      </c>
      <c r="P204" s="162">
        <f t="shared" si="1"/>
        <v>50.646605839999999</v>
      </c>
      <c r="Q204" s="43">
        <f t="shared" si="2"/>
        <v>42.155712610000002</v>
      </c>
      <c r="R204" s="162">
        <f t="shared" si="3"/>
        <v>51.602048699999997</v>
      </c>
      <c r="S204" s="43">
        <f t="shared" si="4"/>
        <v>45.769021459999998</v>
      </c>
      <c r="T204" s="162">
        <f t="shared" si="5"/>
        <v>53.146472590000002</v>
      </c>
      <c r="U204" s="43">
        <f t="shared" si="6"/>
        <v>49.664641699999997</v>
      </c>
      <c r="V204" s="162">
        <f t="shared" si="7"/>
        <v>48.60317216</v>
      </c>
      <c r="W204" s="43">
        <f t="shared" si="268"/>
        <v>47.040174110000002</v>
      </c>
      <c r="X204" s="162">
        <f t="shared" si="269"/>
        <v>52.959578010000001</v>
      </c>
      <c r="Y204" s="43">
        <f t="shared" si="262"/>
        <v>43.182403299999997</v>
      </c>
      <c r="Z204" s="162">
        <f t="shared" si="263"/>
        <v>54.420737590000002</v>
      </c>
      <c r="AA204" s="43">
        <f t="shared" si="264"/>
        <v>37.503833630000003</v>
      </c>
      <c r="AB204" s="162">
        <f t="shared" si="265"/>
        <v>59.45263096</v>
      </c>
      <c r="AC204" s="43">
        <f t="shared" si="274"/>
        <v>39.011811299999998</v>
      </c>
      <c r="AD204" s="162">
        <f t="shared" si="275"/>
        <v>57.907121310000001</v>
      </c>
      <c r="AE204" s="43">
        <f t="shared" si="276"/>
        <v>45.635135519999999</v>
      </c>
      <c r="AF204" s="162">
        <f t="shared" si="277"/>
        <v>54.364864480000001</v>
      </c>
      <c r="AG204" s="43">
        <f t="shared" ref="AG204:AL204" si="451">CZ204/$CY204*100</f>
        <v>84.847871679999997</v>
      </c>
      <c r="AH204" s="44">
        <f t="shared" si="451"/>
        <v>7.6855156180000002</v>
      </c>
      <c r="AI204" s="44">
        <f t="shared" si="451"/>
        <v>4.0800559209999996</v>
      </c>
      <c r="AJ204" s="44">
        <f t="shared" si="451"/>
        <v>1.3262941020000001</v>
      </c>
      <c r="AK204" s="44">
        <f t="shared" si="451"/>
        <v>0.27224899749999998</v>
      </c>
      <c r="AL204" s="44">
        <f t="shared" si="451"/>
        <v>1.788013686</v>
      </c>
      <c r="AM204" s="43">
        <f t="shared" ref="AM204:AR204" si="452">DN204/$DM204*100</f>
        <v>83.462185640000001</v>
      </c>
      <c r="AN204" s="44">
        <f t="shared" si="452"/>
        <v>8.0747235409999991</v>
      </c>
      <c r="AO204" s="44">
        <f t="shared" si="452"/>
        <v>5.3652996320000002</v>
      </c>
      <c r="AP204" s="44">
        <f t="shared" si="452"/>
        <v>1.468859157</v>
      </c>
      <c r="AQ204" s="44">
        <f t="shared" si="452"/>
        <v>0.39541810459999999</v>
      </c>
      <c r="AR204" s="163">
        <f t="shared" si="452"/>
        <v>1.2335139230000001</v>
      </c>
      <c r="AS204" s="45">
        <f t="shared" si="18"/>
        <v>91.420901279999995</v>
      </c>
      <c r="AT204" s="46">
        <f t="shared" si="27"/>
        <v>114</v>
      </c>
      <c r="AU204" s="47">
        <f t="shared" si="19"/>
        <v>32.010778459999997</v>
      </c>
      <c r="AV204" s="46">
        <f t="shared" si="28"/>
        <v>181</v>
      </c>
      <c r="AW204" s="47">
        <f t="shared" si="20"/>
        <v>34.212708710000001</v>
      </c>
      <c r="AX204" s="164">
        <f t="shared" si="29"/>
        <v>219</v>
      </c>
      <c r="AY204" s="48">
        <v>61466</v>
      </c>
      <c r="AZ204" s="49">
        <f t="shared" si="30"/>
        <v>208</v>
      </c>
      <c r="BA204" s="50">
        <v>65723</v>
      </c>
      <c r="BB204" s="49">
        <f t="shared" si="31"/>
        <v>239</v>
      </c>
      <c r="BC204" s="165">
        <f t="shared" si="21"/>
        <v>55.819116489999999</v>
      </c>
      <c r="BD204" s="51"/>
      <c r="BE204" s="44"/>
      <c r="BF204" s="162"/>
      <c r="BG204" s="100">
        <v>201</v>
      </c>
      <c r="BH204" s="39">
        <v>410219</v>
      </c>
      <c r="BI204" s="40">
        <v>194575</v>
      </c>
      <c r="BJ204" s="40">
        <v>207762</v>
      </c>
      <c r="BK204" s="39">
        <v>349490</v>
      </c>
      <c r="BL204" s="40">
        <v>147330</v>
      </c>
      <c r="BM204" s="40">
        <v>180344</v>
      </c>
      <c r="BN204" s="39">
        <v>334438</v>
      </c>
      <c r="BO204" s="40">
        <v>153069</v>
      </c>
      <c r="BP204" s="40">
        <v>177742</v>
      </c>
      <c r="BQ204" s="39">
        <v>351117</v>
      </c>
      <c r="BR204" s="40">
        <v>174381</v>
      </c>
      <c r="BS204" s="40">
        <v>170654</v>
      </c>
      <c r="BT204" s="39">
        <v>403419</v>
      </c>
      <c r="BU204" s="40">
        <v>189769</v>
      </c>
      <c r="BV204" s="40">
        <v>213649</v>
      </c>
      <c r="BW204" s="40">
        <v>0</v>
      </c>
      <c r="BX204" s="40">
        <v>0</v>
      </c>
      <c r="BY204" s="159">
        <v>1</v>
      </c>
      <c r="BZ204" s="39">
        <v>310740</v>
      </c>
      <c r="CA204" s="40">
        <v>134185</v>
      </c>
      <c r="CB204" s="40">
        <v>169107</v>
      </c>
      <c r="CC204" s="159">
        <v>7448</v>
      </c>
      <c r="CD204" s="39">
        <f t="shared" si="32"/>
        <v>342365</v>
      </c>
      <c r="CE204" s="40">
        <v>128400</v>
      </c>
      <c r="CF204" s="40">
        <v>203545</v>
      </c>
      <c r="CG204" s="159">
        <v>10420</v>
      </c>
      <c r="CH204" s="39">
        <f t="shared" si="280"/>
        <v>217165</v>
      </c>
      <c r="CI204" s="40">
        <v>84720</v>
      </c>
      <c r="CJ204" s="40">
        <v>125754</v>
      </c>
      <c r="CK204" s="159">
        <v>6691</v>
      </c>
      <c r="CL204" s="39">
        <v>144108</v>
      </c>
      <c r="CM204" s="159">
        <v>171675</v>
      </c>
      <c r="CN204" s="39"/>
      <c r="CO204" s="40"/>
      <c r="CP204" s="40"/>
      <c r="CQ204" s="159"/>
      <c r="CR204" s="39">
        <v>717735</v>
      </c>
      <c r="CS204" s="40">
        <v>584400</v>
      </c>
      <c r="CT204" s="40">
        <v>57635</v>
      </c>
      <c r="CU204" s="40">
        <v>43140</v>
      </c>
      <c r="CV204" s="40">
        <v>10075</v>
      </c>
      <c r="CW204" s="40">
        <v>1880</v>
      </c>
      <c r="CX204" s="40">
        <v>20605</v>
      </c>
      <c r="CY204" s="39">
        <v>543620</v>
      </c>
      <c r="CZ204" s="40">
        <v>461250</v>
      </c>
      <c r="DA204" s="40">
        <v>41780</v>
      </c>
      <c r="DB204" s="40">
        <v>22180</v>
      </c>
      <c r="DC204" s="40">
        <v>7210</v>
      </c>
      <c r="DD204" s="40">
        <v>1480</v>
      </c>
      <c r="DE204" s="40">
        <v>9720</v>
      </c>
      <c r="DF204" s="39">
        <v>705974</v>
      </c>
      <c r="DG204" s="40">
        <v>567343</v>
      </c>
      <c r="DH204" s="40">
        <v>61195</v>
      </c>
      <c r="DI204" s="40">
        <v>48918</v>
      </c>
      <c r="DJ204" s="40">
        <v>10848</v>
      </c>
      <c r="DK204" s="40">
        <v>2706</v>
      </c>
      <c r="DL204" s="159">
        <v>14964</v>
      </c>
      <c r="DM204" s="39">
        <v>524761</v>
      </c>
      <c r="DN204" s="40">
        <v>437977</v>
      </c>
      <c r="DO204" s="40">
        <v>42373</v>
      </c>
      <c r="DP204" s="40">
        <v>28155</v>
      </c>
      <c r="DQ204" s="40">
        <v>7708</v>
      </c>
      <c r="DR204" s="40">
        <v>2075</v>
      </c>
      <c r="DS204" s="159">
        <v>6473</v>
      </c>
      <c r="DT204" s="41">
        <v>496917</v>
      </c>
      <c r="DU204" s="42">
        <v>42631</v>
      </c>
      <c r="DV204" s="42">
        <v>139380</v>
      </c>
      <c r="DW204" s="42">
        <v>155839</v>
      </c>
      <c r="DX204" s="42">
        <v>159067</v>
      </c>
      <c r="DY204" s="41">
        <v>414802</v>
      </c>
      <c r="DZ204" s="42">
        <v>24542</v>
      </c>
      <c r="EA204" s="42">
        <v>115929</v>
      </c>
      <c r="EB204" s="42">
        <v>132416</v>
      </c>
      <c r="EC204" s="160">
        <v>141915</v>
      </c>
    </row>
    <row r="205" spans="1:133">
      <c r="A205" s="154" t="s">
        <v>1305</v>
      </c>
      <c r="B205" s="154" t="s">
        <v>1306</v>
      </c>
      <c r="C205" s="140" t="s">
        <v>80</v>
      </c>
      <c r="D205" s="29" t="s">
        <v>242</v>
      </c>
      <c r="E205" s="156" t="s">
        <v>1307</v>
      </c>
      <c r="F205" s="29" t="s">
        <v>1308</v>
      </c>
      <c r="G205" s="156" t="s">
        <v>1309</v>
      </c>
      <c r="H205" s="161">
        <v>2014</v>
      </c>
      <c r="I205" s="150">
        <v>1961</v>
      </c>
      <c r="J205" s="100" t="s">
        <v>85</v>
      </c>
      <c r="K205" s="100" t="s">
        <v>49</v>
      </c>
      <c r="L205" s="100" t="s">
        <v>196</v>
      </c>
      <c r="M205" s="100" t="s">
        <v>87</v>
      </c>
      <c r="N205" s="100" t="s">
        <v>102</v>
      </c>
      <c r="O205" s="43">
        <f t="shared" si="0"/>
        <v>37.191140730000001</v>
      </c>
      <c r="P205" s="162">
        <f t="shared" si="1"/>
        <v>61.130145919999997</v>
      </c>
      <c r="Q205" s="43">
        <f t="shared" si="2"/>
        <v>34.674932980000001</v>
      </c>
      <c r="R205" s="162">
        <f t="shared" si="3"/>
        <v>59.49975628</v>
      </c>
      <c r="S205" s="43">
        <f t="shared" si="4"/>
        <v>45.451519060000003</v>
      </c>
      <c r="T205" s="162">
        <f t="shared" si="5"/>
        <v>53.47105767</v>
      </c>
      <c r="U205" s="43">
        <f t="shared" si="6"/>
        <v>49.625378329999997</v>
      </c>
      <c r="V205" s="162">
        <f t="shared" si="7"/>
        <v>48.575507270000003</v>
      </c>
      <c r="W205" s="43">
        <f t="shared" si="268"/>
        <v>32.36533644</v>
      </c>
      <c r="X205" s="162">
        <f t="shared" si="269"/>
        <v>65.003148069999995</v>
      </c>
      <c r="Y205" s="43">
        <f t="shared" si="262"/>
        <v>37.375898970000001</v>
      </c>
      <c r="Z205" s="162">
        <f t="shared" si="263"/>
        <v>62.624101029999999</v>
      </c>
      <c r="AA205" s="43">
        <f t="shared" si="264"/>
        <v>32.0749578</v>
      </c>
      <c r="AB205" s="162">
        <f t="shared" si="265"/>
        <v>61.621974280000003</v>
      </c>
      <c r="AC205" s="43">
        <f t="shared" si="274"/>
        <v>39.092073300000003</v>
      </c>
      <c r="AD205" s="162">
        <f t="shared" si="275"/>
        <v>56.494533390000001</v>
      </c>
      <c r="AE205" s="43">
        <f t="shared" si="276"/>
        <v>34.722966309999997</v>
      </c>
      <c r="AF205" s="162">
        <f t="shared" si="277"/>
        <v>65.277033689999996</v>
      </c>
      <c r="AG205" s="43">
        <f t="shared" ref="AG205:AL205" si="453">CZ205/$CY205*100</f>
        <v>92.960085669999998</v>
      </c>
      <c r="AH205" s="44">
        <f t="shared" si="453"/>
        <v>1.933094949</v>
      </c>
      <c r="AI205" s="44">
        <f t="shared" si="453"/>
        <v>2.620115078</v>
      </c>
      <c r="AJ205" s="44">
        <f t="shared" si="453"/>
        <v>0.5762982593</v>
      </c>
      <c r="AK205" s="44">
        <f t="shared" si="453"/>
        <v>0.64890276440000005</v>
      </c>
      <c r="AL205" s="44">
        <f t="shared" si="453"/>
        <v>1.261503276</v>
      </c>
      <c r="AM205" s="43">
        <f t="shared" ref="AM205:AR205" si="454">DN205/$DM205*100</f>
        <v>93.513701319999996</v>
      </c>
      <c r="AN205" s="44">
        <f t="shared" si="454"/>
        <v>1.910945049</v>
      </c>
      <c r="AO205" s="44">
        <f t="shared" si="454"/>
        <v>2.0783005409999999</v>
      </c>
      <c r="AP205" s="44">
        <f t="shared" si="454"/>
        <v>0.89116799579999995</v>
      </c>
      <c r="AQ205" s="44">
        <f t="shared" si="454"/>
        <v>0.66887624430000003</v>
      </c>
      <c r="AR205" s="163">
        <f t="shared" si="454"/>
        <v>0.93700884799999995</v>
      </c>
      <c r="AS205" s="45">
        <f t="shared" si="18"/>
        <v>91.094867120000004</v>
      </c>
      <c r="AT205" s="46">
        <f t="shared" si="27"/>
        <v>129</v>
      </c>
      <c r="AU205" s="47">
        <f t="shared" si="19"/>
        <v>22.096265410000001</v>
      </c>
      <c r="AV205" s="46">
        <f t="shared" si="28"/>
        <v>353</v>
      </c>
      <c r="AW205" s="47">
        <f t="shared" si="20"/>
        <v>21.906553550000002</v>
      </c>
      <c r="AX205" s="164">
        <f t="shared" si="29"/>
        <v>401</v>
      </c>
      <c r="AY205" s="48">
        <v>52271</v>
      </c>
      <c r="AZ205" s="49">
        <f t="shared" si="30"/>
        <v>331</v>
      </c>
      <c r="BA205" s="50">
        <v>52574</v>
      </c>
      <c r="BB205" s="49">
        <f t="shared" si="31"/>
        <v>390</v>
      </c>
      <c r="BC205" s="165">
        <f t="shared" si="21"/>
        <v>72.595734719999996</v>
      </c>
      <c r="BD205" s="51"/>
      <c r="BE205" s="44"/>
      <c r="BF205" s="162"/>
      <c r="BG205" s="100">
        <v>202</v>
      </c>
      <c r="BH205" s="39">
        <v>383508</v>
      </c>
      <c r="BI205" s="40">
        <v>142631</v>
      </c>
      <c r="BJ205" s="40">
        <v>234439</v>
      </c>
      <c r="BK205" s="39">
        <v>328240</v>
      </c>
      <c r="BL205" s="40">
        <v>113817</v>
      </c>
      <c r="BM205" s="40">
        <v>195302</v>
      </c>
      <c r="BN205" s="39">
        <v>321415</v>
      </c>
      <c r="BO205" s="40">
        <v>146088</v>
      </c>
      <c r="BP205" s="40">
        <v>171864</v>
      </c>
      <c r="BQ205" s="39">
        <v>343947</v>
      </c>
      <c r="BR205" s="40">
        <v>170685</v>
      </c>
      <c r="BS205" s="40">
        <v>167074</v>
      </c>
      <c r="BT205" s="39">
        <v>373245</v>
      </c>
      <c r="BU205" s="40">
        <v>120802</v>
      </c>
      <c r="BV205" s="40">
        <v>242621</v>
      </c>
      <c r="BW205" s="40">
        <v>0</v>
      </c>
      <c r="BX205" s="40">
        <v>0</v>
      </c>
      <c r="BY205" s="159">
        <v>9822</v>
      </c>
      <c r="BZ205" s="39">
        <v>285050</v>
      </c>
      <c r="CA205" s="40">
        <v>106540</v>
      </c>
      <c r="CB205" s="40">
        <v>178510</v>
      </c>
      <c r="CC205" s="159">
        <v>0</v>
      </c>
      <c r="CD205" s="39">
        <f t="shared" si="32"/>
        <v>315751</v>
      </c>
      <c r="CE205" s="40">
        <v>101277</v>
      </c>
      <c r="CF205" s="40">
        <v>194572</v>
      </c>
      <c r="CG205" s="159">
        <v>19902</v>
      </c>
      <c r="CH205" s="39">
        <f t="shared" si="280"/>
        <v>219423</v>
      </c>
      <c r="CI205" s="40">
        <v>85777</v>
      </c>
      <c r="CJ205" s="40">
        <v>123962</v>
      </c>
      <c r="CK205" s="159">
        <v>9684</v>
      </c>
      <c r="CL205" s="39">
        <v>104996</v>
      </c>
      <c r="CM205" s="159">
        <v>197386</v>
      </c>
      <c r="CN205" s="39"/>
      <c r="CO205" s="40"/>
      <c r="CP205" s="40"/>
      <c r="CQ205" s="159"/>
      <c r="CR205" s="39">
        <v>694105</v>
      </c>
      <c r="CS205" s="40">
        <v>637965</v>
      </c>
      <c r="CT205" s="40">
        <v>12495</v>
      </c>
      <c r="CU205" s="40">
        <v>21970</v>
      </c>
      <c r="CV205" s="40">
        <v>4370</v>
      </c>
      <c r="CW205" s="40">
        <v>4605</v>
      </c>
      <c r="CX205" s="40">
        <v>12700</v>
      </c>
      <c r="CY205" s="39">
        <v>550930</v>
      </c>
      <c r="CZ205" s="40">
        <v>512145</v>
      </c>
      <c r="DA205" s="40">
        <v>10650</v>
      </c>
      <c r="DB205" s="40">
        <v>14435</v>
      </c>
      <c r="DC205" s="40">
        <v>3175</v>
      </c>
      <c r="DD205" s="40">
        <v>3575</v>
      </c>
      <c r="DE205" s="40">
        <v>6950</v>
      </c>
      <c r="DF205" s="39">
        <v>705974</v>
      </c>
      <c r="DG205" s="40">
        <v>653361</v>
      </c>
      <c r="DH205" s="40">
        <v>12444</v>
      </c>
      <c r="DI205" s="40">
        <v>18863</v>
      </c>
      <c r="DJ205" s="40">
        <v>6384</v>
      </c>
      <c r="DK205" s="40">
        <v>5059</v>
      </c>
      <c r="DL205" s="159">
        <v>9863</v>
      </c>
      <c r="DM205" s="39">
        <v>549728</v>
      </c>
      <c r="DN205" s="40">
        <v>514071</v>
      </c>
      <c r="DO205" s="40">
        <v>10505</v>
      </c>
      <c r="DP205" s="40">
        <v>11425</v>
      </c>
      <c r="DQ205" s="40">
        <v>4899</v>
      </c>
      <c r="DR205" s="40">
        <v>3677</v>
      </c>
      <c r="DS205" s="159">
        <v>5151</v>
      </c>
      <c r="DT205" s="41">
        <v>480588</v>
      </c>
      <c r="DU205" s="42">
        <v>42797</v>
      </c>
      <c r="DV205" s="42">
        <v>167816</v>
      </c>
      <c r="DW205" s="42">
        <v>163783</v>
      </c>
      <c r="DX205" s="42">
        <v>106192</v>
      </c>
      <c r="DY205" s="41">
        <v>448642</v>
      </c>
      <c r="DZ205" s="42">
        <v>38631</v>
      </c>
      <c r="EA205" s="42">
        <v>158216</v>
      </c>
      <c r="EB205" s="42">
        <v>153513</v>
      </c>
      <c r="EC205" s="160">
        <v>98282</v>
      </c>
    </row>
    <row r="206" spans="1:133">
      <c r="A206" s="155" t="s">
        <v>1310</v>
      </c>
      <c r="B206" s="155" t="s">
        <v>1311</v>
      </c>
      <c r="C206" s="140" t="s">
        <v>126</v>
      </c>
      <c r="D206" s="29" t="s">
        <v>1312</v>
      </c>
      <c r="E206" s="156" t="s">
        <v>1313</v>
      </c>
      <c r="F206" s="29" t="s">
        <v>1314</v>
      </c>
      <c r="G206" s="156" t="s">
        <v>1315</v>
      </c>
      <c r="H206" s="166">
        <v>2012</v>
      </c>
      <c r="I206" s="150">
        <v>1958</v>
      </c>
      <c r="J206" s="100" t="s">
        <v>85</v>
      </c>
      <c r="K206" s="100" t="s">
        <v>49</v>
      </c>
      <c r="L206" s="100" t="s">
        <v>148</v>
      </c>
      <c r="M206" s="100" t="s">
        <v>87</v>
      </c>
      <c r="N206" s="100" t="s">
        <v>102</v>
      </c>
      <c r="O206" s="43">
        <f t="shared" si="0"/>
        <v>51.44064917</v>
      </c>
      <c r="P206" s="162">
        <f t="shared" si="1"/>
        <v>47.087031570000001</v>
      </c>
      <c r="Q206" s="43">
        <f t="shared" si="2"/>
        <v>49.748146970000001</v>
      </c>
      <c r="R206" s="162">
        <f t="shared" si="3"/>
        <v>45.477635450000001</v>
      </c>
      <c r="S206" s="43">
        <f t="shared" si="4"/>
        <v>60.714053919999998</v>
      </c>
      <c r="T206" s="162">
        <f t="shared" si="5"/>
        <v>38.323312659999999</v>
      </c>
      <c r="U206" s="43">
        <f t="shared" si="6"/>
        <v>63.02450322</v>
      </c>
      <c r="V206" s="162">
        <f t="shared" si="7"/>
        <v>35.348048370000001</v>
      </c>
      <c r="W206" s="43">
        <f t="shared" si="268"/>
        <v>54.45472977</v>
      </c>
      <c r="X206" s="162">
        <f t="shared" si="269"/>
        <v>41.761395110000002</v>
      </c>
      <c r="Y206" s="43">
        <f t="shared" si="262"/>
        <v>59.513119860000003</v>
      </c>
      <c r="Z206" s="162">
        <f t="shared" si="263"/>
        <v>35.911842059999998</v>
      </c>
      <c r="AA206" s="43">
        <f t="shared" si="264"/>
        <v>61.160195559999998</v>
      </c>
      <c r="AB206" s="162">
        <f t="shared" si="265"/>
        <v>35.109664850000001</v>
      </c>
      <c r="AC206" s="43">
        <f t="shared" si="274"/>
        <v>66.707182020000005</v>
      </c>
      <c r="AD206" s="162">
        <f t="shared" si="275"/>
        <v>31.161710289999998</v>
      </c>
      <c r="AE206" s="43">
        <f t="shared" si="276"/>
        <v>67.364709129999994</v>
      </c>
      <c r="AF206" s="162">
        <f t="shared" si="277"/>
        <v>32.635290869999999</v>
      </c>
      <c r="AG206" s="43">
        <f t="shared" ref="AG206:AL206" si="455">CZ206/$CY206*100</f>
        <v>77.087767740000004</v>
      </c>
      <c r="AH206" s="44">
        <f t="shared" si="455"/>
        <v>16.147960650000002</v>
      </c>
      <c r="AI206" s="44">
        <f t="shared" si="455"/>
        <v>3.925290993</v>
      </c>
      <c r="AJ206" s="44">
        <f t="shared" si="455"/>
        <v>0.75552743099999997</v>
      </c>
      <c r="AK206" s="44">
        <f t="shared" si="455"/>
        <v>0.35379393660000003</v>
      </c>
      <c r="AL206" s="44">
        <f t="shared" si="455"/>
        <v>1.729659246</v>
      </c>
      <c r="AM206" s="43">
        <f t="shared" ref="AM206:AR206" si="456">DN206/$DM206*100</f>
        <v>77.687976180000007</v>
      </c>
      <c r="AN206" s="44">
        <f t="shared" si="456"/>
        <v>16.129538499999999</v>
      </c>
      <c r="AO206" s="44">
        <f t="shared" si="456"/>
        <v>3.5863347120000002</v>
      </c>
      <c r="AP206" s="44">
        <f t="shared" si="456"/>
        <v>0.84464571960000001</v>
      </c>
      <c r="AQ206" s="44">
        <f t="shared" si="456"/>
        <v>0.43979120189999998</v>
      </c>
      <c r="AR206" s="163">
        <f t="shared" si="456"/>
        <v>1.311713691</v>
      </c>
      <c r="AS206" s="45">
        <f t="shared" si="18"/>
        <v>89.817861230000005</v>
      </c>
      <c r="AT206" s="46">
        <f t="shared" si="27"/>
        <v>193</v>
      </c>
      <c r="AU206" s="47">
        <f t="shared" si="19"/>
        <v>19.673031829999999</v>
      </c>
      <c r="AV206" s="46">
        <f t="shared" si="28"/>
        <v>398</v>
      </c>
      <c r="AW206" s="47">
        <f t="shared" si="20"/>
        <v>21.157307880000001</v>
      </c>
      <c r="AX206" s="164">
        <f t="shared" si="29"/>
        <v>409</v>
      </c>
      <c r="AY206" s="48">
        <v>46647</v>
      </c>
      <c r="AZ206" s="49">
        <f t="shared" si="30"/>
        <v>382</v>
      </c>
      <c r="BA206" s="50">
        <v>51205</v>
      </c>
      <c r="BB206" s="49">
        <f t="shared" si="31"/>
        <v>401</v>
      </c>
      <c r="BC206" s="165">
        <f t="shared" si="21"/>
        <v>60.77807138</v>
      </c>
      <c r="BD206" s="51"/>
      <c r="BE206" s="44"/>
      <c r="BF206" s="162"/>
      <c r="BG206" s="100">
        <v>203</v>
      </c>
      <c r="BH206" s="39">
        <v>367855</v>
      </c>
      <c r="BI206" s="40">
        <v>189227</v>
      </c>
      <c r="BJ206" s="40">
        <v>173212</v>
      </c>
      <c r="BK206" s="39">
        <v>327572</v>
      </c>
      <c r="BL206" s="40">
        <v>162961</v>
      </c>
      <c r="BM206" s="40">
        <v>148972</v>
      </c>
      <c r="BN206" s="39">
        <v>338966</v>
      </c>
      <c r="BO206" s="40">
        <v>205800</v>
      </c>
      <c r="BP206" s="40">
        <v>129903</v>
      </c>
      <c r="BQ206" s="39">
        <v>366156</v>
      </c>
      <c r="BR206" s="40">
        <v>230768</v>
      </c>
      <c r="BS206" s="40">
        <v>129429</v>
      </c>
      <c r="BT206" s="39">
        <v>361032</v>
      </c>
      <c r="BU206" s="40">
        <v>196599</v>
      </c>
      <c r="BV206" s="40">
        <v>150772</v>
      </c>
      <c r="BW206" s="40">
        <v>0</v>
      </c>
      <c r="BX206" s="40">
        <v>0</v>
      </c>
      <c r="BY206" s="159">
        <v>13661</v>
      </c>
      <c r="BZ206" s="39">
        <v>276413</v>
      </c>
      <c r="CA206" s="40">
        <v>164502</v>
      </c>
      <c r="CB206" s="40">
        <v>99265</v>
      </c>
      <c r="CC206" s="159">
        <v>12646</v>
      </c>
      <c r="CD206" s="39">
        <f t="shared" si="32"/>
        <v>319291</v>
      </c>
      <c r="CE206" s="40">
        <v>195279</v>
      </c>
      <c r="CF206" s="40">
        <v>112102</v>
      </c>
      <c r="CG206" s="159">
        <v>11910</v>
      </c>
      <c r="CH206" s="39">
        <f t="shared" si="280"/>
        <v>222138</v>
      </c>
      <c r="CI206" s="40">
        <v>148182</v>
      </c>
      <c r="CJ206" s="40">
        <v>69222</v>
      </c>
      <c r="CK206" s="159">
        <v>4734</v>
      </c>
      <c r="CL206" s="39">
        <v>214531</v>
      </c>
      <c r="CM206" s="159">
        <v>103931</v>
      </c>
      <c r="CN206" s="39"/>
      <c r="CO206" s="40"/>
      <c r="CP206" s="40"/>
      <c r="CQ206" s="159"/>
      <c r="CR206" s="39">
        <v>670030</v>
      </c>
      <c r="CS206" s="40">
        <v>497465</v>
      </c>
      <c r="CT206" s="40">
        <v>114430</v>
      </c>
      <c r="CU206" s="40">
        <v>32285</v>
      </c>
      <c r="CV206" s="40">
        <v>5005</v>
      </c>
      <c r="CW206" s="40">
        <v>2245</v>
      </c>
      <c r="CX206" s="40">
        <v>18600</v>
      </c>
      <c r="CY206" s="39">
        <v>521490</v>
      </c>
      <c r="CZ206" s="40">
        <v>402005</v>
      </c>
      <c r="DA206" s="40">
        <v>84210</v>
      </c>
      <c r="DB206" s="40">
        <v>20470</v>
      </c>
      <c r="DC206" s="40">
        <v>3940</v>
      </c>
      <c r="DD206" s="40">
        <v>1845</v>
      </c>
      <c r="DE206" s="40">
        <v>9020</v>
      </c>
      <c r="DF206" s="39">
        <v>705975</v>
      </c>
      <c r="DG206" s="40">
        <v>526144</v>
      </c>
      <c r="DH206" s="40">
        <v>124072</v>
      </c>
      <c r="DI206" s="40">
        <v>31667</v>
      </c>
      <c r="DJ206" s="40">
        <v>5900</v>
      </c>
      <c r="DK206" s="40">
        <v>3183</v>
      </c>
      <c r="DL206" s="159">
        <v>15009</v>
      </c>
      <c r="DM206" s="39">
        <v>535254</v>
      </c>
      <c r="DN206" s="40">
        <v>415828</v>
      </c>
      <c r="DO206" s="40">
        <v>86334</v>
      </c>
      <c r="DP206" s="40">
        <v>19196</v>
      </c>
      <c r="DQ206" s="40">
        <v>4521</v>
      </c>
      <c r="DR206" s="40">
        <v>2354</v>
      </c>
      <c r="DS206" s="159">
        <v>7021</v>
      </c>
      <c r="DT206" s="41">
        <v>469587</v>
      </c>
      <c r="DU206" s="42">
        <v>47814</v>
      </c>
      <c r="DV206" s="42">
        <v>155756</v>
      </c>
      <c r="DW206" s="42">
        <v>173635</v>
      </c>
      <c r="DX206" s="42">
        <v>92382</v>
      </c>
      <c r="DY206" s="41">
        <v>366091</v>
      </c>
      <c r="DZ206" s="42">
        <v>32309</v>
      </c>
      <c r="EA206" s="42">
        <v>122544</v>
      </c>
      <c r="EB206" s="42">
        <v>133783</v>
      </c>
      <c r="EC206" s="160">
        <v>77455</v>
      </c>
    </row>
    <row r="207" spans="1:133">
      <c r="A207" s="154" t="s">
        <v>1316</v>
      </c>
      <c r="B207" s="154" t="s">
        <v>1317</v>
      </c>
      <c r="C207" s="140" t="s">
        <v>80</v>
      </c>
      <c r="D207" s="29" t="s">
        <v>1318</v>
      </c>
      <c r="E207" s="156" t="s">
        <v>1319</v>
      </c>
      <c r="F207" s="29" t="s">
        <v>1320</v>
      </c>
      <c r="G207" s="156" t="s">
        <v>1321</v>
      </c>
      <c r="H207" s="161">
        <v>1986</v>
      </c>
      <c r="I207" s="150">
        <v>1953</v>
      </c>
      <c r="J207" s="100" t="s">
        <v>85</v>
      </c>
      <c r="K207" s="100" t="s">
        <v>49</v>
      </c>
      <c r="L207" s="100" t="s">
        <v>196</v>
      </c>
      <c r="M207" s="100" t="s">
        <v>87</v>
      </c>
      <c r="N207" s="100" t="s">
        <v>102</v>
      </c>
      <c r="O207" s="43">
        <f t="shared" si="0"/>
        <v>46.819924370000003</v>
      </c>
      <c r="P207" s="162">
        <f t="shared" si="1"/>
        <v>51.333445959999999</v>
      </c>
      <c r="Q207" s="43">
        <f t="shared" si="2"/>
        <v>42.864759360000001</v>
      </c>
      <c r="R207" s="162">
        <f t="shared" si="3"/>
        <v>51.301560909999999</v>
      </c>
      <c r="S207" s="43">
        <f t="shared" si="4"/>
        <v>48.832565279999997</v>
      </c>
      <c r="T207" s="162">
        <f t="shared" si="5"/>
        <v>50.17173579</v>
      </c>
      <c r="U207" s="43">
        <f t="shared" si="6"/>
        <v>53.110938040000001</v>
      </c>
      <c r="V207" s="162">
        <f t="shared" si="7"/>
        <v>45.192107999999998</v>
      </c>
      <c r="W207" s="43">
        <f t="shared" si="268"/>
        <v>40.13008602</v>
      </c>
      <c r="X207" s="162">
        <f t="shared" si="269"/>
        <v>55.80663887</v>
      </c>
      <c r="Y207" s="43">
        <f t="shared" si="262"/>
        <v>45.693468469999999</v>
      </c>
      <c r="Z207" s="162">
        <f t="shared" si="263"/>
        <v>50.244344630000001</v>
      </c>
      <c r="AA207" s="43">
        <f t="shared" si="264"/>
        <v>36.407001020000003</v>
      </c>
      <c r="AB207" s="162">
        <f t="shared" si="265"/>
        <v>58.639000830000001</v>
      </c>
      <c r="AC207" s="43">
        <f t="shared" si="274"/>
        <v>40.383106189999999</v>
      </c>
      <c r="AD207" s="162">
        <f t="shared" si="275"/>
        <v>55.892064159999997</v>
      </c>
      <c r="AE207" s="43">
        <f t="shared" si="276"/>
        <v>43.837916270000001</v>
      </c>
      <c r="AF207" s="162">
        <f t="shared" si="277"/>
        <v>56.162083729999999</v>
      </c>
      <c r="AG207" s="43">
        <f t="shared" ref="AG207:AL207" si="457">CZ207/$CY207*100</f>
        <v>85.392506690000005</v>
      </c>
      <c r="AH207" s="44">
        <f t="shared" si="457"/>
        <v>7.5249033599999997</v>
      </c>
      <c r="AI207" s="44">
        <f t="shared" si="457"/>
        <v>3.6370056499999999</v>
      </c>
      <c r="AJ207" s="44">
        <f t="shared" si="457"/>
        <v>1.042595897</v>
      </c>
      <c r="AK207" s="44">
        <f t="shared" si="457"/>
        <v>0.3168673803</v>
      </c>
      <c r="AL207" s="44">
        <f t="shared" si="457"/>
        <v>2.086121023</v>
      </c>
      <c r="AM207" s="43">
        <f t="shared" ref="AM207:AR207" si="458">DN207/$DM207*100</f>
        <v>85.167551560000007</v>
      </c>
      <c r="AN207" s="44">
        <f t="shared" si="458"/>
        <v>7.5774444589999996</v>
      </c>
      <c r="AO207" s="44">
        <f t="shared" si="458"/>
        <v>4.0386182609999999</v>
      </c>
      <c r="AP207" s="44">
        <f t="shared" si="458"/>
        <v>1.3444033550000001</v>
      </c>
      <c r="AQ207" s="44">
        <f t="shared" si="458"/>
        <v>0.47834576290000003</v>
      </c>
      <c r="AR207" s="163">
        <f t="shared" si="458"/>
        <v>1.393636603</v>
      </c>
      <c r="AS207" s="45">
        <f t="shared" si="18"/>
        <v>90.586961840000001</v>
      </c>
      <c r="AT207" s="46">
        <f t="shared" si="27"/>
        <v>155</v>
      </c>
      <c r="AU207" s="47">
        <f t="shared" si="19"/>
        <v>28.463960849999999</v>
      </c>
      <c r="AV207" s="46">
        <f t="shared" si="28"/>
        <v>246</v>
      </c>
      <c r="AW207" s="47">
        <f t="shared" si="20"/>
        <v>29.408431830000001</v>
      </c>
      <c r="AX207" s="164">
        <f t="shared" si="29"/>
        <v>288</v>
      </c>
      <c r="AY207" s="48">
        <v>55409</v>
      </c>
      <c r="AZ207" s="49">
        <f t="shared" si="30"/>
        <v>283</v>
      </c>
      <c r="BA207" s="50">
        <v>59302</v>
      </c>
      <c r="BB207" s="49">
        <f t="shared" si="31"/>
        <v>309</v>
      </c>
      <c r="BC207" s="165">
        <f t="shared" si="21"/>
        <v>60.279909570000001</v>
      </c>
      <c r="BD207" s="51"/>
      <c r="BE207" s="44"/>
      <c r="BF207" s="162"/>
      <c r="BG207" s="100">
        <v>204</v>
      </c>
      <c r="BH207" s="39">
        <v>384755</v>
      </c>
      <c r="BI207" s="40">
        <v>180142</v>
      </c>
      <c r="BJ207" s="40">
        <v>197508</v>
      </c>
      <c r="BK207" s="39">
        <v>331986</v>
      </c>
      <c r="BL207" s="40">
        <v>142305</v>
      </c>
      <c r="BM207" s="40">
        <v>170314</v>
      </c>
      <c r="BN207" s="39">
        <v>325500</v>
      </c>
      <c r="BO207" s="40">
        <v>158950</v>
      </c>
      <c r="BP207" s="40">
        <v>163309</v>
      </c>
      <c r="BQ207" s="39">
        <v>346680</v>
      </c>
      <c r="BR207" s="40">
        <v>184125</v>
      </c>
      <c r="BS207" s="40">
        <v>156672</v>
      </c>
      <c r="BT207" s="39">
        <v>378980</v>
      </c>
      <c r="BU207" s="40">
        <v>152085</v>
      </c>
      <c r="BV207" s="40">
        <v>211496</v>
      </c>
      <c r="BW207" s="40">
        <v>0</v>
      </c>
      <c r="BX207" s="40">
        <v>0</v>
      </c>
      <c r="BY207" s="159">
        <v>15399</v>
      </c>
      <c r="BZ207" s="39">
        <v>293438</v>
      </c>
      <c r="CA207" s="40">
        <v>134082</v>
      </c>
      <c r="CB207" s="40">
        <v>147436</v>
      </c>
      <c r="CC207" s="159">
        <v>11920</v>
      </c>
      <c r="CD207" s="39">
        <f t="shared" si="32"/>
        <v>329552</v>
      </c>
      <c r="CE207" s="40">
        <v>119980</v>
      </c>
      <c r="CF207" s="40">
        <v>193246</v>
      </c>
      <c r="CG207" s="159">
        <v>16326</v>
      </c>
      <c r="CH207" s="39">
        <f t="shared" si="280"/>
        <v>208976</v>
      </c>
      <c r="CI207" s="40">
        <v>84391</v>
      </c>
      <c r="CJ207" s="40">
        <v>116801</v>
      </c>
      <c r="CK207" s="159">
        <v>7784</v>
      </c>
      <c r="CL207" s="39">
        <v>136563</v>
      </c>
      <c r="CM207" s="159">
        <v>174955</v>
      </c>
      <c r="CN207" s="39"/>
      <c r="CO207" s="40"/>
      <c r="CP207" s="40"/>
      <c r="CQ207" s="159"/>
      <c r="CR207" s="39">
        <v>698205</v>
      </c>
      <c r="CS207" s="40">
        <v>574345</v>
      </c>
      <c r="CT207" s="40">
        <v>56135</v>
      </c>
      <c r="CU207" s="40">
        <v>36150</v>
      </c>
      <c r="CV207" s="40">
        <v>7170</v>
      </c>
      <c r="CW207" s="40">
        <v>2295</v>
      </c>
      <c r="CX207" s="40">
        <v>22110</v>
      </c>
      <c r="CY207" s="39">
        <v>538080</v>
      </c>
      <c r="CZ207" s="40">
        <v>459480</v>
      </c>
      <c r="DA207" s="40">
        <v>40490</v>
      </c>
      <c r="DB207" s="40">
        <v>19570</v>
      </c>
      <c r="DC207" s="40">
        <v>5610</v>
      </c>
      <c r="DD207" s="40">
        <v>1705</v>
      </c>
      <c r="DE207" s="40">
        <v>11225</v>
      </c>
      <c r="DF207" s="39">
        <v>705974</v>
      </c>
      <c r="DG207" s="40">
        <v>580496</v>
      </c>
      <c r="DH207" s="40">
        <v>58936</v>
      </c>
      <c r="DI207" s="40">
        <v>37155</v>
      </c>
      <c r="DJ207" s="40">
        <v>9454</v>
      </c>
      <c r="DK207" s="40">
        <v>3462</v>
      </c>
      <c r="DL207" s="159">
        <v>16471</v>
      </c>
      <c r="DM207" s="39">
        <v>536223</v>
      </c>
      <c r="DN207" s="40">
        <v>456688</v>
      </c>
      <c r="DO207" s="40">
        <v>40632</v>
      </c>
      <c r="DP207" s="40">
        <v>21656</v>
      </c>
      <c r="DQ207" s="40">
        <v>7209</v>
      </c>
      <c r="DR207" s="40">
        <v>2565</v>
      </c>
      <c r="DS207" s="159">
        <v>7473</v>
      </c>
      <c r="DT207" s="41">
        <v>478549</v>
      </c>
      <c r="DU207" s="42">
        <v>45046</v>
      </c>
      <c r="DV207" s="42">
        <v>138712</v>
      </c>
      <c r="DW207" s="42">
        <v>158577</v>
      </c>
      <c r="DX207" s="42">
        <v>136214</v>
      </c>
      <c r="DY207" s="41">
        <v>405938</v>
      </c>
      <c r="DZ207" s="42">
        <v>30272</v>
      </c>
      <c r="EA207" s="42">
        <v>120599</v>
      </c>
      <c r="EB207" s="42">
        <v>135687</v>
      </c>
      <c r="EC207" s="160">
        <v>119380</v>
      </c>
    </row>
    <row r="208" spans="1:133">
      <c r="A208" s="155" t="s">
        <v>1322</v>
      </c>
      <c r="B208" s="155" t="s">
        <v>1323</v>
      </c>
      <c r="C208" s="140" t="s">
        <v>80</v>
      </c>
      <c r="D208" s="29" t="s">
        <v>1324</v>
      </c>
      <c r="E208" s="156" t="s">
        <v>1325</v>
      </c>
      <c r="F208" s="29" t="s">
        <v>1326</v>
      </c>
      <c r="G208" s="156" t="s">
        <v>1327</v>
      </c>
      <c r="H208" s="166" t="s">
        <v>1328</v>
      </c>
      <c r="I208" s="150">
        <v>1951</v>
      </c>
      <c r="J208" s="100" t="s">
        <v>85</v>
      </c>
      <c r="K208" s="100" t="s">
        <v>49</v>
      </c>
      <c r="L208" s="100" t="s">
        <v>1329</v>
      </c>
      <c r="M208" s="100" t="s">
        <v>87</v>
      </c>
      <c r="N208" s="100" t="s">
        <v>102</v>
      </c>
      <c r="O208" s="43">
        <f t="shared" si="0"/>
        <v>41.621077390000004</v>
      </c>
      <c r="P208" s="162">
        <f t="shared" si="1"/>
        <v>56.671091009999998</v>
      </c>
      <c r="Q208" s="43">
        <f t="shared" si="2"/>
        <v>38.655180719999997</v>
      </c>
      <c r="R208" s="162">
        <f t="shared" si="3"/>
        <v>55.722210140000001</v>
      </c>
      <c r="S208" s="43">
        <f t="shared" si="4"/>
        <v>47.921162080000002</v>
      </c>
      <c r="T208" s="162">
        <f t="shared" si="5"/>
        <v>51.011994450000003</v>
      </c>
      <c r="U208" s="43">
        <f t="shared" si="6"/>
        <v>50.814054599999999</v>
      </c>
      <c r="V208" s="162">
        <f t="shared" si="7"/>
        <v>47.411958540000001</v>
      </c>
      <c r="W208" s="43">
        <f t="shared" si="268"/>
        <v>41.248802509999997</v>
      </c>
      <c r="X208" s="162">
        <f t="shared" si="269"/>
        <v>58.751197490000003</v>
      </c>
      <c r="Y208" s="43">
        <f t="shared" si="262"/>
        <v>46.20416187</v>
      </c>
      <c r="Z208" s="162">
        <f t="shared" si="263"/>
        <v>53.79583813</v>
      </c>
      <c r="AA208" s="43">
        <f t="shared" si="264"/>
        <v>40.026044859999999</v>
      </c>
      <c r="AB208" s="162">
        <f t="shared" si="265"/>
        <v>55.052911080000001</v>
      </c>
      <c r="AC208" s="43">
        <f t="shared" si="274"/>
        <v>41.166372350000003</v>
      </c>
      <c r="AD208" s="162">
        <f t="shared" si="275"/>
        <v>53.451952519999999</v>
      </c>
      <c r="AE208" s="43">
        <f t="shared" si="276"/>
        <v>44.646463330000003</v>
      </c>
      <c r="AF208" s="162">
        <f t="shared" si="277"/>
        <v>55.353536669999997</v>
      </c>
      <c r="AG208" s="43">
        <f t="shared" ref="AG208:AL208" si="459">CZ208/$CY208*100</f>
        <v>90.082766100000001</v>
      </c>
      <c r="AH208" s="44">
        <f t="shared" si="459"/>
        <v>4.153002453</v>
      </c>
      <c r="AI208" s="44">
        <f t="shared" si="459"/>
        <v>3.3483065559999998</v>
      </c>
      <c r="AJ208" s="44">
        <f t="shared" si="459"/>
        <v>0.67976594010000002</v>
      </c>
      <c r="AK208" s="44">
        <f t="shared" si="459"/>
        <v>0.32426672550000002</v>
      </c>
      <c r="AL208" s="44">
        <f t="shared" si="459"/>
        <v>1.4118922300000001</v>
      </c>
      <c r="AM208" s="43">
        <f t="shared" ref="AM208:AR208" si="460">DN208/$DM208*100</f>
        <v>90.650538479999994</v>
      </c>
      <c r="AN208" s="44">
        <f t="shared" si="460"/>
        <v>4.051464245</v>
      </c>
      <c r="AO208" s="44">
        <f t="shared" si="460"/>
        <v>3.0809903250000001</v>
      </c>
      <c r="AP208" s="44">
        <f t="shared" si="460"/>
        <v>0.82557999309999996</v>
      </c>
      <c r="AQ208" s="44">
        <f t="shared" si="460"/>
        <v>0.33653979940000001</v>
      </c>
      <c r="AR208" s="163">
        <f t="shared" si="460"/>
        <v>1.0548871550000001</v>
      </c>
      <c r="AS208" s="45">
        <f t="shared" si="18"/>
        <v>91.985751179999994</v>
      </c>
      <c r="AT208" s="46">
        <f t="shared" si="27"/>
        <v>92</v>
      </c>
      <c r="AU208" s="47">
        <f t="shared" si="19"/>
        <v>25.13497971</v>
      </c>
      <c r="AV208" s="46">
        <f t="shared" si="28"/>
        <v>299</v>
      </c>
      <c r="AW208" s="47">
        <f t="shared" si="20"/>
        <v>25.344164110000001</v>
      </c>
      <c r="AX208" s="164">
        <f t="shared" si="29"/>
        <v>354</v>
      </c>
      <c r="AY208" s="48">
        <v>60929</v>
      </c>
      <c r="AZ208" s="49">
        <f t="shared" si="30"/>
        <v>215</v>
      </c>
      <c r="BA208" s="50">
        <v>61889</v>
      </c>
      <c r="BB208" s="49">
        <f t="shared" si="31"/>
        <v>281</v>
      </c>
      <c r="BC208" s="165">
        <f t="shared" si="21"/>
        <v>67.252042020000005</v>
      </c>
      <c r="BD208" s="51"/>
      <c r="BE208" s="44"/>
      <c r="BF208" s="162"/>
      <c r="BG208" s="100">
        <v>205</v>
      </c>
      <c r="BH208" s="39">
        <v>396292</v>
      </c>
      <c r="BI208" s="40">
        <v>164941</v>
      </c>
      <c r="BJ208" s="40">
        <v>224583</v>
      </c>
      <c r="BK208" s="39">
        <v>340358</v>
      </c>
      <c r="BL208" s="40">
        <v>131566</v>
      </c>
      <c r="BM208" s="40">
        <v>189655</v>
      </c>
      <c r="BN208" s="39">
        <v>331820</v>
      </c>
      <c r="BO208" s="40">
        <v>159012</v>
      </c>
      <c r="BP208" s="40">
        <v>169268</v>
      </c>
      <c r="BQ208" s="39">
        <v>349608</v>
      </c>
      <c r="BR208" s="40">
        <v>177650</v>
      </c>
      <c r="BS208" s="40">
        <v>165756</v>
      </c>
      <c r="BT208" s="39">
        <v>387267</v>
      </c>
      <c r="BU208" s="40">
        <v>159743</v>
      </c>
      <c r="BV208" s="40">
        <v>227524</v>
      </c>
      <c r="BW208" s="40">
        <v>0</v>
      </c>
      <c r="BX208" s="40">
        <v>0</v>
      </c>
      <c r="BY208" s="159">
        <v>0</v>
      </c>
      <c r="BZ208" s="39">
        <v>295060</v>
      </c>
      <c r="CA208" s="40">
        <v>136330</v>
      </c>
      <c r="CB208" s="40">
        <v>158730</v>
      </c>
      <c r="CC208" s="159">
        <v>0</v>
      </c>
      <c r="CD208" s="39">
        <f t="shared" si="32"/>
        <v>334807</v>
      </c>
      <c r="CE208" s="40">
        <v>134010</v>
      </c>
      <c r="CF208" s="40">
        <v>184321</v>
      </c>
      <c r="CG208" s="159">
        <v>16476</v>
      </c>
      <c r="CH208" s="39">
        <f t="shared" si="280"/>
        <v>223685</v>
      </c>
      <c r="CI208" s="40">
        <v>92083</v>
      </c>
      <c r="CJ208" s="40">
        <v>119564</v>
      </c>
      <c r="CK208" s="159">
        <v>12038</v>
      </c>
      <c r="CL208" s="39">
        <v>136849</v>
      </c>
      <c r="CM208" s="159">
        <v>169668</v>
      </c>
      <c r="CN208" s="39"/>
      <c r="CO208" s="40"/>
      <c r="CP208" s="40"/>
      <c r="CQ208" s="159"/>
      <c r="CR208" s="39">
        <v>696470</v>
      </c>
      <c r="CS208" s="40">
        <v>616150</v>
      </c>
      <c r="CT208" s="40">
        <v>28475</v>
      </c>
      <c r="CU208" s="40">
        <v>28685</v>
      </c>
      <c r="CV208" s="40">
        <v>5085</v>
      </c>
      <c r="CW208" s="40">
        <v>2460</v>
      </c>
      <c r="CX208" s="40">
        <v>15615</v>
      </c>
      <c r="CY208" s="39">
        <v>544305</v>
      </c>
      <c r="CZ208" s="40">
        <v>490325</v>
      </c>
      <c r="DA208" s="40">
        <v>22605</v>
      </c>
      <c r="DB208" s="40">
        <v>18225</v>
      </c>
      <c r="DC208" s="40">
        <v>3700</v>
      </c>
      <c r="DD208" s="40">
        <v>1765</v>
      </c>
      <c r="DE208" s="40">
        <v>7685</v>
      </c>
      <c r="DF208" s="39">
        <v>705974</v>
      </c>
      <c r="DG208" s="40">
        <v>628662</v>
      </c>
      <c r="DH208" s="40">
        <v>28761</v>
      </c>
      <c r="DI208" s="40">
        <v>27483</v>
      </c>
      <c r="DJ208" s="40">
        <v>6175</v>
      </c>
      <c r="DK208" s="40">
        <v>2327</v>
      </c>
      <c r="DL208" s="159">
        <v>12566</v>
      </c>
      <c r="DM208" s="39">
        <v>539015</v>
      </c>
      <c r="DN208" s="40">
        <v>488620</v>
      </c>
      <c r="DO208" s="40">
        <v>21838</v>
      </c>
      <c r="DP208" s="40">
        <v>16607</v>
      </c>
      <c r="DQ208" s="40">
        <v>4450</v>
      </c>
      <c r="DR208" s="40">
        <v>1814</v>
      </c>
      <c r="DS208" s="159">
        <v>5686</v>
      </c>
      <c r="DT208" s="41">
        <v>492111</v>
      </c>
      <c r="DU208" s="42">
        <v>39439</v>
      </c>
      <c r="DV208" s="42">
        <v>158344</v>
      </c>
      <c r="DW208" s="42">
        <v>170636</v>
      </c>
      <c r="DX208" s="42">
        <v>123692</v>
      </c>
      <c r="DY208" s="41">
        <v>442812</v>
      </c>
      <c r="DZ208" s="42">
        <v>32619</v>
      </c>
      <c r="EA208" s="42">
        <v>143316</v>
      </c>
      <c r="EB208" s="42">
        <v>154650</v>
      </c>
      <c r="EC208" s="160">
        <v>112227</v>
      </c>
    </row>
    <row r="209" spans="1:133">
      <c r="A209" s="154" t="s">
        <v>1330</v>
      </c>
      <c r="B209" s="154" t="s">
        <v>1331</v>
      </c>
      <c r="C209" s="140" t="s">
        <v>126</v>
      </c>
      <c r="D209" s="29" t="s">
        <v>1332</v>
      </c>
      <c r="E209" s="156" t="s">
        <v>1333</v>
      </c>
      <c r="F209" s="29" t="s">
        <v>1334</v>
      </c>
      <c r="G209" s="156" t="s">
        <v>1335</v>
      </c>
      <c r="H209" s="166">
        <v>2018</v>
      </c>
      <c r="I209" s="150">
        <v>1976</v>
      </c>
      <c r="J209" s="100" t="s">
        <v>131</v>
      </c>
      <c r="K209" s="100" t="s">
        <v>49</v>
      </c>
      <c r="L209" s="100" t="s">
        <v>410</v>
      </c>
      <c r="M209" s="100" t="s">
        <v>87</v>
      </c>
      <c r="N209" s="100" t="s">
        <v>102</v>
      </c>
      <c r="O209" s="43">
        <f t="shared" si="0"/>
        <v>48.784555300000001</v>
      </c>
      <c r="P209" s="162">
        <f t="shared" si="1"/>
        <v>49.604359410000001</v>
      </c>
      <c r="Q209" s="43">
        <f t="shared" si="2"/>
        <v>43.853342150000003</v>
      </c>
      <c r="R209" s="162">
        <f t="shared" si="3"/>
        <v>50.641921439999997</v>
      </c>
      <c r="S209" s="43">
        <f t="shared" si="4"/>
        <v>47.974748810000001</v>
      </c>
      <c r="T209" s="162">
        <f t="shared" si="5"/>
        <v>51.146755110000001</v>
      </c>
      <c r="U209" s="43">
        <f t="shared" si="6"/>
        <v>52.046844210000003</v>
      </c>
      <c r="V209" s="162">
        <f t="shared" si="7"/>
        <v>46.396640480000002</v>
      </c>
      <c r="W209" s="43">
        <f t="shared" si="268"/>
        <v>50.875464579999999</v>
      </c>
      <c r="X209" s="162">
        <f t="shared" si="269"/>
        <v>47.280923739999999</v>
      </c>
      <c r="Y209" s="43">
        <f t="shared" si="262"/>
        <v>50.609936390000001</v>
      </c>
      <c r="Z209" s="162">
        <f t="shared" si="263"/>
        <v>46.77554868</v>
      </c>
      <c r="AA209" s="43">
        <f t="shared" si="264"/>
        <v>39.183525539999998</v>
      </c>
      <c r="AB209" s="162">
        <f t="shared" si="265"/>
        <v>56.03458612</v>
      </c>
      <c r="AC209" s="43">
        <f t="shared" si="274"/>
        <v>42.064370179999997</v>
      </c>
      <c r="AD209" s="162">
        <f t="shared" si="275"/>
        <v>54.597017989999998</v>
      </c>
      <c r="AE209" s="43">
        <f t="shared" si="276"/>
        <v>38.883986049999997</v>
      </c>
      <c r="AF209" s="162">
        <f t="shared" si="277"/>
        <v>61.116013950000003</v>
      </c>
      <c r="AG209" s="43">
        <f t="shared" ref="AG209:AL209" si="461">CZ209/$CY209*100</f>
        <v>86.278783709999999</v>
      </c>
      <c r="AH209" s="44">
        <f t="shared" si="461"/>
        <v>5.1435341790000004</v>
      </c>
      <c r="AI209" s="44">
        <f t="shared" si="461"/>
        <v>3.899028634</v>
      </c>
      <c r="AJ209" s="44">
        <f t="shared" si="461"/>
        <v>2.733209124</v>
      </c>
      <c r="AK209" s="44">
        <f t="shared" si="461"/>
        <v>0.214351609</v>
      </c>
      <c r="AL209" s="44">
        <f t="shared" si="461"/>
        <v>1.7310927410000001</v>
      </c>
      <c r="AM209" s="43">
        <f t="shared" ref="AM209:AR209" si="462">DN209/$DM209*100</f>
        <v>85.691860410000004</v>
      </c>
      <c r="AN209" s="44">
        <f t="shared" si="462"/>
        <v>5.1638971199999997</v>
      </c>
      <c r="AO209" s="44">
        <f t="shared" si="462"/>
        <v>3.7052173989999999</v>
      </c>
      <c r="AP209" s="44">
        <f t="shared" si="462"/>
        <v>3.7550042260000001</v>
      </c>
      <c r="AQ209" s="44">
        <f t="shared" si="462"/>
        <v>0.35055127759999999</v>
      </c>
      <c r="AR209" s="163">
        <f t="shared" si="462"/>
        <v>1.333469566</v>
      </c>
      <c r="AS209" s="45">
        <f t="shared" si="18"/>
        <v>94.586379690000001</v>
      </c>
      <c r="AT209" s="46">
        <f t="shared" si="27"/>
        <v>14</v>
      </c>
      <c r="AU209" s="47">
        <f t="shared" si="19"/>
        <v>41.154604450000001</v>
      </c>
      <c r="AV209" s="46">
        <f t="shared" si="28"/>
        <v>83</v>
      </c>
      <c r="AW209" s="47">
        <f t="shared" si="20"/>
        <v>40.819957459999998</v>
      </c>
      <c r="AX209" s="164">
        <f t="shared" si="29"/>
        <v>144</v>
      </c>
      <c r="AY209" s="48">
        <v>72934</v>
      </c>
      <c r="AZ209" s="49">
        <f t="shared" si="30"/>
        <v>119</v>
      </c>
      <c r="BA209" s="50">
        <v>76501</v>
      </c>
      <c r="BB209" s="49">
        <f t="shared" si="31"/>
        <v>153</v>
      </c>
      <c r="BC209" s="165">
        <f t="shared" si="21"/>
        <v>51.059820899999998</v>
      </c>
      <c r="BD209" s="51"/>
      <c r="BE209" s="44"/>
      <c r="BF209" s="162"/>
      <c r="BG209" s="100">
        <v>206</v>
      </c>
      <c r="BH209" s="39">
        <v>434738</v>
      </c>
      <c r="BI209" s="40">
        <v>212085</v>
      </c>
      <c r="BJ209" s="40">
        <v>215649</v>
      </c>
      <c r="BK209" s="39">
        <v>374968</v>
      </c>
      <c r="BL209" s="40">
        <v>164436</v>
      </c>
      <c r="BM209" s="40">
        <v>189891</v>
      </c>
      <c r="BN209" s="39">
        <v>358795</v>
      </c>
      <c r="BO209" s="40">
        <v>172131</v>
      </c>
      <c r="BP209" s="40">
        <v>183512</v>
      </c>
      <c r="BQ209" s="39">
        <v>376482</v>
      </c>
      <c r="BR209" s="40">
        <v>195947</v>
      </c>
      <c r="BS209" s="40">
        <v>174675</v>
      </c>
      <c r="BT209" s="39">
        <v>428344</v>
      </c>
      <c r="BU209" s="40">
        <v>217922</v>
      </c>
      <c r="BV209" s="40">
        <v>202525</v>
      </c>
      <c r="BW209" s="40">
        <v>0</v>
      </c>
      <c r="BX209" s="40">
        <v>0</v>
      </c>
      <c r="BY209" s="159">
        <v>7897</v>
      </c>
      <c r="BZ209" s="39">
        <v>341593</v>
      </c>
      <c r="CA209" s="40">
        <v>172880</v>
      </c>
      <c r="CB209" s="40">
        <v>159782</v>
      </c>
      <c r="CC209" s="159">
        <v>8931</v>
      </c>
      <c r="CD209" s="39">
        <f t="shared" si="32"/>
        <v>366968</v>
      </c>
      <c r="CE209" s="40">
        <v>143791</v>
      </c>
      <c r="CF209" s="40">
        <v>205629</v>
      </c>
      <c r="CG209" s="159">
        <v>17548</v>
      </c>
      <c r="CH209" s="39">
        <f t="shared" si="280"/>
        <v>243125</v>
      </c>
      <c r="CI209" s="40">
        <v>102269</v>
      </c>
      <c r="CJ209" s="40">
        <v>132739</v>
      </c>
      <c r="CK209" s="159">
        <v>8117</v>
      </c>
      <c r="CL209" s="39">
        <v>128657</v>
      </c>
      <c r="CM209" s="159">
        <v>202217</v>
      </c>
      <c r="CN209" s="39"/>
      <c r="CO209" s="40"/>
      <c r="CP209" s="40"/>
      <c r="CQ209" s="159"/>
      <c r="CR209" s="39">
        <v>707880</v>
      </c>
      <c r="CS209" s="40">
        <v>595845</v>
      </c>
      <c r="CT209" s="40">
        <v>37555</v>
      </c>
      <c r="CU209" s="40">
        <v>33540</v>
      </c>
      <c r="CV209" s="40">
        <v>20870</v>
      </c>
      <c r="CW209" s="40">
        <v>1515</v>
      </c>
      <c r="CX209" s="40">
        <v>18555</v>
      </c>
      <c r="CY209" s="39">
        <v>552830</v>
      </c>
      <c r="CZ209" s="40">
        <v>476975</v>
      </c>
      <c r="DA209" s="40">
        <v>28435</v>
      </c>
      <c r="DB209" s="40">
        <v>21555</v>
      </c>
      <c r="DC209" s="40">
        <v>15110</v>
      </c>
      <c r="DD209" s="40">
        <v>1185</v>
      </c>
      <c r="DE209" s="40">
        <v>9570</v>
      </c>
      <c r="DF209" s="39">
        <v>705975</v>
      </c>
      <c r="DG209" s="40">
        <v>590893</v>
      </c>
      <c r="DH209" s="40">
        <v>39010</v>
      </c>
      <c r="DI209" s="40">
        <v>32044</v>
      </c>
      <c r="DJ209" s="40">
        <v>26684</v>
      </c>
      <c r="DK209" s="40">
        <v>2458</v>
      </c>
      <c r="DL209" s="159">
        <v>14886</v>
      </c>
      <c r="DM209" s="39">
        <v>538295</v>
      </c>
      <c r="DN209" s="40">
        <v>461275</v>
      </c>
      <c r="DO209" s="40">
        <v>27797</v>
      </c>
      <c r="DP209" s="40">
        <v>19945</v>
      </c>
      <c r="DQ209" s="40">
        <v>20213</v>
      </c>
      <c r="DR209" s="40">
        <v>1887</v>
      </c>
      <c r="DS209" s="159">
        <v>7178</v>
      </c>
      <c r="DT209" s="41">
        <v>486920</v>
      </c>
      <c r="DU209" s="42">
        <v>26360</v>
      </c>
      <c r="DV209" s="42">
        <v>105930</v>
      </c>
      <c r="DW209" s="42">
        <v>154240</v>
      </c>
      <c r="DX209" s="42">
        <v>200390</v>
      </c>
      <c r="DY209" s="41">
        <v>414241</v>
      </c>
      <c r="DZ209" s="42">
        <v>18589</v>
      </c>
      <c r="EA209" s="42">
        <v>92608</v>
      </c>
      <c r="EB209" s="42">
        <v>133951</v>
      </c>
      <c r="EC209" s="160">
        <v>169093</v>
      </c>
    </row>
    <row r="210" spans="1:133">
      <c r="A210" s="155" t="s">
        <v>1336</v>
      </c>
      <c r="B210" s="155" t="s">
        <v>1337</v>
      </c>
      <c r="C210" s="140" t="s">
        <v>126</v>
      </c>
      <c r="D210" s="29" t="s">
        <v>171</v>
      </c>
      <c r="E210" s="156" t="s">
        <v>537</v>
      </c>
      <c r="F210" s="29" t="s">
        <v>1338</v>
      </c>
      <c r="G210" s="156" t="s">
        <v>1339</v>
      </c>
      <c r="H210" s="166">
        <v>2018</v>
      </c>
      <c r="I210" s="150">
        <v>1960</v>
      </c>
      <c r="J210" s="100" t="s">
        <v>85</v>
      </c>
      <c r="K210" s="100" t="s">
        <v>49</v>
      </c>
      <c r="L210" s="100" t="s">
        <v>410</v>
      </c>
      <c r="M210" s="100" t="s">
        <v>87</v>
      </c>
      <c r="N210" s="100" t="s">
        <v>102</v>
      </c>
      <c r="O210" s="43">
        <f t="shared" si="0"/>
        <v>55.902541560000003</v>
      </c>
      <c r="P210" s="162">
        <f t="shared" si="1"/>
        <v>42.691957870000003</v>
      </c>
      <c r="Q210" s="43">
        <f t="shared" si="2"/>
        <v>51.464366929999997</v>
      </c>
      <c r="R210" s="162">
        <f t="shared" si="3"/>
        <v>43.737614229999998</v>
      </c>
      <c r="S210" s="43">
        <f t="shared" si="4"/>
        <v>57.195698829999998</v>
      </c>
      <c r="T210" s="162">
        <f t="shared" si="5"/>
        <v>41.884299230000003</v>
      </c>
      <c r="U210" s="43">
        <f t="shared" si="6"/>
        <v>58.08481621</v>
      </c>
      <c r="V210" s="162">
        <f t="shared" si="7"/>
        <v>40.065506030000002</v>
      </c>
      <c r="W210" s="43">
        <f t="shared" si="268"/>
        <v>57.706887960000003</v>
      </c>
      <c r="X210" s="162">
        <f t="shared" si="269"/>
        <v>38.408787400000001</v>
      </c>
      <c r="Y210" s="43">
        <f t="shared" si="262"/>
        <v>59.670413019999998</v>
      </c>
      <c r="Z210" s="162">
        <f t="shared" si="263"/>
        <v>36.814386509999999</v>
      </c>
      <c r="AA210" s="43">
        <f t="shared" si="264"/>
        <v>57.910521350000003</v>
      </c>
      <c r="AB210" s="162">
        <f t="shared" si="265"/>
        <v>37.397433110000001</v>
      </c>
      <c r="AC210" s="43">
        <f t="shared" si="274"/>
        <v>60.393254689999999</v>
      </c>
      <c r="AD210" s="162">
        <f t="shared" si="275"/>
        <v>36.087474589999999</v>
      </c>
      <c r="AE210" s="43">
        <f t="shared" si="276"/>
        <v>64.537122299999993</v>
      </c>
      <c r="AF210" s="162">
        <f t="shared" si="277"/>
        <v>35.4628777</v>
      </c>
      <c r="AG210" s="43">
        <f t="shared" ref="AG210:AL210" si="463">CZ210/$CY210*100</f>
        <v>79.544562589999998</v>
      </c>
      <c r="AH210" s="44">
        <f t="shared" si="463"/>
        <v>12.99958928</v>
      </c>
      <c r="AI210" s="44">
        <f t="shared" si="463"/>
        <v>2.026194496</v>
      </c>
      <c r="AJ210" s="44">
        <f t="shared" si="463"/>
        <v>3.47008625</v>
      </c>
      <c r="AK210" s="44">
        <f t="shared" si="463"/>
        <v>0.32309587919999999</v>
      </c>
      <c r="AL210" s="44">
        <f t="shared" si="463"/>
        <v>1.6364715009999999</v>
      </c>
      <c r="AM210" s="43">
        <f t="shared" ref="AM210:AR210" si="464">DN210/$DM210*100</f>
        <v>84.602011610000005</v>
      </c>
      <c r="AN210" s="44">
        <f t="shared" si="464"/>
        <v>8.6638118179999992</v>
      </c>
      <c r="AO210" s="44">
        <f t="shared" si="464"/>
        <v>1.7148910340000001</v>
      </c>
      <c r="AP210" s="44">
        <f t="shared" si="464"/>
        <v>3.2851179739999998</v>
      </c>
      <c r="AQ210" s="44">
        <f t="shared" si="464"/>
        <v>0.28698617669999998</v>
      </c>
      <c r="AR210" s="163">
        <f t="shared" si="464"/>
        <v>1.4471813920000001</v>
      </c>
      <c r="AS210" s="45">
        <f t="shared" si="18"/>
        <v>90.176701699999995</v>
      </c>
      <c r="AT210" s="46">
        <f t="shared" si="27"/>
        <v>175</v>
      </c>
      <c r="AU210" s="47">
        <f t="shared" si="19"/>
        <v>30.601327680000001</v>
      </c>
      <c r="AV210" s="46">
        <f t="shared" si="28"/>
        <v>209</v>
      </c>
      <c r="AW210" s="47">
        <f t="shared" si="20"/>
        <v>31.355798709999998</v>
      </c>
      <c r="AX210" s="164">
        <f t="shared" si="29"/>
        <v>261</v>
      </c>
      <c r="AY210" s="48">
        <v>60817</v>
      </c>
      <c r="AZ210" s="49">
        <f t="shared" si="30"/>
        <v>217</v>
      </c>
      <c r="BA210" s="50">
        <v>63470</v>
      </c>
      <c r="BB210" s="49">
        <f t="shared" si="31"/>
        <v>256</v>
      </c>
      <c r="BC210" s="165">
        <f t="shared" si="21"/>
        <v>54.602729660000001</v>
      </c>
      <c r="BD210" s="51"/>
      <c r="BE210" s="44"/>
      <c r="BF210" s="162"/>
      <c r="BG210" s="100">
        <v>207</v>
      </c>
      <c r="BH210" s="39">
        <v>410103</v>
      </c>
      <c r="BI210" s="40">
        <v>229258</v>
      </c>
      <c r="BJ210" s="40">
        <v>175081</v>
      </c>
      <c r="BK210" s="39">
        <v>355751</v>
      </c>
      <c r="BL210" s="40">
        <v>183085</v>
      </c>
      <c r="BM210" s="40">
        <v>155597</v>
      </c>
      <c r="BN210" s="39">
        <v>349021</v>
      </c>
      <c r="BO210" s="40">
        <v>199625</v>
      </c>
      <c r="BP210" s="40">
        <v>146185</v>
      </c>
      <c r="BQ210" s="39">
        <v>368821</v>
      </c>
      <c r="BR210" s="40">
        <v>214229</v>
      </c>
      <c r="BS210" s="40">
        <v>147770</v>
      </c>
      <c r="BT210" s="39">
        <v>399117</v>
      </c>
      <c r="BU210" s="40">
        <v>230318</v>
      </c>
      <c r="BV210" s="40">
        <v>153296</v>
      </c>
      <c r="BW210" s="40">
        <v>0</v>
      </c>
      <c r="BX210" s="40">
        <v>0</v>
      </c>
      <c r="BY210" s="159">
        <v>15503</v>
      </c>
      <c r="BZ210" s="39">
        <v>304563</v>
      </c>
      <c r="CA210" s="40">
        <v>181734</v>
      </c>
      <c r="CB210" s="40">
        <v>112123</v>
      </c>
      <c r="CC210" s="159">
        <v>10706</v>
      </c>
      <c r="CD210" s="39">
        <f t="shared" si="32"/>
        <v>344775</v>
      </c>
      <c r="CE210" s="40">
        <v>199661</v>
      </c>
      <c r="CF210" s="40">
        <v>128937</v>
      </c>
      <c r="CG210" s="159">
        <v>16177</v>
      </c>
      <c r="CH210" s="39">
        <f t="shared" si="280"/>
        <v>225757</v>
      </c>
      <c r="CI210" s="40">
        <v>136342</v>
      </c>
      <c r="CJ210" s="40">
        <v>81470</v>
      </c>
      <c r="CK210" s="159">
        <v>7945</v>
      </c>
      <c r="CL210" s="39">
        <v>208846</v>
      </c>
      <c r="CM210" s="159">
        <v>114760</v>
      </c>
      <c r="CN210" s="39"/>
      <c r="CO210" s="40"/>
      <c r="CP210" s="40"/>
      <c r="CQ210" s="159"/>
      <c r="CR210" s="39">
        <v>687165</v>
      </c>
      <c r="CS210" s="40">
        <v>526730</v>
      </c>
      <c r="CT210" s="40">
        <v>98285</v>
      </c>
      <c r="CU210" s="40">
        <v>16695</v>
      </c>
      <c r="CV210" s="40">
        <v>25855</v>
      </c>
      <c r="CW210" s="40">
        <v>2375</v>
      </c>
      <c r="CX210" s="40">
        <v>17225</v>
      </c>
      <c r="CY210" s="39">
        <v>547825</v>
      </c>
      <c r="CZ210" s="40">
        <v>435765</v>
      </c>
      <c r="DA210" s="40">
        <v>71215</v>
      </c>
      <c r="DB210" s="40">
        <v>11100</v>
      </c>
      <c r="DC210" s="40">
        <v>19010</v>
      </c>
      <c r="DD210" s="40">
        <v>1770</v>
      </c>
      <c r="DE210" s="40">
        <v>8965</v>
      </c>
      <c r="DF210" s="39">
        <v>705975</v>
      </c>
      <c r="DG210" s="40">
        <v>578573</v>
      </c>
      <c r="DH210" s="40">
        <v>70499</v>
      </c>
      <c r="DI210" s="40">
        <v>14712</v>
      </c>
      <c r="DJ210" s="40">
        <v>24117</v>
      </c>
      <c r="DK210" s="40">
        <v>2108</v>
      </c>
      <c r="DL210" s="159">
        <v>15966</v>
      </c>
      <c r="DM210" s="39">
        <v>555079</v>
      </c>
      <c r="DN210" s="40">
        <v>469608</v>
      </c>
      <c r="DO210" s="40">
        <v>48091</v>
      </c>
      <c r="DP210" s="40">
        <v>9519</v>
      </c>
      <c r="DQ210" s="40">
        <v>18235</v>
      </c>
      <c r="DR210" s="40">
        <v>1593</v>
      </c>
      <c r="DS210" s="159">
        <v>8033</v>
      </c>
      <c r="DT210" s="41">
        <v>516690</v>
      </c>
      <c r="DU210" s="42">
        <v>50756</v>
      </c>
      <c r="DV210" s="42">
        <v>142691</v>
      </c>
      <c r="DW210" s="42">
        <v>165129</v>
      </c>
      <c r="DX210" s="42">
        <v>158114</v>
      </c>
      <c r="DY210" s="41">
        <v>412635</v>
      </c>
      <c r="DZ210" s="42">
        <v>38485</v>
      </c>
      <c r="EA210" s="42">
        <v>116244</v>
      </c>
      <c r="EB210" s="42">
        <v>128521</v>
      </c>
      <c r="EC210" s="160">
        <v>129385</v>
      </c>
    </row>
    <row r="211" spans="1:133">
      <c r="A211" s="154" t="s">
        <v>1340</v>
      </c>
      <c r="B211" s="154" t="s">
        <v>1341</v>
      </c>
      <c r="C211" s="140" t="s">
        <v>80</v>
      </c>
      <c r="D211" s="29" t="s">
        <v>639</v>
      </c>
      <c r="E211" s="156" t="s">
        <v>1342</v>
      </c>
      <c r="F211" s="29" t="s">
        <v>1343</v>
      </c>
      <c r="G211" s="156" t="s">
        <v>1344</v>
      </c>
      <c r="H211" s="161">
        <v>2020</v>
      </c>
      <c r="I211" s="150">
        <v>1966</v>
      </c>
      <c r="J211" s="100" t="s">
        <v>131</v>
      </c>
      <c r="K211" s="100" t="s">
        <v>49</v>
      </c>
      <c r="L211" s="100" t="s">
        <v>148</v>
      </c>
      <c r="M211" s="100" t="s">
        <v>87</v>
      </c>
      <c r="N211" s="100" t="s">
        <v>95</v>
      </c>
      <c r="O211" s="43">
        <f t="shared" si="0"/>
        <v>34.443162579999999</v>
      </c>
      <c r="P211" s="162">
        <f t="shared" si="1"/>
        <v>64.219320830000001</v>
      </c>
      <c r="Q211" s="43">
        <f t="shared" si="2"/>
        <v>31.601380720000002</v>
      </c>
      <c r="R211" s="162">
        <f t="shared" si="3"/>
        <v>63.773215759999999</v>
      </c>
      <c r="S211" s="43">
        <f t="shared" si="4"/>
        <v>43.743332209999998</v>
      </c>
      <c r="T211" s="162">
        <f t="shared" si="5"/>
        <v>55.302990119999997</v>
      </c>
      <c r="U211" s="43">
        <f t="shared" si="6"/>
        <v>48.019836929999997</v>
      </c>
      <c r="V211" s="162">
        <f t="shared" si="7"/>
        <v>50.045610259999997</v>
      </c>
      <c r="W211" s="43">
        <f t="shared" si="268"/>
        <v>33.719795210000001</v>
      </c>
      <c r="X211" s="162">
        <f t="shared" si="269"/>
        <v>66.280204789999999</v>
      </c>
      <c r="Y211" s="43">
        <f t="shared" si="262"/>
        <v>34.996238419999997</v>
      </c>
      <c r="Z211" s="162">
        <f t="shared" si="263"/>
        <v>60.319932420000001</v>
      </c>
      <c r="AA211" s="43">
        <f t="shared" si="264"/>
        <v>32.292518979999997</v>
      </c>
      <c r="AB211" s="162">
        <f t="shared" si="265"/>
        <v>63.09170838</v>
      </c>
      <c r="AC211" s="43">
        <f t="shared" si="274"/>
        <v>29.359575320000001</v>
      </c>
      <c r="AD211" s="162">
        <f t="shared" si="275"/>
        <v>68.681458030000002</v>
      </c>
      <c r="AE211" s="43">
        <f t="shared" si="276"/>
        <v>30.182607650000001</v>
      </c>
      <c r="AF211" s="162">
        <f t="shared" si="277"/>
        <v>69.817392350000006</v>
      </c>
      <c r="AG211" s="43">
        <f t="shared" ref="AG211:AL211" si="465">CZ211/$CY211*100</f>
        <v>92.17271006</v>
      </c>
      <c r="AH211" s="44">
        <f t="shared" si="465"/>
        <v>2.965268676</v>
      </c>
      <c r="AI211" s="44">
        <f t="shared" si="465"/>
        <v>2.1843599829999998</v>
      </c>
      <c r="AJ211" s="44">
        <f t="shared" si="465"/>
        <v>1.2632881899999999</v>
      </c>
      <c r="AK211" s="44">
        <f t="shared" si="465"/>
        <v>0.17201834860000001</v>
      </c>
      <c r="AL211" s="44">
        <f t="shared" si="465"/>
        <v>1.2423547399999999</v>
      </c>
      <c r="AM211" s="43">
        <f t="shared" ref="AM211:AR211" si="466">DN211/$DM211*100</f>
        <v>92.691779440000005</v>
      </c>
      <c r="AN211" s="44">
        <f t="shared" si="466"/>
        <v>2.4918078060000002</v>
      </c>
      <c r="AO211" s="44">
        <f t="shared" si="466"/>
        <v>2.2889623719999999</v>
      </c>
      <c r="AP211" s="44">
        <f t="shared" si="466"/>
        <v>1.315416253</v>
      </c>
      <c r="AQ211" s="44">
        <f t="shared" si="466"/>
        <v>0.3219028283</v>
      </c>
      <c r="AR211" s="163">
        <f t="shared" si="466"/>
        <v>0.89013129899999999</v>
      </c>
      <c r="AS211" s="45">
        <f t="shared" si="18"/>
        <v>91.313613250000003</v>
      </c>
      <c r="AT211" s="46">
        <f t="shared" si="27"/>
        <v>117</v>
      </c>
      <c r="AU211" s="47">
        <f t="shared" si="19"/>
        <v>23.803604230000001</v>
      </c>
      <c r="AV211" s="46">
        <f t="shared" si="28"/>
        <v>323</v>
      </c>
      <c r="AW211" s="47">
        <f t="shared" si="20"/>
        <v>23.585197669999999</v>
      </c>
      <c r="AX211" s="164">
        <f t="shared" si="29"/>
        <v>387</v>
      </c>
      <c r="AY211" s="48">
        <v>65543</v>
      </c>
      <c r="AZ211" s="49">
        <f t="shared" si="30"/>
        <v>175</v>
      </c>
      <c r="BA211" s="50">
        <v>66004</v>
      </c>
      <c r="BB211" s="49">
        <f t="shared" si="31"/>
        <v>237</v>
      </c>
      <c r="BC211" s="165">
        <f t="shared" si="21"/>
        <v>70.433594200000002</v>
      </c>
      <c r="BD211" s="51"/>
      <c r="BE211" s="44"/>
      <c r="BF211" s="162"/>
      <c r="BG211" s="100">
        <v>208</v>
      </c>
      <c r="BH211" s="39">
        <v>426462</v>
      </c>
      <c r="BI211" s="40">
        <v>146887</v>
      </c>
      <c r="BJ211" s="40">
        <v>273871</v>
      </c>
      <c r="BK211" s="39">
        <v>357785</v>
      </c>
      <c r="BL211" s="40">
        <v>113065</v>
      </c>
      <c r="BM211" s="40">
        <v>228171</v>
      </c>
      <c r="BN211" s="39">
        <v>339318</v>
      </c>
      <c r="BO211" s="40">
        <v>148429</v>
      </c>
      <c r="BP211" s="40">
        <v>187653</v>
      </c>
      <c r="BQ211" s="39">
        <v>354087</v>
      </c>
      <c r="BR211" s="40">
        <v>170032</v>
      </c>
      <c r="BS211" s="40">
        <v>177205</v>
      </c>
      <c r="BT211" s="39">
        <v>409786</v>
      </c>
      <c r="BU211" s="40">
        <v>138179</v>
      </c>
      <c r="BV211" s="40">
        <v>271607</v>
      </c>
      <c r="BW211" s="40">
        <v>0</v>
      </c>
      <c r="BX211" s="40">
        <v>0</v>
      </c>
      <c r="BY211" s="159">
        <v>0</v>
      </c>
      <c r="BZ211" s="39">
        <v>303064</v>
      </c>
      <c r="CA211" s="40">
        <v>106061</v>
      </c>
      <c r="CB211" s="40">
        <v>182808</v>
      </c>
      <c r="CC211" s="159">
        <v>14195</v>
      </c>
      <c r="CD211" s="39">
        <f t="shared" si="32"/>
        <v>340983</v>
      </c>
      <c r="CE211" s="40">
        <v>110112</v>
      </c>
      <c r="CF211" s="40">
        <v>215132</v>
      </c>
      <c r="CG211" s="159">
        <v>15739</v>
      </c>
      <c r="CH211" s="39">
        <f t="shared" si="280"/>
        <v>228692</v>
      </c>
      <c r="CI211" s="40">
        <v>67143</v>
      </c>
      <c r="CJ211" s="40">
        <v>157069</v>
      </c>
      <c r="CK211" s="159">
        <v>4480</v>
      </c>
      <c r="CL211" s="39">
        <v>97734</v>
      </c>
      <c r="CM211" s="159">
        <v>226075</v>
      </c>
      <c r="CN211" s="39"/>
      <c r="CO211" s="40"/>
      <c r="CP211" s="40"/>
      <c r="CQ211" s="159"/>
      <c r="CR211" s="39">
        <v>703135</v>
      </c>
      <c r="CS211" s="40">
        <v>638935</v>
      </c>
      <c r="CT211" s="40">
        <v>20835</v>
      </c>
      <c r="CU211" s="40">
        <v>19845</v>
      </c>
      <c r="CV211" s="40">
        <v>9695</v>
      </c>
      <c r="CW211" s="40">
        <v>1100</v>
      </c>
      <c r="CX211" s="40">
        <v>12725</v>
      </c>
      <c r="CY211" s="39">
        <v>549360</v>
      </c>
      <c r="CZ211" s="40">
        <v>506360</v>
      </c>
      <c r="DA211" s="40">
        <v>16290</v>
      </c>
      <c r="DB211" s="40">
        <v>12000</v>
      </c>
      <c r="DC211" s="40">
        <v>6940</v>
      </c>
      <c r="DD211" s="40">
        <v>945</v>
      </c>
      <c r="DE211" s="40">
        <v>6825</v>
      </c>
      <c r="DF211" s="39">
        <v>705974</v>
      </c>
      <c r="DG211" s="40">
        <v>644370</v>
      </c>
      <c r="DH211" s="40">
        <v>18905</v>
      </c>
      <c r="DI211" s="40">
        <v>20447</v>
      </c>
      <c r="DJ211" s="40">
        <v>9792</v>
      </c>
      <c r="DK211" s="40">
        <v>2265</v>
      </c>
      <c r="DL211" s="159">
        <v>10195</v>
      </c>
      <c r="DM211" s="39">
        <v>535876</v>
      </c>
      <c r="DN211" s="40">
        <v>496713</v>
      </c>
      <c r="DO211" s="40">
        <v>13353</v>
      </c>
      <c r="DP211" s="40">
        <v>12266</v>
      </c>
      <c r="DQ211" s="40">
        <v>7049</v>
      </c>
      <c r="DR211" s="40">
        <v>1725</v>
      </c>
      <c r="DS211" s="159">
        <v>4770</v>
      </c>
      <c r="DT211" s="41">
        <v>506793</v>
      </c>
      <c r="DU211" s="42">
        <v>44022</v>
      </c>
      <c r="DV211" s="42">
        <v>159610</v>
      </c>
      <c r="DW211" s="42">
        <v>182526</v>
      </c>
      <c r="DX211" s="42">
        <v>120635</v>
      </c>
      <c r="DY211" s="41">
        <v>465224</v>
      </c>
      <c r="DZ211" s="42">
        <v>37439</v>
      </c>
      <c r="EA211" s="42">
        <v>148606</v>
      </c>
      <c r="EB211" s="42">
        <v>169455</v>
      </c>
      <c r="EC211" s="160">
        <v>109724</v>
      </c>
    </row>
    <row r="212" spans="1:133">
      <c r="A212" s="155" t="s">
        <v>1345</v>
      </c>
      <c r="B212" s="155" t="s">
        <v>1346</v>
      </c>
      <c r="C212" s="140" t="s">
        <v>126</v>
      </c>
      <c r="D212" s="29" t="s">
        <v>1347</v>
      </c>
      <c r="E212" s="156" t="s">
        <v>1348</v>
      </c>
      <c r="F212" s="29" t="s">
        <v>1349</v>
      </c>
      <c r="G212" s="156" t="s">
        <v>1350</v>
      </c>
      <c r="H212" s="166">
        <v>2018</v>
      </c>
      <c r="I212" s="150">
        <v>1983</v>
      </c>
      <c r="J212" s="100" t="s">
        <v>131</v>
      </c>
      <c r="K212" s="100" t="s">
        <v>49</v>
      </c>
      <c r="L212" s="100" t="s">
        <v>196</v>
      </c>
      <c r="M212" s="100" t="s">
        <v>87</v>
      </c>
      <c r="N212" s="100" t="s">
        <v>102</v>
      </c>
      <c r="O212" s="43">
        <f t="shared" si="0"/>
        <v>51.589714870000002</v>
      </c>
      <c r="P212" s="162">
        <f t="shared" si="1"/>
        <v>47.054214610000002</v>
      </c>
      <c r="Q212" s="43">
        <f t="shared" si="2"/>
        <v>45.313691079999998</v>
      </c>
      <c r="R212" s="162">
        <f t="shared" si="3"/>
        <v>49.688432079999998</v>
      </c>
      <c r="S212" s="43">
        <f t="shared" si="4"/>
        <v>46.935024839999997</v>
      </c>
      <c r="T212" s="162">
        <f t="shared" si="5"/>
        <v>52.327742829999998</v>
      </c>
      <c r="U212" s="43">
        <f t="shared" si="6"/>
        <v>50.087181030000004</v>
      </c>
      <c r="V212" s="162">
        <f t="shared" si="7"/>
        <v>48.218609659999998</v>
      </c>
      <c r="W212" s="43">
        <f t="shared" si="268"/>
        <v>50.197903089999997</v>
      </c>
      <c r="X212" s="162">
        <f t="shared" si="269"/>
        <v>47.817516259999998</v>
      </c>
      <c r="Y212" s="43">
        <f t="shared" si="262"/>
        <v>51.841402559999999</v>
      </c>
      <c r="Z212" s="162">
        <f t="shared" si="263"/>
        <v>45.158890970000002</v>
      </c>
      <c r="AA212" s="43">
        <f t="shared" si="264"/>
        <v>40.175446919999999</v>
      </c>
      <c r="AB212" s="162">
        <f t="shared" si="265"/>
        <v>52.932372039999997</v>
      </c>
      <c r="AC212" s="43">
        <f t="shared" si="274"/>
        <v>40.471982740000001</v>
      </c>
      <c r="AD212" s="162">
        <f t="shared" si="275"/>
        <v>55.897197079999998</v>
      </c>
      <c r="AE212" s="43">
        <f t="shared" si="276"/>
        <v>46.6376256</v>
      </c>
      <c r="AF212" s="162">
        <f t="shared" si="277"/>
        <v>53.3623744</v>
      </c>
      <c r="AG212" s="43">
        <f t="shared" ref="AG212:AL212" si="467">CZ212/$CY212*100</f>
        <v>84.717702000000003</v>
      </c>
      <c r="AH212" s="44">
        <f t="shared" si="467"/>
        <v>5.3488043019999996</v>
      </c>
      <c r="AI212" s="44">
        <f t="shared" si="467"/>
        <v>2.231026838</v>
      </c>
      <c r="AJ212" s="44">
        <f t="shared" si="467"/>
        <v>6.093108816</v>
      </c>
      <c r="AK212" s="44">
        <f t="shared" si="467"/>
        <v>0.20659402860000001</v>
      </c>
      <c r="AL212" s="44">
        <f t="shared" si="467"/>
        <v>1.4027640210000001</v>
      </c>
      <c r="AM212" s="43">
        <f t="shared" ref="AM212:AR212" si="468">DN212/$DM212*100</f>
        <v>84.298895979999998</v>
      </c>
      <c r="AN212" s="44">
        <f t="shared" si="468"/>
        <v>4.7373780060000001</v>
      </c>
      <c r="AO212" s="44">
        <f t="shared" si="468"/>
        <v>2.5686082159999999</v>
      </c>
      <c r="AP212" s="44">
        <f t="shared" si="468"/>
        <v>7.0249079979999998</v>
      </c>
      <c r="AQ212" s="44">
        <f t="shared" si="468"/>
        <v>0.21871980969999999</v>
      </c>
      <c r="AR212" s="163">
        <f t="shared" si="468"/>
        <v>1.1514899940000001</v>
      </c>
      <c r="AS212" s="45">
        <f t="shared" si="18"/>
        <v>95.033777369999996</v>
      </c>
      <c r="AT212" s="46">
        <f t="shared" si="27"/>
        <v>9</v>
      </c>
      <c r="AU212" s="47">
        <f t="shared" si="19"/>
        <v>48.000875919999999</v>
      </c>
      <c r="AV212" s="46">
        <f t="shared" si="28"/>
        <v>35</v>
      </c>
      <c r="AW212" s="47">
        <f t="shared" si="20"/>
        <v>45.419185689999999</v>
      </c>
      <c r="AX212" s="164">
        <f t="shared" si="29"/>
        <v>99</v>
      </c>
      <c r="AY212" s="48">
        <v>86254</v>
      </c>
      <c r="AZ212" s="49">
        <f t="shared" si="30"/>
        <v>54</v>
      </c>
      <c r="BA212" s="50">
        <v>85581</v>
      </c>
      <c r="BB212" s="49">
        <f t="shared" si="31"/>
        <v>95</v>
      </c>
      <c r="BC212" s="165">
        <f t="shared" si="21"/>
        <v>46.239611619999998</v>
      </c>
      <c r="BD212" s="51"/>
      <c r="BE212" s="44"/>
      <c r="BF212" s="162"/>
      <c r="BG212" s="100">
        <v>209</v>
      </c>
      <c r="BH212" s="39">
        <v>460743</v>
      </c>
      <c r="BI212" s="40">
        <v>237696</v>
      </c>
      <c r="BJ212" s="40">
        <v>216799</v>
      </c>
      <c r="BK212" s="39">
        <v>390926</v>
      </c>
      <c r="BL212" s="40">
        <v>177143</v>
      </c>
      <c r="BM212" s="40">
        <v>194245</v>
      </c>
      <c r="BN212" s="39">
        <v>380884</v>
      </c>
      <c r="BO212" s="40">
        <v>178768</v>
      </c>
      <c r="BP212" s="40">
        <v>199308</v>
      </c>
      <c r="BQ212" s="39">
        <v>386552</v>
      </c>
      <c r="BR212" s="40">
        <v>193613</v>
      </c>
      <c r="BS212" s="40">
        <v>186390</v>
      </c>
      <c r="BT212" s="39">
        <v>450473</v>
      </c>
      <c r="BU212" s="40">
        <v>226128</v>
      </c>
      <c r="BV212" s="40">
        <v>215405</v>
      </c>
      <c r="BW212" s="40">
        <v>0</v>
      </c>
      <c r="BX212" s="40">
        <v>0</v>
      </c>
      <c r="BY212" s="159">
        <v>8940</v>
      </c>
      <c r="BZ212" s="39">
        <v>350901</v>
      </c>
      <c r="CA212" s="40">
        <v>181912</v>
      </c>
      <c r="CB212" s="40">
        <v>158463</v>
      </c>
      <c r="CC212" s="159">
        <v>10526</v>
      </c>
      <c r="CD212" s="39">
        <f t="shared" si="32"/>
        <v>379488</v>
      </c>
      <c r="CE212" s="40">
        <v>152461</v>
      </c>
      <c r="CF212" s="40">
        <v>200872</v>
      </c>
      <c r="CG212" s="159">
        <v>26155</v>
      </c>
      <c r="CH212" s="39">
        <f t="shared" si="280"/>
        <v>251238</v>
      </c>
      <c r="CI212" s="40">
        <v>101681</v>
      </c>
      <c r="CJ212" s="40">
        <v>140435</v>
      </c>
      <c r="CK212" s="159">
        <v>9122</v>
      </c>
      <c r="CL212" s="39">
        <v>158879</v>
      </c>
      <c r="CM212" s="159">
        <v>181788</v>
      </c>
      <c r="CN212" s="39"/>
      <c r="CO212" s="40"/>
      <c r="CP212" s="40"/>
      <c r="CQ212" s="159"/>
      <c r="CR212" s="39">
        <v>680985</v>
      </c>
      <c r="CS212" s="40">
        <v>560335</v>
      </c>
      <c r="CT212" s="40">
        <v>36425</v>
      </c>
      <c r="CU212" s="40">
        <v>19375</v>
      </c>
      <c r="CV212" s="40">
        <v>47590</v>
      </c>
      <c r="CW212" s="40">
        <v>1460</v>
      </c>
      <c r="CX212" s="40">
        <v>15800</v>
      </c>
      <c r="CY212" s="39">
        <v>530025</v>
      </c>
      <c r="CZ212" s="40">
        <v>449025</v>
      </c>
      <c r="DA212" s="40">
        <v>28350</v>
      </c>
      <c r="DB212" s="40">
        <v>11825</v>
      </c>
      <c r="DC212" s="40">
        <v>32295</v>
      </c>
      <c r="DD212" s="40">
        <v>1095</v>
      </c>
      <c r="DE212" s="40">
        <v>7435</v>
      </c>
      <c r="DF212" s="39">
        <v>705974</v>
      </c>
      <c r="DG212" s="40">
        <v>580243</v>
      </c>
      <c r="DH212" s="40">
        <v>35543</v>
      </c>
      <c r="DI212" s="40">
        <v>22122</v>
      </c>
      <c r="DJ212" s="40">
        <v>53663</v>
      </c>
      <c r="DK212" s="40">
        <v>1605</v>
      </c>
      <c r="DL212" s="159">
        <v>12798</v>
      </c>
      <c r="DM212" s="39">
        <v>537217</v>
      </c>
      <c r="DN212" s="40">
        <v>452868</v>
      </c>
      <c r="DO212" s="40">
        <v>25450</v>
      </c>
      <c r="DP212" s="40">
        <v>13799</v>
      </c>
      <c r="DQ212" s="40">
        <v>37739</v>
      </c>
      <c r="DR212" s="40">
        <v>1175</v>
      </c>
      <c r="DS212" s="159">
        <v>6186</v>
      </c>
      <c r="DT212" s="41">
        <v>516026</v>
      </c>
      <c r="DU212" s="42">
        <v>25627</v>
      </c>
      <c r="DV212" s="42">
        <v>95624</v>
      </c>
      <c r="DW212" s="42">
        <v>147078</v>
      </c>
      <c r="DX212" s="42">
        <v>247697</v>
      </c>
      <c r="DY212" s="41">
        <v>416498</v>
      </c>
      <c r="DZ212" s="42">
        <v>19127</v>
      </c>
      <c r="EA212" s="42">
        <v>82729</v>
      </c>
      <c r="EB212" s="42">
        <v>125472</v>
      </c>
      <c r="EC212" s="160">
        <v>189170</v>
      </c>
    </row>
    <row r="213" spans="1:133">
      <c r="A213" s="154" t="s">
        <v>1351</v>
      </c>
      <c r="B213" s="154" t="s">
        <v>1352</v>
      </c>
      <c r="C213" s="140" t="s">
        <v>126</v>
      </c>
      <c r="D213" s="29" t="s">
        <v>191</v>
      </c>
      <c r="E213" s="156" t="s">
        <v>1353</v>
      </c>
      <c r="F213" s="29" t="s">
        <v>1354</v>
      </c>
      <c r="G213" s="156" t="s">
        <v>1355</v>
      </c>
      <c r="H213" s="166">
        <v>2014</v>
      </c>
      <c r="I213" s="150">
        <v>1953</v>
      </c>
      <c r="J213" s="100" t="s">
        <v>131</v>
      </c>
      <c r="K213" s="100" t="s">
        <v>49</v>
      </c>
      <c r="L213" s="100" t="s">
        <v>148</v>
      </c>
      <c r="M213" s="100" t="s">
        <v>87</v>
      </c>
      <c r="N213" s="100" t="s">
        <v>102</v>
      </c>
      <c r="O213" s="43">
        <f t="shared" si="0"/>
        <v>64.214099709999999</v>
      </c>
      <c r="P213" s="162">
        <f t="shared" si="1"/>
        <v>34.404290969999998</v>
      </c>
      <c r="Q213" s="43">
        <f t="shared" si="2"/>
        <v>60.834566629999998</v>
      </c>
      <c r="R213" s="162">
        <f t="shared" si="3"/>
        <v>34.485396860000002</v>
      </c>
      <c r="S213" s="43">
        <f t="shared" si="4"/>
        <v>66.208013440000002</v>
      </c>
      <c r="T213" s="162">
        <f t="shared" si="5"/>
        <v>32.77797734</v>
      </c>
      <c r="U213" s="43">
        <f t="shared" si="6"/>
        <v>66.917660080000005</v>
      </c>
      <c r="V213" s="162">
        <f t="shared" si="7"/>
        <v>31.40175876</v>
      </c>
      <c r="W213" s="43">
        <f t="shared" si="268"/>
        <v>66.425670170000004</v>
      </c>
      <c r="X213" s="162">
        <f t="shared" si="269"/>
        <v>30.670126589999999</v>
      </c>
      <c r="Y213" s="43">
        <f t="shared" si="262"/>
        <v>68.081784490000004</v>
      </c>
      <c r="Z213" s="162">
        <f t="shared" si="263"/>
        <v>28.888971860000002</v>
      </c>
      <c r="AA213" s="43">
        <f t="shared" si="264"/>
        <v>64.338197249999993</v>
      </c>
      <c r="AB213" s="162">
        <f t="shared" si="265"/>
        <v>29.251663409999999</v>
      </c>
      <c r="AC213" s="43">
        <f t="shared" si="274"/>
        <v>65.008226070000006</v>
      </c>
      <c r="AD213" s="162">
        <f t="shared" si="275"/>
        <v>31.31520372</v>
      </c>
      <c r="AE213" s="43">
        <f t="shared" si="276"/>
        <v>70.108224829999997</v>
      </c>
      <c r="AF213" s="162">
        <f t="shared" si="277"/>
        <v>29.891775169999999</v>
      </c>
      <c r="AG213" s="43">
        <f t="shared" ref="AG213:AL213" si="469">CZ213/$CY213*100</f>
        <v>78.759294830000002</v>
      </c>
      <c r="AH213" s="44">
        <f t="shared" si="469"/>
        <v>10.61084381</v>
      </c>
      <c r="AI213" s="44">
        <f t="shared" si="469"/>
        <v>4.6764163319999996</v>
      </c>
      <c r="AJ213" s="44">
        <f t="shared" si="469"/>
        <v>3.6275982729999998</v>
      </c>
      <c r="AK213" s="44">
        <f t="shared" si="469"/>
        <v>0.23296502669999999</v>
      </c>
      <c r="AL213" s="44">
        <f t="shared" si="469"/>
        <v>2.0928817300000002</v>
      </c>
      <c r="AM213" s="43">
        <f t="shared" ref="AM213:AR213" si="470">DN213/$DM213*100</f>
        <v>78.893987710000005</v>
      </c>
      <c r="AN213" s="44">
        <f t="shared" si="470"/>
        <v>9.6659881839999997</v>
      </c>
      <c r="AO213" s="44">
        <f t="shared" si="470"/>
        <v>4.2621318559999999</v>
      </c>
      <c r="AP213" s="44">
        <f t="shared" si="470"/>
        <v>4.9142834049999999</v>
      </c>
      <c r="AQ213" s="44">
        <f t="shared" si="470"/>
        <v>0.3506921992</v>
      </c>
      <c r="AR213" s="163">
        <f t="shared" si="470"/>
        <v>1.9129166419999999</v>
      </c>
      <c r="AS213" s="45">
        <f t="shared" si="18"/>
        <v>90.369856920000004</v>
      </c>
      <c r="AT213" s="46">
        <f t="shared" si="27"/>
        <v>163</v>
      </c>
      <c r="AU213" s="47">
        <f t="shared" si="19"/>
        <v>34.998207720000003</v>
      </c>
      <c r="AV213" s="46">
        <f t="shared" si="28"/>
        <v>142</v>
      </c>
      <c r="AW213" s="47">
        <f t="shared" si="20"/>
        <v>34.280754979999998</v>
      </c>
      <c r="AX213" s="164">
        <f t="shared" si="29"/>
        <v>216</v>
      </c>
      <c r="AY213" s="48">
        <v>60589</v>
      </c>
      <c r="AZ213" s="49">
        <f t="shared" si="30"/>
        <v>218</v>
      </c>
      <c r="BA213" s="50">
        <v>63080</v>
      </c>
      <c r="BB213" s="49">
        <f t="shared" si="31"/>
        <v>261</v>
      </c>
      <c r="BC213" s="165">
        <f t="shared" si="21"/>
        <v>51.76001394</v>
      </c>
      <c r="BD213" s="51"/>
      <c r="BE213" s="44"/>
      <c r="BF213" s="162"/>
      <c r="BG213" s="100">
        <v>210</v>
      </c>
      <c r="BH213" s="39">
        <v>392079</v>
      </c>
      <c r="BI213" s="40">
        <v>251770</v>
      </c>
      <c r="BJ213" s="40">
        <v>134892</v>
      </c>
      <c r="BK213" s="39">
        <v>338523</v>
      </c>
      <c r="BL213" s="40">
        <v>205939</v>
      </c>
      <c r="BM213" s="40">
        <v>116741</v>
      </c>
      <c r="BN213" s="39">
        <v>328498</v>
      </c>
      <c r="BO213" s="40">
        <v>217492</v>
      </c>
      <c r="BP213" s="40">
        <v>107675</v>
      </c>
      <c r="BQ213" s="39">
        <v>350474</v>
      </c>
      <c r="BR213" s="40">
        <v>234529</v>
      </c>
      <c r="BS213" s="40">
        <v>110055</v>
      </c>
      <c r="BT213" s="39">
        <v>383823</v>
      </c>
      <c r="BU213" s="40">
        <v>254957</v>
      </c>
      <c r="BV213" s="40">
        <v>117719</v>
      </c>
      <c r="BW213" s="40">
        <v>0</v>
      </c>
      <c r="BX213" s="40">
        <v>0</v>
      </c>
      <c r="BY213" s="159">
        <v>11147</v>
      </c>
      <c r="BZ213" s="39">
        <v>294628</v>
      </c>
      <c r="CA213" s="40">
        <v>200588</v>
      </c>
      <c r="CB213" s="40">
        <v>85115</v>
      </c>
      <c r="CC213" s="159">
        <v>8925</v>
      </c>
      <c r="CD213" s="39">
        <f t="shared" si="32"/>
        <v>328542</v>
      </c>
      <c r="CE213" s="40">
        <v>211378</v>
      </c>
      <c r="CF213" s="40">
        <v>96104</v>
      </c>
      <c r="CG213" s="159">
        <v>21060</v>
      </c>
      <c r="CH213" s="39">
        <f t="shared" si="280"/>
        <v>206660</v>
      </c>
      <c r="CI213" s="40">
        <v>134346</v>
      </c>
      <c r="CJ213" s="40">
        <v>64716</v>
      </c>
      <c r="CK213" s="159">
        <v>7598</v>
      </c>
      <c r="CL213" s="39">
        <v>216884</v>
      </c>
      <c r="CM213" s="159">
        <v>92472</v>
      </c>
      <c r="CN213" s="39"/>
      <c r="CO213" s="40"/>
      <c r="CP213" s="40"/>
      <c r="CQ213" s="159"/>
      <c r="CR213" s="39">
        <v>671415</v>
      </c>
      <c r="CS213" s="40">
        <v>513895</v>
      </c>
      <c r="CT213" s="40">
        <v>74755</v>
      </c>
      <c r="CU213" s="40">
        <v>37335</v>
      </c>
      <c r="CV213" s="40">
        <v>24315</v>
      </c>
      <c r="CW213" s="40">
        <v>1415</v>
      </c>
      <c r="CX213" s="40">
        <v>19700</v>
      </c>
      <c r="CY213" s="39">
        <v>525830</v>
      </c>
      <c r="CZ213" s="40">
        <v>414140</v>
      </c>
      <c r="DA213" s="40">
        <v>55795</v>
      </c>
      <c r="DB213" s="40">
        <v>24590</v>
      </c>
      <c r="DC213" s="40">
        <v>19075</v>
      </c>
      <c r="DD213" s="40">
        <v>1225</v>
      </c>
      <c r="DE213" s="40">
        <v>11005</v>
      </c>
      <c r="DF213" s="39">
        <v>705974</v>
      </c>
      <c r="DG213" s="40">
        <v>540254</v>
      </c>
      <c r="DH213" s="40">
        <v>74453</v>
      </c>
      <c r="DI213" s="40">
        <v>35771</v>
      </c>
      <c r="DJ213" s="40">
        <v>33175</v>
      </c>
      <c r="DK213" s="40">
        <v>2454</v>
      </c>
      <c r="DL213" s="159">
        <v>19867</v>
      </c>
      <c r="DM213" s="39">
        <v>544352</v>
      </c>
      <c r="DN213" s="40">
        <v>429461</v>
      </c>
      <c r="DO213" s="40">
        <v>52617</v>
      </c>
      <c r="DP213" s="40">
        <v>23201</v>
      </c>
      <c r="DQ213" s="40">
        <v>26751</v>
      </c>
      <c r="DR213" s="40">
        <v>1909</v>
      </c>
      <c r="DS213" s="159">
        <v>10413</v>
      </c>
      <c r="DT213" s="41">
        <v>463098</v>
      </c>
      <c r="DU213" s="42">
        <v>44597</v>
      </c>
      <c r="DV213" s="42">
        <v>118578</v>
      </c>
      <c r="DW213" s="42">
        <v>137847</v>
      </c>
      <c r="DX213" s="42">
        <v>162076</v>
      </c>
      <c r="DY213" s="41">
        <v>361226</v>
      </c>
      <c r="DZ213" s="42">
        <v>32810</v>
      </c>
      <c r="EA213" s="42">
        <v>97338</v>
      </c>
      <c r="EB213" s="42">
        <v>107247</v>
      </c>
      <c r="EC213" s="160">
        <v>123831</v>
      </c>
    </row>
    <row r="214" spans="1:133">
      <c r="A214" s="155" t="s">
        <v>1356</v>
      </c>
      <c r="B214" s="155" t="s">
        <v>1357</v>
      </c>
      <c r="C214" s="140" t="s">
        <v>126</v>
      </c>
      <c r="D214" s="29" t="s">
        <v>1358</v>
      </c>
      <c r="E214" s="156" t="s">
        <v>1359</v>
      </c>
      <c r="F214" s="29" t="s">
        <v>1360</v>
      </c>
      <c r="G214" s="156" t="s">
        <v>1361</v>
      </c>
      <c r="H214" s="166">
        <v>2018</v>
      </c>
      <c r="I214" s="150">
        <v>1976</v>
      </c>
      <c r="J214" s="100" t="s">
        <v>131</v>
      </c>
      <c r="K214" s="100" t="s">
        <v>1362</v>
      </c>
      <c r="L214" s="100" t="s">
        <v>1046</v>
      </c>
      <c r="M214" s="100" t="s">
        <v>87</v>
      </c>
      <c r="N214" s="100" t="s">
        <v>102</v>
      </c>
      <c r="O214" s="43">
        <f t="shared" si="0"/>
        <v>78.842243379999999</v>
      </c>
      <c r="P214" s="162">
        <f t="shared" si="1"/>
        <v>19.97787945</v>
      </c>
      <c r="Q214" s="43">
        <f t="shared" si="2"/>
        <v>78.805546030000002</v>
      </c>
      <c r="R214" s="162">
        <f t="shared" si="3"/>
        <v>18.13162586</v>
      </c>
      <c r="S214" s="43">
        <f t="shared" si="4"/>
        <v>85.159160060000005</v>
      </c>
      <c r="T214" s="162">
        <f t="shared" si="5"/>
        <v>14.285860469999999</v>
      </c>
      <c r="U214" s="43">
        <f t="shared" si="6"/>
        <v>84.830929830000002</v>
      </c>
      <c r="V214" s="162">
        <f t="shared" si="7"/>
        <v>14.18251306</v>
      </c>
      <c r="W214" s="43">
        <f t="shared" si="268"/>
        <v>78.075100129999996</v>
      </c>
      <c r="X214" s="162">
        <f t="shared" si="269"/>
        <v>18.647707990000001</v>
      </c>
      <c r="Y214" s="43">
        <f t="shared" si="262"/>
        <v>84.236292590000005</v>
      </c>
      <c r="Z214" s="162">
        <f t="shared" si="263"/>
        <v>0</v>
      </c>
      <c r="AA214" s="43">
        <f t="shared" si="264"/>
        <v>77.103690110000002</v>
      </c>
      <c r="AB214" s="162">
        <f t="shared" si="265"/>
        <v>15.7259394</v>
      </c>
      <c r="AC214" s="43">
        <f t="shared" si="274"/>
        <v>79.492293959999998</v>
      </c>
      <c r="AD214" s="162">
        <f t="shared" si="275"/>
        <v>16.312961600000001</v>
      </c>
      <c r="AE214" s="43">
        <f t="shared" si="276"/>
        <v>85.856150020000001</v>
      </c>
      <c r="AF214" s="162">
        <f t="shared" si="277"/>
        <v>14.143849980000001</v>
      </c>
      <c r="AG214" s="43">
        <f t="shared" ref="AG214:AL214" si="471">CZ214/$CY214*100</f>
        <v>36.768793590000001</v>
      </c>
      <c r="AH214" s="44">
        <f t="shared" si="471"/>
        <v>56.209764919999998</v>
      </c>
      <c r="AI214" s="44">
        <f t="shared" si="471"/>
        <v>4.2510979080000002</v>
      </c>
      <c r="AJ214" s="44">
        <f t="shared" si="471"/>
        <v>0.85352622060000005</v>
      </c>
      <c r="AK214" s="44">
        <f t="shared" si="471"/>
        <v>0.37096357530000001</v>
      </c>
      <c r="AL214" s="44">
        <f t="shared" si="471"/>
        <v>1.545853785</v>
      </c>
      <c r="AM214" s="43">
        <f t="shared" ref="AM214:AR214" si="472">DN214/$DM214*100</f>
        <v>35.935720060000001</v>
      </c>
      <c r="AN214" s="44">
        <f t="shared" si="472"/>
        <v>55.372224600000003</v>
      </c>
      <c r="AO214" s="44">
        <f t="shared" si="472"/>
        <v>5.4805305950000003</v>
      </c>
      <c r="AP214" s="44">
        <f t="shared" si="472"/>
        <v>1.184995008</v>
      </c>
      <c r="AQ214" s="44">
        <f t="shared" si="472"/>
        <v>0.35620215849999998</v>
      </c>
      <c r="AR214" s="163">
        <f t="shared" si="472"/>
        <v>1.6703275799999999</v>
      </c>
      <c r="AS214" s="45">
        <f t="shared" si="18"/>
        <v>82.664763570000005</v>
      </c>
      <c r="AT214" s="46">
        <f t="shared" si="27"/>
        <v>375</v>
      </c>
      <c r="AU214" s="47">
        <f t="shared" si="19"/>
        <v>15.89074632</v>
      </c>
      <c r="AV214" s="46">
        <f t="shared" si="28"/>
        <v>424</v>
      </c>
      <c r="AW214" s="47">
        <f t="shared" si="20"/>
        <v>19.696082019999999</v>
      </c>
      <c r="AX214" s="164">
        <f t="shared" si="29"/>
        <v>423</v>
      </c>
      <c r="AY214" s="48">
        <v>36195</v>
      </c>
      <c r="AZ214" s="49">
        <f t="shared" si="30"/>
        <v>420</v>
      </c>
      <c r="BA214" s="50">
        <v>48474</v>
      </c>
      <c r="BB214" s="49">
        <f t="shared" si="31"/>
        <v>410</v>
      </c>
      <c r="BC214" s="165">
        <f t="shared" si="21"/>
        <v>29.526781849999999</v>
      </c>
      <c r="BD214" s="51"/>
      <c r="BE214" s="44"/>
      <c r="BF214" s="162"/>
      <c r="BG214" s="100">
        <v>211</v>
      </c>
      <c r="BH214" s="39">
        <v>291132</v>
      </c>
      <c r="BI214" s="40">
        <v>229535</v>
      </c>
      <c r="BJ214" s="40">
        <v>58162</v>
      </c>
      <c r="BK214" s="39">
        <v>265343</v>
      </c>
      <c r="BL214" s="40">
        <v>209105</v>
      </c>
      <c r="BM214" s="40">
        <v>48111</v>
      </c>
      <c r="BN214" s="39">
        <v>293164</v>
      </c>
      <c r="BO214" s="40">
        <v>249656</v>
      </c>
      <c r="BP214" s="40">
        <v>41881</v>
      </c>
      <c r="BQ214" s="39">
        <v>331253</v>
      </c>
      <c r="BR214" s="40">
        <v>281005</v>
      </c>
      <c r="BS214" s="40">
        <v>46980</v>
      </c>
      <c r="BT214" s="39">
        <v>285885</v>
      </c>
      <c r="BU214" s="40">
        <v>223205</v>
      </c>
      <c r="BV214" s="40">
        <v>53311</v>
      </c>
      <c r="BW214" s="40">
        <v>0</v>
      </c>
      <c r="BX214" s="40">
        <v>0</v>
      </c>
      <c r="BY214" s="159">
        <v>9369</v>
      </c>
      <c r="BZ214" s="39">
        <v>196299</v>
      </c>
      <c r="CA214" s="40">
        <v>165355</v>
      </c>
      <c r="CB214" s="40">
        <v>0</v>
      </c>
      <c r="CC214" s="159">
        <v>30944</v>
      </c>
      <c r="CD214" s="39">
        <f t="shared" si="32"/>
        <v>257797</v>
      </c>
      <c r="CE214" s="40">
        <v>198771</v>
      </c>
      <c r="CF214" s="40">
        <v>40541</v>
      </c>
      <c r="CG214" s="159">
        <v>18485</v>
      </c>
      <c r="CH214" s="39">
        <f t="shared" si="280"/>
        <v>166947</v>
      </c>
      <c r="CI214" s="40">
        <v>132710</v>
      </c>
      <c r="CJ214" s="40">
        <v>27234</v>
      </c>
      <c r="CK214" s="159">
        <v>7003</v>
      </c>
      <c r="CL214" s="39">
        <v>235336</v>
      </c>
      <c r="CM214" s="159">
        <v>38769</v>
      </c>
      <c r="CN214" s="39"/>
      <c r="CO214" s="40"/>
      <c r="CP214" s="40"/>
      <c r="CQ214" s="159"/>
      <c r="CR214" s="39">
        <v>647445</v>
      </c>
      <c r="CS214" s="40">
        <v>220875</v>
      </c>
      <c r="CT214" s="40">
        <v>365730</v>
      </c>
      <c r="CU214" s="40">
        <v>40115</v>
      </c>
      <c r="CV214" s="40">
        <v>5370</v>
      </c>
      <c r="CW214" s="40">
        <v>2390</v>
      </c>
      <c r="CX214" s="40">
        <v>12965</v>
      </c>
      <c r="CY214" s="39">
        <v>483875</v>
      </c>
      <c r="CZ214" s="40">
        <v>177915</v>
      </c>
      <c r="DA214" s="40">
        <v>271985</v>
      </c>
      <c r="DB214" s="40">
        <v>20570</v>
      </c>
      <c r="DC214" s="40">
        <v>4130</v>
      </c>
      <c r="DD214" s="40">
        <v>1795</v>
      </c>
      <c r="DE214" s="40">
        <v>7480</v>
      </c>
      <c r="DF214" s="39">
        <v>705974</v>
      </c>
      <c r="DG214" s="40">
        <v>235810</v>
      </c>
      <c r="DH214" s="40">
        <v>397553</v>
      </c>
      <c r="DI214" s="40">
        <v>46949</v>
      </c>
      <c r="DJ214" s="40">
        <v>7631</v>
      </c>
      <c r="DK214" s="40">
        <v>2335</v>
      </c>
      <c r="DL214" s="159">
        <v>15696</v>
      </c>
      <c r="DM214" s="39">
        <v>525825</v>
      </c>
      <c r="DN214" s="40">
        <v>188959</v>
      </c>
      <c r="DO214" s="40">
        <v>291161</v>
      </c>
      <c r="DP214" s="40">
        <v>28818</v>
      </c>
      <c r="DQ214" s="40">
        <v>6231</v>
      </c>
      <c r="DR214" s="40">
        <v>1873</v>
      </c>
      <c r="DS214" s="159">
        <v>8783</v>
      </c>
      <c r="DT214" s="41">
        <v>442786</v>
      </c>
      <c r="DU214" s="42">
        <v>76758</v>
      </c>
      <c r="DV214" s="42">
        <v>148760</v>
      </c>
      <c r="DW214" s="42">
        <v>146906</v>
      </c>
      <c r="DX214" s="42">
        <v>70362</v>
      </c>
      <c r="DY214" s="41">
        <v>163860</v>
      </c>
      <c r="DZ214" s="42">
        <v>22749</v>
      </c>
      <c r="EA214" s="42">
        <v>57191</v>
      </c>
      <c r="EB214" s="42">
        <v>51646</v>
      </c>
      <c r="EC214" s="160">
        <v>32274</v>
      </c>
    </row>
    <row r="215" spans="1:133">
      <c r="A215" s="154" t="s">
        <v>1363</v>
      </c>
      <c r="B215" s="154" t="s">
        <v>1364</v>
      </c>
      <c r="C215" s="140" t="s">
        <v>126</v>
      </c>
      <c r="D215" s="29" t="s">
        <v>1365</v>
      </c>
      <c r="E215" s="156" t="s">
        <v>1366</v>
      </c>
      <c r="F215" s="29" t="s">
        <v>1367</v>
      </c>
      <c r="G215" s="156" t="s">
        <v>1368</v>
      </c>
      <c r="H215" s="166">
        <v>2014</v>
      </c>
      <c r="I215" s="150">
        <v>1954</v>
      </c>
      <c r="J215" s="100" t="s">
        <v>131</v>
      </c>
      <c r="K215" s="100" t="s">
        <v>50</v>
      </c>
      <c r="L215" s="100" t="s">
        <v>196</v>
      </c>
      <c r="M215" s="100" t="s">
        <v>87</v>
      </c>
      <c r="N215" s="100" t="s">
        <v>102</v>
      </c>
      <c r="O215" s="43">
        <f t="shared" si="0"/>
        <v>79.543449839999994</v>
      </c>
      <c r="P215" s="162">
        <f t="shared" si="1"/>
        <v>19.546610350000002</v>
      </c>
      <c r="Q215" s="43">
        <f t="shared" si="2"/>
        <v>79.179986889999995</v>
      </c>
      <c r="R215" s="162">
        <f t="shared" si="3"/>
        <v>18.25217803</v>
      </c>
      <c r="S215" s="43">
        <f t="shared" si="4"/>
        <v>80.971048120000006</v>
      </c>
      <c r="T215" s="162">
        <f t="shared" si="5"/>
        <v>18.60612579</v>
      </c>
      <c r="U215" s="43">
        <f t="shared" si="6"/>
        <v>82.23108972</v>
      </c>
      <c r="V215" s="162">
        <f t="shared" si="7"/>
        <v>17.125643759999999</v>
      </c>
      <c r="W215" s="43">
        <f t="shared" si="268"/>
        <v>79.277715939999993</v>
      </c>
      <c r="X215" s="162">
        <f t="shared" si="269"/>
        <v>18.30658802</v>
      </c>
      <c r="Y215" s="43">
        <f t="shared" si="262"/>
        <v>80.882586020000005</v>
      </c>
      <c r="Z215" s="162">
        <f t="shared" si="263"/>
        <v>17.32076953</v>
      </c>
      <c r="AA215" s="43">
        <f t="shared" si="264"/>
        <v>78.506563249999999</v>
      </c>
      <c r="AB215" s="162">
        <f t="shared" si="265"/>
        <v>18.684198680000002</v>
      </c>
      <c r="AC215" s="43">
        <f t="shared" si="274"/>
        <v>77.786772600000006</v>
      </c>
      <c r="AD215" s="162">
        <f t="shared" si="275"/>
        <v>19.674021499999998</v>
      </c>
      <c r="AE215" s="43">
        <f t="shared" si="276"/>
        <v>84.031132999999997</v>
      </c>
      <c r="AF215" s="162">
        <f t="shared" si="277"/>
        <v>15.968866999999999</v>
      </c>
      <c r="AG215" s="43">
        <f t="shared" ref="AG215:AL215" si="473">CZ215/$CY215*100</f>
        <v>33.48668618</v>
      </c>
      <c r="AH215" s="44">
        <f t="shared" si="473"/>
        <v>58.461293339999997</v>
      </c>
      <c r="AI215" s="44">
        <f t="shared" si="473"/>
        <v>2.910716775</v>
      </c>
      <c r="AJ215" s="44">
        <f t="shared" si="473"/>
        <v>2.9764394260000002</v>
      </c>
      <c r="AK215" s="44">
        <f t="shared" si="473"/>
        <v>0.28081496090000002</v>
      </c>
      <c r="AL215" s="44">
        <f t="shared" si="473"/>
        <v>1.8840493119999999</v>
      </c>
      <c r="AM215" s="43">
        <f t="shared" ref="AM215:AR215" si="474">DN215/$DM215*100</f>
        <v>34.011324039999998</v>
      </c>
      <c r="AN215" s="44">
        <f t="shared" si="474"/>
        <v>56.747083779999997</v>
      </c>
      <c r="AO215" s="44">
        <f t="shared" si="474"/>
        <v>3.7087183760000002</v>
      </c>
      <c r="AP215" s="44">
        <f t="shared" si="474"/>
        <v>3.60494622</v>
      </c>
      <c r="AQ215" s="44">
        <f t="shared" si="474"/>
        <v>0.23216179370000001</v>
      </c>
      <c r="AR215" s="163">
        <f t="shared" si="474"/>
        <v>1.6957657930000001</v>
      </c>
      <c r="AS215" s="45">
        <f t="shared" si="18"/>
        <v>87.84545559</v>
      </c>
      <c r="AT215" s="46">
        <f t="shared" si="27"/>
        <v>279</v>
      </c>
      <c r="AU215" s="47">
        <f t="shared" si="19"/>
        <v>31.723797319999999</v>
      </c>
      <c r="AV215" s="46">
        <f t="shared" si="28"/>
        <v>188</v>
      </c>
      <c r="AW215" s="47">
        <f t="shared" si="20"/>
        <v>48.562252600000001</v>
      </c>
      <c r="AX215" s="164">
        <f t="shared" si="29"/>
        <v>79</v>
      </c>
      <c r="AY215" s="48">
        <v>47854</v>
      </c>
      <c r="AZ215" s="49">
        <f t="shared" si="30"/>
        <v>374</v>
      </c>
      <c r="BA215" s="50">
        <v>69715</v>
      </c>
      <c r="BB215" s="49">
        <f t="shared" si="31"/>
        <v>203</v>
      </c>
      <c r="BC215" s="165">
        <f t="shared" si="21"/>
        <v>17.224797049999999</v>
      </c>
      <c r="BD215" s="51"/>
      <c r="BE215" s="44"/>
      <c r="BF215" s="162"/>
      <c r="BG215" s="100">
        <v>212</v>
      </c>
      <c r="BH215" s="39">
        <v>348045</v>
      </c>
      <c r="BI215" s="40">
        <v>276847</v>
      </c>
      <c r="BJ215" s="40">
        <v>68031</v>
      </c>
      <c r="BK215" s="39">
        <v>318751</v>
      </c>
      <c r="BL215" s="40">
        <v>252387</v>
      </c>
      <c r="BM215" s="40">
        <v>58179</v>
      </c>
      <c r="BN215" s="39">
        <v>337491</v>
      </c>
      <c r="BO215" s="40">
        <v>273270</v>
      </c>
      <c r="BP215" s="40">
        <v>62794</v>
      </c>
      <c r="BQ215" s="39">
        <v>357861</v>
      </c>
      <c r="BR215" s="40">
        <v>294273</v>
      </c>
      <c r="BS215" s="40">
        <v>61286</v>
      </c>
      <c r="BT215" s="39">
        <v>342303</v>
      </c>
      <c r="BU215" s="40">
        <v>271370</v>
      </c>
      <c r="BV215" s="40">
        <v>62664</v>
      </c>
      <c r="BW215" s="40">
        <v>0</v>
      </c>
      <c r="BX215" s="40">
        <v>0</v>
      </c>
      <c r="BY215" s="159">
        <v>8269</v>
      </c>
      <c r="BZ215" s="39">
        <v>264994</v>
      </c>
      <c r="CA215" s="40">
        <v>214334</v>
      </c>
      <c r="CB215" s="40">
        <v>45899</v>
      </c>
      <c r="CC215" s="159">
        <v>4761</v>
      </c>
      <c r="CD215" s="39">
        <f t="shared" si="32"/>
        <v>310974</v>
      </c>
      <c r="CE215" s="40">
        <v>244135</v>
      </c>
      <c r="CF215" s="40">
        <v>58103</v>
      </c>
      <c r="CG215" s="159">
        <v>8736</v>
      </c>
      <c r="CH215" s="39">
        <f t="shared" si="280"/>
        <v>212468</v>
      </c>
      <c r="CI215" s="40">
        <v>165272</v>
      </c>
      <c r="CJ215" s="40">
        <v>41801</v>
      </c>
      <c r="CK215" s="159">
        <v>5395</v>
      </c>
      <c r="CL215" s="39">
        <v>270450</v>
      </c>
      <c r="CM215" s="159">
        <v>51395</v>
      </c>
      <c r="CN215" s="39"/>
      <c r="CO215" s="40"/>
      <c r="CP215" s="40"/>
      <c r="CQ215" s="159"/>
      <c r="CR215" s="39">
        <v>656845</v>
      </c>
      <c r="CS215" s="40">
        <v>205855</v>
      </c>
      <c r="CT215" s="40">
        <v>386990</v>
      </c>
      <c r="CU215" s="40">
        <v>25525</v>
      </c>
      <c r="CV215" s="40">
        <v>20730</v>
      </c>
      <c r="CW215" s="40">
        <v>1650</v>
      </c>
      <c r="CX215" s="40">
        <v>16095</v>
      </c>
      <c r="CY215" s="39">
        <v>502110</v>
      </c>
      <c r="CZ215" s="40">
        <v>168140</v>
      </c>
      <c r="DA215" s="40">
        <v>293540</v>
      </c>
      <c r="DB215" s="40">
        <v>14615</v>
      </c>
      <c r="DC215" s="40">
        <v>14945</v>
      </c>
      <c r="DD215" s="40">
        <v>1410</v>
      </c>
      <c r="DE215" s="40">
        <v>9460</v>
      </c>
      <c r="DF215" s="39">
        <v>705974</v>
      </c>
      <c r="DG215" s="40">
        <v>220945</v>
      </c>
      <c r="DH215" s="40">
        <v>409972</v>
      </c>
      <c r="DI215" s="40">
        <v>30976</v>
      </c>
      <c r="DJ215" s="40">
        <v>26930</v>
      </c>
      <c r="DK215" s="40">
        <v>1624</v>
      </c>
      <c r="DL215" s="159">
        <v>15527</v>
      </c>
      <c r="DM215" s="39">
        <v>528080</v>
      </c>
      <c r="DN215" s="40">
        <v>179607</v>
      </c>
      <c r="DO215" s="40">
        <v>299670</v>
      </c>
      <c r="DP215" s="40">
        <v>19585</v>
      </c>
      <c r="DQ215" s="40">
        <v>19037</v>
      </c>
      <c r="DR215" s="40">
        <v>1226</v>
      </c>
      <c r="DS215" s="159">
        <v>8955</v>
      </c>
      <c r="DT215" s="41">
        <v>469742</v>
      </c>
      <c r="DU215" s="42">
        <v>57095</v>
      </c>
      <c r="DV215" s="42">
        <v>117118</v>
      </c>
      <c r="DW215" s="42">
        <v>146509</v>
      </c>
      <c r="DX215" s="42">
        <v>149020</v>
      </c>
      <c r="DY215" s="41">
        <v>160668</v>
      </c>
      <c r="DZ215" s="42">
        <v>12383</v>
      </c>
      <c r="EA215" s="42">
        <v>29410</v>
      </c>
      <c r="EB215" s="42">
        <v>40851</v>
      </c>
      <c r="EC215" s="160">
        <v>78024</v>
      </c>
    </row>
    <row r="216" spans="1:133">
      <c r="A216" s="155" t="s">
        <v>1369</v>
      </c>
      <c r="B216" s="155" t="s">
        <v>1370</v>
      </c>
      <c r="C216" s="140" t="s">
        <v>80</v>
      </c>
      <c r="D216" s="29" t="s">
        <v>419</v>
      </c>
      <c r="E216" s="156" t="s">
        <v>1371</v>
      </c>
      <c r="F216" s="29" t="s">
        <v>1372</v>
      </c>
      <c r="G216" s="156" t="s">
        <v>1373</v>
      </c>
      <c r="H216" s="166" t="s">
        <v>139</v>
      </c>
      <c r="I216" s="150">
        <v>1976</v>
      </c>
      <c r="J216" s="100" t="s">
        <v>85</v>
      </c>
      <c r="K216" s="100" t="s">
        <v>49</v>
      </c>
      <c r="L216" s="100"/>
      <c r="M216" s="100" t="s">
        <v>87</v>
      </c>
      <c r="N216" s="100" t="s">
        <v>102</v>
      </c>
      <c r="O216" s="43">
        <f t="shared" si="0"/>
        <v>43.863624819999998</v>
      </c>
      <c r="P216" s="162">
        <f t="shared" si="1"/>
        <v>54.013730520000003</v>
      </c>
      <c r="Q216" s="43">
        <f t="shared" si="2"/>
        <v>38.385886259999999</v>
      </c>
      <c r="R216" s="162">
        <f t="shared" si="3"/>
        <v>53.295328179999998</v>
      </c>
      <c r="S216" s="43">
        <f t="shared" si="4"/>
        <v>49.562199649999997</v>
      </c>
      <c r="T216" s="162">
        <f t="shared" si="5"/>
        <v>48.207491189999999</v>
      </c>
      <c r="U216" s="43">
        <f t="shared" si="6"/>
        <v>50.84356665</v>
      </c>
      <c r="V216" s="162">
        <f t="shared" si="7"/>
        <v>46.704745920000001</v>
      </c>
      <c r="W216" s="43">
        <f t="shared" si="268"/>
        <v>45.516407489999999</v>
      </c>
      <c r="X216" s="162">
        <f t="shared" si="269"/>
        <v>48.591862409999997</v>
      </c>
      <c r="Y216" s="43">
        <f t="shared" si="262"/>
        <v>49.675822269999998</v>
      </c>
      <c r="Z216" s="162">
        <f t="shared" si="263"/>
        <v>50.126688180000002</v>
      </c>
      <c r="AA216" s="43">
        <f t="shared" si="264"/>
        <v>50.338070190000003</v>
      </c>
      <c r="AB216" s="162">
        <f t="shared" si="265"/>
        <v>49.579459149999998</v>
      </c>
      <c r="AC216" s="43">
        <f t="shared" si="274"/>
        <v>54.192196559999999</v>
      </c>
      <c r="AD216" s="162">
        <f t="shared" si="275"/>
        <v>45.671938070000003</v>
      </c>
      <c r="AE216" s="43">
        <f t="shared" si="276"/>
        <v>57.610436079999999</v>
      </c>
      <c r="AF216" s="162">
        <f t="shared" si="277"/>
        <v>42.389563920000001</v>
      </c>
      <c r="AG216" s="43">
        <f t="shared" ref="AG216:AL216" si="475">CZ216/$CY216*100</f>
        <v>91.766723839999997</v>
      </c>
      <c r="AH216" s="44">
        <f t="shared" si="475"/>
        <v>2.2076480680000001</v>
      </c>
      <c r="AI216" s="44">
        <f t="shared" si="475"/>
        <v>3.1581071540000001</v>
      </c>
      <c r="AJ216" s="44">
        <f t="shared" si="475"/>
        <v>1.6880234080000001</v>
      </c>
      <c r="AK216" s="44">
        <f t="shared" si="475"/>
        <v>0.26435273939999998</v>
      </c>
      <c r="AL216" s="44">
        <f t="shared" si="475"/>
        <v>0.91514478860000004</v>
      </c>
      <c r="AM216" s="43">
        <f t="shared" ref="AM216:AR216" si="476">DN216/$DM216*100</f>
        <v>90.876979370000001</v>
      </c>
      <c r="AN216" s="44">
        <f t="shared" si="476"/>
        <v>1.9110231719999999</v>
      </c>
      <c r="AO216" s="44">
        <f t="shared" si="476"/>
        <v>4.1833775769999999</v>
      </c>
      <c r="AP216" s="44">
        <f t="shared" si="476"/>
        <v>2.1250941380000001</v>
      </c>
      <c r="AQ216" s="44">
        <f t="shared" si="476"/>
        <v>0.24075571200000001</v>
      </c>
      <c r="AR216" s="163">
        <f t="shared" si="476"/>
        <v>0.66277003479999996</v>
      </c>
      <c r="AS216" s="45">
        <f t="shared" si="18"/>
        <v>92.175485199999997</v>
      </c>
      <c r="AT216" s="46">
        <f t="shared" si="27"/>
        <v>85</v>
      </c>
      <c r="AU216" s="47">
        <f t="shared" si="19"/>
        <v>29.296397809999998</v>
      </c>
      <c r="AV216" s="46">
        <f t="shared" si="28"/>
        <v>232</v>
      </c>
      <c r="AW216" s="47">
        <f t="shared" si="20"/>
        <v>30.250237569999999</v>
      </c>
      <c r="AX216" s="164">
        <f t="shared" si="29"/>
        <v>280</v>
      </c>
      <c r="AY216" s="48">
        <v>63683</v>
      </c>
      <c r="AZ216" s="49">
        <f t="shared" si="30"/>
        <v>190</v>
      </c>
      <c r="BA216" s="50">
        <v>66124</v>
      </c>
      <c r="BB216" s="49">
        <f t="shared" si="31"/>
        <v>236</v>
      </c>
      <c r="BC216" s="165">
        <f t="shared" si="21"/>
        <v>64.007071870000004</v>
      </c>
      <c r="BD216" s="51">
        <v>44782</v>
      </c>
      <c r="BE216" s="44">
        <f>CO216/CN216*100</f>
        <v>46.784344990000001</v>
      </c>
      <c r="BF216" s="162">
        <f>CP216/CN216*100</f>
        <v>50.714213010000002</v>
      </c>
      <c r="BG216" s="100">
        <v>213</v>
      </c>
      <c r="BH216" s="39">
        <v>374203</v>
      </c>
      <c r="BI216" s="40">
        <v>164139</v>
      </c>
      <c r="BJ216" s="40">
        <v>202121</v>
      </c>
      <c r="BK216" s="39">
        <v>340831</v>
      </c>
      <c r="BL216" s="40">
        <v>130831</v>
      </c>
      <c r="BM216" s="40">
        <v>181647</v>
      </c>
      <c r="BN216" s="39">
        <v>343764</v>
      </c>
      <c r="BO216" s="40">
        <v>170377</v>
      </c>
      <c r="BP216" s="40">
        <v>165720</v>
      </c>
      <c r="BQ216" s="39">
        <v>348046</v>
      </c>
      <c r="BR216" s="40">
        <v>176959</v>
      </c>
      <c r="BS216" s="40">
        <v>162554</v>
      </c>
      <c r="BT216" s="39">
        <v>368856</v>
      </c>
      <c r="BU216" s="40">
        <v>167890</v>
      </c>
      <c r="BV216" s="40">
        <v>179234</v>
      </c>
      <c r="BW216" s="40">
        <v>0</v>
      </c>
      <c r="BX216" s="40">
        <v>0</v>
      </c>
      <c r="BY216" s="159">
        <v>21732</v>
      </c>
      <c r="BZ216" s="39">
        <v>291661</v>
      </c>
      <c r="CA216" s="40">
        <v>144885</v>
      </c>
      <c r="CB216" s="40">
        <v>146200</v>
      </c>
      <c r="CC216" s="159">
        <v>576</v>
      </c>
      <c r="CD216" s="39">
        <f t="shared" si="32"/>
        <v>335877</v>
      </c>
      <c r="CE216" s="40">
        <v>169074</v>
      </c>
      <c r="CF216" s="40">
        <v>166526</v>
      </c>
      <c r="CG216" s="159">
        <v>277</v>
      </c>
      <c r="CH216" s="39">
        <f t="shared" si="280"/>
        <v>226695</v>
      </c>
      <c r="CI216" s="40">
        <v>122851</v>
      </c>
      <c r="CJ216" s="40">
        <v>103536</v>
      </c>
      <c r="CK216" s="159">
        <v>308</v>
      </c>
      <c r="CL216" s="39">
        <v>193211</v>
      </c>
      <c r="CM216" s="159">
        <v>142164</v>
      </c>
      <c r="CN216" s="39">
        <v>117892</v>
      </c>
      <c r="CO216" s="40">
        <v>55155</v>
      </c>
      <c r="CP216" s="40">
        <v>59788</v>
      </c>
      <c r="CQ216" s="159">
        <v>2949</v>
      </c>
      <c r="CR216" s="39">
        <v>647805</v>
      </c>
      <c r="CS216" s="40">
        <v>573355</v>
      </c>
      <c r="CT216" s="40">
        <v>17650</v>
      </c>
      <c r="CU216" s="40">
        <v>32010</v>
      </c>
      <c r="CV216" s="40">
        <v>12360</v>
      </c>
      <c r="CW216" s="40">
        <v>1700</v>
      </c>
      <c r="CX216" s="40">
        <v>10730</v>
      </c>
      <c r="CY216" s="39">
        <v>495550</v>
      </c>
      <c r="CZ216" s="40">
        <v>454750</v>
      </c>
      <c r="DA216" s="40">
        <v>10940</v>
      </c>
      <c r="DB216" s="40">
        <v>15650</v>
      </c>
      <c r="DC216" s="40">
        <v>8365</v>
      </c>
      <c r="DD216" s="40">
        <v>1310</v>
      </c>
      <c r="DE216" s="40">
        <v>4535</v>
      </c>
      <c r="DF216" s="39">
        <v>662991</v>
      </c>
      <c r="DG216" s="40">
        <v>586265</v>
      </c>
      <c r="DH216" s="40">
        <v>15277</v>
      </c>
      <c r="DI216" s="40">
        <v>36616</v>
      </c>
      <c r="DJ216" s="40">
        <v>14949</v>
      </c>
      <c r="DK216" s="40">
        <v>1567</v>
      </c>
      <c r="DL216" s="159">
        <v>8317</v>
      </c>
      <c r="DM216" s="39">
        <v>505907</v>
      </c>
      <c r="DN216" s="40">
        <v>459753</v>
      </c>
      <c r="DO216" s="40">
        <v>9668</v>
      </c>
      <c r="DP216" s="40">
        <v>21164</v>
      </c>
      <c r="DQ216" s="40">
        <v>10751</v>
      </c>
      <c r="DR216" s="40">
        <v>1218</v>
      </c>
      <c r="DS216" s="159">
        <v>3353</v>
      </c>
      <c r="DT216" s="41">
        <v>450226</v>
      </c>
      <c r="DU216" s="42">
        <v>35228</v>
      </c>
      <c r="DV216" s="42">
        <v>133390</v>
      </c>
      <c r="DW216" s="42">
        <v>149708</v>
      </c>
      <c r="DX216" s="42">
        <v>131900</v>
      </c>
      <c r="DY216" s="41">
        <v>400939</v>
      </c>
      <c r="DZ216" s="42">
        <v>20653</v>
      </c>
      <c r="EA216" s="42">
        <v>120430</v>
      </c>
      <c r="EB216" s="42">
        <v>138571</v>
      </c>
      <c r="EC216" s="160">
        <v>121285</v>
      </c>
    </row>
    <row r="217" spans="1:133">
      <c r="A217" s="154" t="s">
        <v>1374</v>
      </c>
      <c r="B217" s="154" t="s">
        <v>1375</v>
      </c>
      <c r="C217" s="140" t="s">
        <v>126</v>
      </c>
      <c r="D217" s="29" t="s">
        <v>1376</v>
      </c>
      <c r="E217" s="156" t="s">
        <v>1377</v>
      </c>
      <c r="F217" s="29" t="s">
        <v>1378</v>
      </c>
      <c r="G217" s="156" t="s">
        <v>1379</v>
      </c>
      <c r="H217" s="166">
        <v>2018</v>
      </c>
      <c r="I217" s="150">
        <v>1972</v>
      </c>
      <c r="J217" s="100" t="s">
        <v>131</v>
      </c>
      <c r="K217" s="100" t="s">
        <v>49</v>
      </c>
      <c r="L217" s="100" t="s">
        <v>352</v>
      </c>
      <c r="M217" s="100" t="s">
        <v>1103</v>
      </c>
      <c r="N217" s="100" t="s">
        <v>102</v>
      </c>
      <c r="O217" s="43">
        <f t="shared" si="0"/>
        <v>52.355172920000001</v>
      </c>
      <c r="P217" s="162">
        <f t="shared" si="1"/>
        <v>45.519556739999999</v>
      </c>
      <c r="Q217" s="43">
        <f t="shared" si="2"/>
        <v>45.327571470000002</v>
      </c>
      <c r="R217" s="162">
        <f t="shared" si="3"/>
        <v>46.52369624</v>
      </c>
      <c r="S217" s="43">
        <f t="shared" si="4"/>
        <v>49.072987310000002</v>
      </c>
      <c r="T217" s="162">
        <f t="shared" si="5"/>
        <v>49.012974460000002</v>
      </c>
      <c r="U217" s="43">
        <f t="shared" si="6"/>
        <v>50.455673650000001</v>
      </c>
      <c r="V217" s="162">
        <f t="shared" si="7"/>
        <v>47.57941254</v>
      </c>
      <c r="W217" s="43">
        <f t="shared" si="268"/>
        <v>48.18097015</v>
      </c>
      <c r="X217" s="162">
        <f t="shared" si="269"/>
        <v>45.924261270000002</v>
      </c>
      <c r="Y217" s="43">
        <f t="shared" si="262"/>
        <v>52.65528097</v>
      </c>
      <c r="Z217" s="162">
        <f t="shared" si="263"/>
        <v>47.14765895</v>
      </c>
      <c r="AA217" s="43">
        <f t="shared" si="264"/>
        <v>45.157537910000002</v>
      </c>
      <c r="AB217" s="162">
        <f t="shared" si="265"/>
        <v>46.953691360000001</v>
      </c>
      <c r="AC217" s="43">
        <f t="shared" si="274"/>
        <v>38.871579189999999</v>
      </c>
      <c r="AD217" s="162">
        <f t="shared" si="275"/>
        <v>56.041944620000002</v>
      </c>
      <c r="AE217" s="43">
        <f t="shared" si="276"/>
        <v>45.914088149999998</v>
      </c>
      <c r="AF217" s="162">
        <f t="shared" si="277"/>
        <v>54.085911850000002</v>
      </c>
      <c r="AG217" s="43">
        <f t="shared" ref="AG217:AL217" si="477">CZ217/$CY217*100</f>
        <v>87.082273029999996</v>
      </c>
      <c r="AH217" s="44">
        <f t="shared" si="477"/>
        <v>3.7170893029999998</v>
      </c>
      <c r="AI217" s="44">
        <f t="shared" si="477"/>
        <v>3.4507342090000002</v>
      </c>
      <c r="AJ217" s="44">
        <f t="shared" si="477"/>
        <v>3.7933322110000001</v>
      </c>
      <c r="AK217" s="44">
        <f t="shared" si="477"/>
        <v>0.36537185750000001</v>
      </c>
      <c r="AL217" s="44">
        <f t="shared" si="477"/>
        <v>1.5911993900000001</v>
      </c>
      <c r="AM217" s="43">
        <f t="shared" ref="AM217:AR217" si="478">DN217/$DM217*100</f>
        <v>87.141557140000003</v>
      </c>
      <c r="AN217" s="44">
        <f t="shared" si="478"/>
        <v>3.0133082980000001</v>
      </c>
      <c r="AO217" s="44">
        <f t="shared" si="478"/>
        <v>4.2531376620000003</v>
      </c>
      <c r="AP217" s="44">
        <f t="shared" si="478"/>
        <v>4.0149306579999999</v>
      </c>
      <c r="AQ217" s="44">
        <f t="shared" si="478"/>
        <v>0.43667852550000003</v>
      </c>
      <c r="AR217" s="163">
        <f t="shared" si="478"/>
        <v>1.140387719</v>
      </c>
      <c r="AS217" s="45">
        <f t="shared" si="18"/>
        <v>94.934769529999997</v>
      </c>
      <c r="AT217" s="46">
        <f t="shared" si="27"/>
        <v>11</v>
      </c>
      <c r="AU217" s="47">
        <f t="shared" si="19"/>
        <v>39.597051929999999</v>
      </c>
      <c r="AV217" s="46">
        <f t="shared" si="28"/>
        <v>97</v>
      </c>
      <c r="AW217" s="47">
        <f t="shared" si="20"/>
        <v>41.075314810000002</v>
      </c>
      <c r="AX217" s="164">
        <f t="shared" si="29"/>
        <v>142</v>
      </c>
      <c r="AY217" s="48">
        <v>86836</v>
      </c>
      <c r="AZ217" s="49">
        <f t="shared" si="30"/>
        <v>52</v>
      </c>
      <c r="BA217" s="50">
        <v>89862</v>
      </c>
      <c r="BB217" s="49">
        <f t="shared" si="31"/>
        <v>82</v>
      </c>
      <c r="BC217" s="165">
        <f t="shared" si="21"/>
        <v>51.312955240000001</v>
      </c>
      <c r="BD217" s="51"/>
      <c r="BE217" s="44"/>
      <c r="BF217" s="162"/>
      <c r="BG217" s="100">
        <v>214</v>
      </c>
      <c r="BH217" s="39">
        <v>432792</v>
      </c>
      <c r="BI217" s="40">
        <v>226589</v>
      </c>
      <c r="BJ217" s="40">
        <v>197005</v>
      </c>
      <c r="BK217" s="39">
        <v>377887</v>
      </c>
      <c r="BL217" s="40">
        <v>171287</v>
      </c>
      <c r="BM217" s="40">
        <v>175807</v>
      </c>
      <c r="BN217" s="39">
        <v>376586</v>
      </c>
      <c r="BO217" s="40">
        <v>184802</v>
      </c>
      <c r="BP217" s="40">
        <v>184576</v>
      </c>
      <c r="BQ217" s="39">
        <v>367039</v>
      </c>
      <c r="BR217" s="40">
        <v>185192</v>
      </c>
      <c r="BS217" s="40">
        <v>174635</v>
      </c>
      <c r="BT217" s="39">
        <v>424512</v>
      </c>
      <c r="BU217" s="40">
        <v>204534</v>
      </c>
      <c r="BV217" s="40">
        <v>194954</v>
      </c>
      <c r="BW217" s="40">
        <v>0</v>
      </c>
      <c r="BX217" s="40">
        <v>0</v>
      </c>
      <c r="BY217" s="159">
        <v>25024</v>
      </c>
      <c r="BZ217" s="39">
        <v>337968</v>
      </c>
      <c r="CA217" s="40">
        <v>177958</v>
      </c>
      <c r="CB217" s="40">
        <v>159344</v>
      </c>
      <c r="CC217" s="159">
        <v>666</v>
      </c>
      <c r="CD217" s="39">
        <f t="shared" si="32"/>
        <v>370514</v>
      </c>
      <c r="CE217" s="40">
        <v>167315</v>
      </c>
      <c r="CF217" s="40">
        <v>173970</v>
      </c>
      <c r="CG217" s="159">
        <v>29229</v>
      </c>
      <c r="CH217" s="39">
        <f t="shared" si="280"/>
        <v>245848</v>
      </c>
      <c r="CI217" s="40">
        <v>95565</v>
      </c>
      <c r="CJ217" s="40">
        <v>137778</v>
      </c>
      <c r="CK217" s="159">
        <v>12505</v>
      </c>
      <c r="CL217" s="39">
        <v>164338</v>
      </c>
      <c r="CM217" s="159">
        <v>193587</v>
      </c>
      <c r="CN217" s="39"/>
      <c r="CO217" s="40"/>
      <c r="CP217" s="40"/>
      <c r="CQ217" s="159"/>
      <c r="CR217" s="39">
        <v>677955</v>
      </c>
      <c r="CS217" s="40">
        <v>565860</v>
      </c>
      <c r="CT217" s="40">
        <v>30440</v>
      </c>
      <c r="CU217" s="40">
        <v>33220</v>
      </c>
      <c r="CV217" s="40">
        <v>27340</v>
      </c>
      <c r="CW217" s="40">
        <v>2390</v>
      </c>
      <c r="CX217" s="40">
        <v>18705</v>
      </c>
      <c r="CY217" s="39">
        <v>504965</v>
      </c>
      <c r="CZ217" s="40">
        <v>439735</v>
      </c>
      <c r="DA217" s="40">
        <v>18770</v>
      </c>
      <c r="DB217" s="40">
        <v>17425</v>
      </c>
      <c r="DC217" s="40">
        <v>19155</v>
      </c>
      <c r="DD217" s="40">
        <v>1845</v>
      </c>
      <c r="DE217" s="40">
        <v>8035</v>
      </c>
      <c r="DF217" s="39">
        <v>662991</v>
      </c>
      <c r="DG217" s="40">
        <v>558356</v>
      </c>
      <c r="DH217" s="40">
        <v>23779</v>
      </c>
      <c r="DI217" s="40">
        <v>35508</v>
      </c>
      <c r="DJ217" s="40">
        <v>28095</v>
      </c>
      <c r="DK217" s="40">
        <v>3025</v>
      </c>
      <c r="DL217" s="159">
        <v>14228</v>
      </c>
      <c r="DM217" s="39">
        <v>485712</v>
      </c>
      <c r="DN217" s="40">
        <v>423257</v>
      </c>
      <c r="DO217" s="40">
        <v>14636</v>
      </c>
      <c r="DP217" s="40">
        <v>20658</v>
      </c>
      <c r="DQ217" s="40">
        <v>19501</v>
      </c>
      <c r="DR217" s="40">
        <v>2121</v>
      </c>
      <c r="DS217" s="159">
        <v>5539</v>
      </c>
      <c r="DT217" s="41">
        <v>468646</v>
      </c>
      <c r="DU217" s="42">
        <v>23738</v>
      </c>
      <c r="DV217" s="42">
        <v>104470</v>
      </c>
      <c r="DW217" s="42">
        <v>154868</v>
      </c>
      <c r="DX217" s="42">
        <v>185570</v>
      </c>
      <c r="DY217" s="41">
        <v>397465</v>
      </c>
      <c r="DZ217" s="42">
        <v>11259</v>
      </c>
      <c r="EA217" s="42">
        <v>89005</v>
      </c>
      <c r="EB217" s="42">
        <v>133941</v>
      </c>
      <c r="EC217" s="160">
        <v>163260</v>
      </c>
    </row>
    <row r="218" spans="1:133">
      <c r="A218" s="155" t="s">
        <v>1380</v>
      </c>
      <c r="B218" s="155" t="s">
        <v>1381</v>
      </c>
      <c r="C218" s="140" t="s">
        <v>126</v>
      </c>
      <c r="D218" s="29" t="s">
        <v>1382</v>
      </c>
      <c r="E218" s="156" t="s">
        <v>1383</v>
      </c>
      <c r="F218" s="29" t="s">
        <v>1384</v>
      </c>
      <c r="G218" s="156" t="s">
        <v>1385</v>
      </c>
      <c r="H218" s="166">
        <v>2018</v>
      </c>
      <c r="I218" s="150">
        <v>1969</v>
      </c>
      <c r="J218" s="100" t="s">
        <v>85</v>
      </c>
      <c r="K218" s="100" t="s">
        <v>49</v>
      </c>
      <c r="L218" s="100" t="s">
        <v>410</v>
      </c>
      <c r="M218" s="100" t="s">
        <v>87</v>
      </c>
      <c r="N218" s="100" t="s">
        <v>102</v>
      </c>
      <c r="O218" s="43">
        <f t="shared" si="0"/>
        <v>58.6839686</v>
      </c>
      <c r="P218" s="162">
        <f t="shared" si="1"/>
        <v>39.384811890000002</v>
      </c>
      <c r="Q218" s="43">
        <f t="shared" si="2"/>
        <v>50.838522150000003</v>
      </c>
      <c r="R218" s="162">
        <f t="shared" si="3"/>
        <v>41.374229229999997</v>
      </c>
      <c r="S218" s="43">
        <f t="shared" si="4"/>
        <v>49.608055180000001</v>
      </c>
      <c r="T218" s="162">
        <f t="shared" si="5"/>
        <v>48.788035839999999</v>
      </c>
      <c r="U218" s="43">
        <f t="shared" si="6"/>
        <v>51.043407600000002</v>
      </c>
      <c r="V218" s="162">
        <f t="shared" si="7"/>
        <v>47.380364620000002</v>
      </c>
      <c r="W218" s="43">
        <f t="shared" si="268"/>
        <v>55.605124400000001</v>
      </c>
      <c r="X218" s="162">
        <f t="shared" si="269"/>
        <v>44.324542440000002</v>
      </c>
      <c r="Y218" s="43">
        <f t="shared" si="262"/>
        <v>55.613286479999999</v>
      </c>
      <c r="Z218" s="162">
        <f t="shared" si="263"/>
        <v>44.192730300000001</v>
      </c>
      <c r="AA218" s="43">
        <f t="shared" si="264"/>
        <v>43.013592090000003</v>
      </c>
      <c r="AB218" s="162">
        <f t="shared" si="265"/>
        <v>56.69565704</v>
      </c>
      <c r="AC218" s="43">
        <f t="shared" si="274"/>
        <v>37.778808169999998</v>
      </c>
      <c r="AD218" s="162">
        <f t="shared" si="275"/>
        <v>62.138101159999998</v>
      </c>
      <c r="AE218" s="43">
        <f t="shared" si="276"/>
        <v>41.838533820000002</v>
      </c>
      <c r="AF218" s="162">
        <f t="shared" si="277"/>
        <v>58.161466179999998</v>
      </c>
      <c r="AG218" s="43">
        <f t="shared" ref="AG218:AL218" si="479">CZ218/$CY218*100</f>
        <v>85.056764380000004</v>
      </c>
      <c r="AH218" s="44">
        <f t="shared" si="479"/>
        <v>5.6901045479999999</v>
      </c>
      <c r="AI218" s="44">
        <f t="shared" si="479"/>
        <v>2.2120049590000002</v>
      </c>
      <c r="AJ218" s="44">
        <f t="shared" si="479"/>
        <v>5.2596128499999999</v>
      </c>
      <c r="AK218" s="44">
        <f t="shared" si="479"/>
        <v>0.23720971099999999</v>
      </c>
      <c r="AL218" s="44">
        <f t="shared" si="479"/>
        <v>1.54430355</v>
      </c>
      <c r="AM218" s="43">
        <f t="shared" ref="AM218:AR218" si="480">DN218/$DM218*100</f>
        <v>84.286776009999997</v>
      </c>
      <c r="AN218" s="44">
        <f t="shared" si="480"/>
        <v>5.4153180570000004</v>
      </c>
      <c r="AO218" s="44">
        <f t="shared" si="480"/>
        <v>3.0074582219999999</v>
      </c>
      <c r="AP218" s="44">
        <f t="shared" si="480"/>
        <v>5.7977961689999997</v>
      </c>
      <c r="AQ218" s="44">
        <f t="shared" si="480"/>
        <v>0.28841951339999999</v>
      </c>
      <c r="AR218" s="163">
        <f t="shared" si="480"/>
        <v>1.204232033</v>
      </c>
      <c r="AS218" s="45">
        <f t="shared" si="18"/>
        <v>95.50206215</v>
      </c>
      <c r="AT218" s="46">
        <f t="shared" si="27"/>
        <v>3</v>
      </c>
      <c r="AU218" s="47">
        <f t="shared" si="19"/>
        <v>49.777192239999998</v>
      </c>
      <c r="AV218" s="46">
        <f t="shared" si="28"/>
        <v>27</v>
      </c>
      <c r="AW218" s="47">
        <f t="shared" si="20"/>
        <v>51.995860260000001</v>
      </c>
      <c r="AX218" s="164">
        <f t="shared" si="29"/>
        <v>56</v>
      </c>
      <c r="AY218" s="48">
        <v>93045</v>
      </c>
      <c r="AZ218" s="49">
        <f t="shared" si="30"/>
        <v>38</v>
      </c>
      <c r="BA218" s="50">
        <v>97776</v>
      </c>
      <c r="BB218" s="49">
        <f t="shared" si="31"/>
        <v>51</v>
      </c>
      <c r="BC218" s="165">
        <f t="shared" si="21"/>
        <v>40.830768030000002</v>
      </c>
      <c r="BD218" s="51"/>
      <c r="BE218" s="44"/>
      <c r="BF218" s="162"/>
      <c r="BG218" s="100">
        <v>215</v>
      </c>
      <c r="BH218" s="39">
        <v>452512</v>
      </c>
      <c r="BI218" s="40">
        <v>265552</v>
      </c>
      <c r="BJ218" s="40">
        <v>178221</v>
      </c>
      <c r="BK218" s="39">
        <v>397008</v>
      </c>
      <c r="BL218" s="40">
        <v>201833</v>
      </c>
      <c r="BM218" s="40">
        <v>164259</v>
      </c>
      <c r="BN218" s="39">
        <v>401332</v>
      </c>
      <c r="BO218" s="40">
        <v>199093</v>
      </c>
      <c r="BP218" s="40">
        <v>195802</v>
      </c>
      <c r="BQ218" s="39">
        <v>391314</v>
      </c>
      <c r="BR218" s="40">
        <v>199740</v>
      </c>
      <c r="BS218" s="40">
        <v>185406</v>
      </c>
      <c r="BT218" s="39">
        <v>443603</v>
      </c>
      <c r="BU218" s="40">
        <v>246666</v>
      </c>
      <c r="BV218" s="40">
        <v>196625</v>
      </c>
      <c r="BW218" s="40">
        <v>0</v>
      </c>
      <c r="BX218" s="40">
        <v>0</v>
      </c>
      <c r="BY218" s="159">
        <v>312</v>
      </c>
      <c r="BZ218" s="39">
        <v>363949</v>
      </c>
      <c r="CA218" s="40">
        <v>202404</v>
      </c>
      <c r="CB218" s="40">
        <v>160839</v>
      </c>
      <c r="CC218" s="159">
        <v>706</v>
      </c>
      <c r="CD218" s="39">
        <f t="shared" si="32"/>
        <v>393464</v>
      </c>
      <c r="CE218" s="40">
        <v>169243</v>
      </c>
      <c r="CF218" s="40">
        <v>223077</v>
      </c>
      <c r="CG218" s="159">
        <v>1144</v>
      </c>
      <c r="CH218" s="39">
        <f t="shared" si="280"/>
        <v>269585</v>
      </c>
      <c r="CI218" s="40">
        <v>101846</v>
      </c>
      <c r="CJ218" s="40">
        <v>167515</v>
      </c>
      <c r="CK218" s="159">
        <v>224</v>
      </c>
      <c r="CL218" s="39">
        <v>159937</v>
      </c>
      <c r="CM218" s="159">
        <v>222335</v>
      </c>
      <c r="CN218" s="39"/>
      <c r="CO218" s="40"/>
      <c r="CP218" s="40"/>
      <c r="CQ218" s="159"/>
      <c r="CR218" s="39">
        <v>678075</v>
      </c>
      <c r="CS218" s="40">
        <v>546380</v>
      </c>
      <c r="CT218" s="40">
        <v>49040</v>
      </c>
      <c r="CU218" s="40">
        <v>23305</v>
      </c>
      <c r="CV218" s="40">
        <v>39110</v>
      </c>
      <c r="CW218" s="40">
        <v>1580</v>
      </c>
      <c r="CX218" s="40">
        <v>18660</v>
      </c>
      <c r="CY218" s="39">
        <v>512205</v>
      </c>
      <c r="CZ218" s="40">
        <v>435665</v>
      </c>
      <c r="DA218" s="40">
        <v>29145</v>
      </c>
      <c r="DB218" s="40">
        <v>11330</v>
      </c>
      <c r="DC218" s="40">
        <v>26940</v>
      </c>
      <c r="DD218" s="40">
        <v>1215</v>
      </c>
      <c r="DE218" s="40">
        <v>7910</v>
      </c>
      <c r="DF218" s="39">
        <v>662990</v>
      </c>
      <c r="DG218" s="40">
        <v>536624</v>
      </c>
      <c r="DH218" s="40">
        <v>42983</v>
      </c>
      <c r="DI218" s="40">
        <v>25261</v>
      </c>
      <c r="DJ218" s="40">
        <v>41294</v>
      </c>
      <c r="DK218" s="40">
        <v>1961</v>
      </c>
      <c r="DL218" s="159">
        <v>14867</v>
      </c>
      <c r="DM218" s="39">
        <v>496499</v>
      </c>
      <c r="DN218" s="40">
        <v>418483</v>
      </c>
      <c r="DO218" s="40">
        <v>26887</v>
      </c>
      <c r="DP218" s="40">
        <v>14932</v>
      </c>
      <c r="DQ218" s="40">
        <v>28786</v>
      </c>
      <c r="DR218" s="40">
        <v>1432</v>
      </c>
      <c r="DS218" s="159">
        <v>5979</v>
      </c>
      <c r="DT218" s="41">
        <v>500207</v>
      </c>
      <c r="DU218" s="42">
        <v>22499</v>
      </c>
      <c r="DV218" s="42">
        <v>85996</v>
      </c>
      <c r="DW218" s="42">
        <v>142723</v>
      </c>
      <c r="DX218" s="42">
        <v>248989</v>
      </c>
      <c r="DY218" s="41">
        <v>408721</v>
      </c>
      <c r="DZ218" s="42">
        <v>8808</v>
      </c>
      <c r="EA218" s="42">
        <v>70551</v>
      </c>
      <c r="EB218" s="42">
        <v>116844</v>
      </c>
      <c r="EC218" s="160">
        <v>212518</v>
      </c>
    </row>
    <row r="219" spans="1:133">
      <c r="A219" s="154" t="s">
        <v>1386</v>
      </c>
      <c r="B219" s="154" t="s">
        <v>1387</v>
      </c>
      <c r="C219" s="140" t="s">
        <v>126</v>
      </c>
      <c r="D219" s="29" t="s">
        <v>1388</v>
      </c>
      <c r="E219" s="156" t="s">
        <v>1389</v>
      </c>
      <c r="F219" s="29" t="s">
        <v>1390</v>
      </c>
      <c r="G219" s="156" t="s">
        <v>1391</v>
      </c>
      <c r="H219" s="166">
        <v>2000</v>
      </c>
      <c r="I219" s="150">
        <v>1954</v>
      </c>
      <c r="J219" s="100" t="s">
        <v>131</v>
      </c>
      <c r="K219" s="100" t="s">
        <v>49</v>
      </c>
      <c r="L219" s="100" t="s">
        <v>148</v>
      </c>
      <c r="M219" s="100" t="s">
        <v>87</v>
      </c>
      <c r="N219" s="100" t="s">
        <v>102</v>
      </c>
      <c r="O219" s="43">
        <f t="shared" si="0"/>
        <v>67.546444870000002</v>
      </c>
      <c r="P219" s="162">
        <f t="shared" si="1"/>
        <v>30.484005759999999</v>
      </c>
      <c r="Q219" s="43">
        <f t="shared" si="2"/>
        <v>61.543517119999997</v>
      </c>
      <c r="R219" s="162">
        <f t="shared" si="3"/>
        <v>30.568678670000001</v>
      </c>
      <c r="S219" s="43">
        <f t="shared" si="4"/>
        <v>62.483738809999998</v>
      </c>
      <c r="T219" s="162">
        <f t="shared" si="5"/>
        <v>35.496904299999997</v>
      </c>
      <c r="U219" s="43">
        <f t="shared" si="6"/>
        <v>62.596051959999997</v>
      </c>
      <c r="V219" s="162">
        <f t="shared" si="7"/>
        <v>35.510556520000002</v>
      </c>
      <c r="W219" s="43">
        <f t="shared" si="268"/>
        <v>63.172489300000002</v>
      </c>
      <c r="X219" s="162">
        <f t="shared" si="269"/>
        <v>28.970944249999999</v>
      </c>
      <c r="Y219" s="43">
        <f t="shared" si="262"/>
        <v>65.993840800000001</v>
      </c>
      <c r="Z219" s="162">
        <f t="shared" si="263"/>
        <v>29.74523301</v>
      </c>
      <c r="AA219" s="43">
        <f t="shared" si="264"/>
        <v>57.764587550000002</v>
      </c>
      <c r="AB219" s="162">
        <f t="shared" si="265"/>
        <v>34.389561980000003</v>
      </c>
      <c r="AC219" s="43">
        <f t="shared" si="274"/>
        <v>61.189718460000002</v>
      </c>
      <c r="AD219" s="162">
        <f t="shared" si="275"/>
        <v>32.8972798</v>
      </c>
      <c r="AE219" s="43">
        <f t="shared" si="276"/>
        <v>66.397727549999999</v>
      </c>
      <c r="AF219" s="162">
        <f t="shared" si="277"/>
        <v>33.602272450000001</v>
      </c>
      <c r="AG219" s="43">
        <f t="shared" ref="AG219:AL219" si="481">CZ219/$CY219*100</f>
        <v>76.460987579999994</v>
      </c>
      <c r="AH219" s="44">
        <f t="shared" si="481"/>
        <v>8.1308854949999994</v>
      </c>
      <c r="AI219" s="44">
        <f t="shared" si="481"/>
        <v>4.0753343360000001</v>
      </c>
      <c r="AJ219" s="44">
        <f t="shared" si="481"/>
        <v>8.6412914460000003</v>
      </c>
      <c r="AK219" s="44">
        <f t="shared" si="481"/>
        <v>0.47182875680000003</v>
      </c>
      <c r="AL219" s="44">
        <f t="shared" si="481"/>
        <v>2.219672391</v>
      </c>
      <c r="AM219" s="43">
        <f t="shared" ref="AM219:AR219" si="482">DN219/$DM219*100</f>
        <v>76.323209439999999</v>
      </c>
      <c r="AN219" s="44">
        <f t="shared" si="482"/>
        <v>7.9169026259999997</v>
      </c>
      <c r="AO219" s="44">
        <f t="shared" si="482"/>
        <v>5.057375339</v>
      </c>
      <c r="AP219" s="44">
        <f t="shared" si="482"/>
        <v>8.5533466459999996</v>
      </c>
      <c r="AQ219" s="44">
        <f t="shared" si="482"/>
        <v>0.57047479960000003</v>
      </c>
      <c r="AR219" s="163">
        <f t="shared" si="482"/>
        <v>1.578691147</v>
      </c>
      <c r="AS219" s="45">
        <f t="shared" si="18"/>
        <v>91.684872569999996</v>
      </c>
      <c r="AT219" s="46">
        <f t="shared" si="27"/>
        <v>98</v>
      </c>
      <c r="AU219" s="47">
        <f t="shared" si="19"/>
        <v>43.80467024</v>
      </c>
      <c r="AV219" s="46">
        <f t="shared" si="28"/>
        <v>61</v>
      </c>
      <c r="AW219" s="47">
        <f t="shared" si="20"/>
        <v>49.64803903</v>
      </c>
      <c r="AX219" s="164">
        <f t="shared" si="29"/>
        <v>71</v>
      </c>
      <c r="AY219" s="48">
        <v>71851</v>
      </c>
      <c r="AZ219" s="49">
        <f t="shared" si="30"/>
        <v>128</v>
      </c>
      <c r="BA219" s="50">
        <v>80184</v>
      </c>
      <c r="BB219" s="49">
        <f t="shared" si="31"/>
        <v>125</v>
      </c>
      <c r="BC219" s="165">
        <f t="shared" si="21"/>
        <v>38.499606620000002</v>
      </c>
      <c r="BD219" s="51"/>
      <c r="BE219" s="44"/>
      <c r="BF219" s="162"/>
      <c r="BG219" s="100">
        <v>216</v>
      </c>
      <c r="BH219" s="39">
        <v>404458</v>
      </c>
      <c r="BI219" s="40">
        <v>273197</v>
      </c>
      <c r="BJ219" s="40">
        <v>123295</v>
      </c>
      <c r="BK219" s="39">
        <v>363650</v>
      </c>
      <c r="BL219" s="40">
        <v>223803</v>
      </c>
      <c r="BM219" s="40">
        <v>111163</v>
      </c>
      <c r="BN219" s="39">
        <v>370514</v>
      </c>
      <c r="BO219" s="40">
        <v>231511</v>
      </c>
      <c r="BP219" s="40">
        <v>131521</v>
      </c>
      <c r="BQ219" s="39">
        <v>367119</v>
      </c>
      <c r="BR219" s="40">
        <v>229802</v>
      </c>
      <c r="BS219" s="40">
        <v>130366</v>
      </c>
      <c r="BT219" s="39">
        <v>389114</v>
      </c>
      <c r="BU219" s="40">
        <v>245813</v>
      </c>
      <c r="BV219" s="40">
        <v>112730</v>
      </c>
      <c r="BW219" s="40">
        <v>0</v>
      </c>
      <c r="BX219" s="40">
        <v>0</v>
      </c>
      <c r="BY219" s="159">
        <v>30571</v>
      </c>
      <c r="BZ219" s="39">
        <v>328614</v>
      </c>
      <c r="CA219" s="40">
        <v>216865</v>
      </c>
      <c r="CB219" s="40">
        <v>97747</v>
      </c>
      <c r="CC219" s="159">
        <v>14002</v>
      </c>
      <c r="CD219" s="39">
        <f t="shared" si="32"/>
        <v>351944</v>
      </c>
      <c r="CE219" s="40">
        <v>203299</v>
      </c>
      <c r="CF219" s="40">
        <v>121032</v>
      </c>
      <c r="CG219" s="159">
        <v>27613</v>
      </c>
      <c r="CH219" s="39">
        <f t="shared" si="280"/>
        <v>241637</v>
      </c>
      <c r="CI219" s="40">
        <v>147857</v>
      </c>
      <c r="CJ219" s="40">
        <v>79492</v>
      </c>
      <c r="CK219" s="159">
        <v>14288</v>
      </c>
      <c r="CL219" s="39">
        <v>216685</v>
      </c>
      <c r="CM219" s="159">
        <v>109659</v>
      </c>
      <c r="CN219" s="39"/>
      <c r="CO219" s="40"/>
      <c r="CP219" s="40"/>
      <c r="CQ219" s="159"/>
      <c r="CR219" s="39">
        <v>665405</v>
      </c>
      <c r="CS219" s="40">
        <v>469690</v>
      </c>
      <c r="CT219" s="40">
        <v>64350</v>
      </c>
      <c r="CU219" s="40">
        <v>36845</v>
      </c>
      <c r="CV219" s="40">
        <v>68590</v>
      </c>
      <c r="CW219" s="40">
        <v>3150</v>
      </c>
      <c r="CX219" s="40">
        <v>22780</v>
      </c>
      <c r="CY219" s="39">
        <v>505480</v>
      </c>
      <c r="CZ219" s="40">
        <v>386495</v>
      </c>
      <c r="DA219" s="40">
        <v>41100</v>
      </c>
      <c r="DB219" s="40">
        <v>20600</v>
      </c>
      <c r="DC219" s="40">
        <v>43680</v>
      </c>
      <c r="DD219" s="40">
        <v>2385</v>
      </c>
      <c r="DE219" s="40">
        <v>11220</v>
      </c>
      <c r="DF219" s="39">
        <v>662990</v>
      </c>
      <c r="DG219" s="40">
        <v>470426</v>
      </c>
      <c r="DH219" s="40">
        <v>61102</v>
      </c>
      <c r="DI219" s="40">
        <v>41671</v>
      </c>
      <c r="DJ219" s="40">
        <v>68251</v>
      </c>
      <c r="DK219" s="40">
        <v>3808</v>
      </c>
      <c r="DL219" s="159">
        <v>17732</v>
      </c>
      <c r="DM219" s="39">
        <v>503265</v>
      </c>
      <c r="DN219" s="40">
        <v>384108</v>
      </c>
      <c r="DO219" s="40">
        <v>39843</v>
      </c>
      <c r="DP219" s="40">
        <v>25452</v>
      </c>
      <c r="DQ219" s="40">
        <v>43046</v>
      </c>
      <c r="DR219" s="40">
        <v>2871</v>
      </c>
      <c r="DS219" s="159">
        <v>7945</v>
      </c>
      <c r="DT219" s="41">
        <v>476036</v>
      </c>
      <c r="DU219" s="42">
        <v>39583</v>
      </c>
      <c r="DV219" s="42">
        <v>97373</v>
      </c>
      <c r="DW219" s="42">
        <v>130554</v>
      </c>
      <c r="DX219" s="42">
        <v>208526</v>
      </c>
      <c r="DY219" s="41">
        <v>350465</v>
      </c>
      <c r="DZ219" s="42">
        <v>10445</v>
      </c>
      <c r="EA219" s="42">
        <v>68555</v>
      </c>
      <c r="EB219" s="42">
        <v>97466</v>
      </c>
      <c r="EC219" s="160">
        <v>173999</v>
      </c>
    </row>
    <row r="220" spans="1:133">
      <c r="A220" s="155" t="s">
        <v>1392</v>
      </c>
      <c r="B220" s="155" t="s">
        <v>1393</v>
      </c>
      <c r="C220" s="140" t="s">
        <v>126</v>
      </c>
      <c r="D220" s="29" t="s">
        <v>1394</v>
      </c>
      <c r="E220" s="156" t="s">
        <v>1395</v>
      </c>
      <c r="F220" s="29" t="s">
        <v>1396</v>
      </c>
      <c r="G220" s="156" t="s">
        <v>1397</v>
      </c>
      <c r="H220" s="166">
        <v>2018</v>
      </c>
      <c r="I220" s="150">
        <v>1982</v>
      </c>
      <c r="J220" s="100" t="s">
        <v>131</v>
      </c>
      <c r="K220" s="100" t="s">
        <v>1398</v>
      </c>
      <c r="L220" s="100" t="s">
        <v>1046</v>
      </c>
      <c r="M220" s="100" t="s">
        <v>87</v>
      </c>
      <c r="N220" s="100" t="s">
        <v>102</v>
      </c>
      <c r="O220" s="43">
        <f t="shared" si="0"/>
        <v>80.318080769999995</v>
      </c>
      <c r="P220" s="162">
        <f t="shared" si="1"/>
        <v>17.66862922</v>
      </c>
      <c r="Q220" s="43">
        <f t="shared" si="2"/>
        <v>73.719291720000001</v>
      </c>
      <c r="R220" s="162">
        <f t="shared" si="3"/>
        <v>18.479570949999999</v>
      </c>
      <c r="S220" s="43">
        <f t="shared" si="4"/>
        <v>73.502962760000003</v>
      </c>
      <c r="T220" s="162">
        <f t="shared" si="5"/>
        <v>23.99193872</v>
      </c>
      <c r="U220" s="43">
        <f t="shared" si="6"/>
        <v>73.444440819999997</v>
      </c>
      <c r="V220" s="162">
        <f t="shared" si="7"/>
        <v>24.506521639999999</v>
      </c>
      <c r="W220" s="43">
        <f t="shared" si="268"/>
        <v>64.260049260000002</v>
      </c>
      <c r="X220" s="162">
        <f t="shared" si="269"/>
        <v>25.831674039999999</v>
      </c>
      <c r="Y220" s="43">
        <f t="shared" si="262"/>
        <v>77.966146120000005</v>
      </c>
      <c r="Z220" s="162">
        <f t="shared" si="263"/>
        <v>21.679995810000001</v>
      </c>
      <c r="AA220" s="43">
        <f t="shared" si="264"/>
        <v>69.073344349999999</v>
      </c>
      <c r="AB220" s="162">
        <f t="shared" si="265"/>
        <v>22.289033440000001</v>
      </c>
      <c r="AC220" s="43">
        <f t="shared" si="274"/>
        <v>70.793486689999995</v>
      </c>
      <c r="AD220" s="162">
        <f t="shared" si="275"/>
        <v>23.972390879999999</v>
      </c>
      <c r="AE220" s="43">
        <f t="shared" si="276"/>
        <v>74.703795020000001</v>
      </c>
      <c r="AF220" s="162">
        <f t="shared" si="277"/>
        <v>25.296204979999999</v>
      </c>
      <c r="AG220" s="43">
        <f t="shared" ref="AG220:AL220" si="483">CZ220/$CY220*100</f>
        <v>74.398828690000002</v>
      </c>
      <c r="AH220" s="44">
        <f t="shared" si="483"/>
        <v>13.34212466</v>
      </c>
      <c r="AI220" s="44">
        <f t="shared" si="483"/>
        <v>4.157778381</v>
      </c>
      <c r="AJ220" s="44">
        <f t="shared" si="483"/>
        <v>4.418609161</v>
      </c>
      <c r="AK220" s="44">
        <f t="shared" si="483"/>
        <v>0.95799557849999994</v>
      </c>
      <c r="AL220" s="44">
        <f t="shared" si="483"/>
        <v>2.7246635380000002</v>
      </c>
      <c r="AM220" s="43">
        <f t="shared" ref="AM220:AR220" si="484">DN220/$DM220*100</f>
        <v>70.960037569999997</v>
      </c>
      <c r="AN220" s="44">
        <f t="shared" si="484"/>
        <v>12.93070532</v>
      </c>
      <c r="AO220" s="44">
        <f t="shared" si="484"/>
        <v>7.4584949749999998</v>
      </c>
      <c r="AP220" s="44">
        <f t="shared" si="484"/>
        <v>5.3269236639999997</v>
      </c>
      <c r="AQ220" s="44">
        <f t="shared" si="484"/>
        <v>1.0937547729999999</v>
      </c>
      <c r="AR220" s="163">
        <f t="shared" si="484"/>
        <v>2.230083697</v>
      </c>
      <c r="AS220" s="45">
        <f t="shared" si="18"/>
        <v>91.15658483</v>
      </c>
      <c r="AT220" s="46">
        <f t="shared" si="27"/>
        <v>122</v>
      </c>
      <c r="AU220" s="47">
        <f t="shared" si="19"/>
        <v>46.936445929999998</v>
      </c>
      <c r="AV220" s="46">
        <f t="shared" si="28"/>
        <v>39</v>
      </c>
      <c r="AW220" s="47">
        <f t="shared" si="20"/>
        <v>55.846399030000001</v>
      </c>
      <c r="AX220" s="164">
        <f t="shared" si="29"/>
        <v>39</v>
      </c>
      <c r="AY220" s="48">
        <v>65262</v>
      </c>
      <c r="AZ220" s="49">
        <f t="shared" si="30"/>
        <v>176</v>
      </c>
      <c r="BA220" s="50">
        <v>76184</v>
      </c>
      <c r="BB220" s="49">
        <f t="shared" si="31"/>
        <v>158</v>
      </c>
      <c r="BC220" s="165">
        <f t="shared" si="21"/>
        <v>32.84976194</v>
      </c>
      <c r="BD220" s="51"/>
      <c r="BE220" s="44"/>
      <c r="BF220" s="162"/>
      <c r="BG220" s="100">
        <v>217</v>
      </c>
      <c r="BH220" s="39">
        <v>409330</v>
      </c>
      <c r="BI220" s="40">
        <v>328766</v>
      </c>
      <c r="BJ220" s="40">
        <v>72323</v>
      </c>
      <c r="BK220" s="39">
        <v>370869</v>
      </c>
      <c r="BL220" s="40">
        <v>273402</v>
      </c>
      <c r="BM220" s="40">
        <v>68535</v>
      </c>
      <c r="BN220" s="39">
        <v>373638</v>
      </c>
      <c r="BO220" s="40">
        <v>274635</v>
      </c>
      <c r="BP220" s="40">
        <v>89643</v>
      </c>
      <c r="BQ220" s="39">
        <v>367392</v>
      </c>
      <c r="BR220" s="40">
        <v>269829</v>
      </c>
      <c r="BS220" s="40">
        <v>90035</v>
      </c>
      <c r="BT220" s="39">
        <v>398263</v>
      </c>
      <c r="BU220" s="40">
        <v>255924</v>
      </c>
      <c r="BV220" s="40">
        <v>102878</v>
      </c>
      <c r="BW220" s="40">
        <v>0</v>
      </c>
      <c r="BX220" s="40">
        <v>0</v>
      </c>
      <c r="BY220" s="159">
        <v>39461</v>
      </c>
      <c r="BZ220" s="39">
        <v>343358</v>
      </c>
      <c r="CA220" s="40">
        <v>267703</v>
      </c>
      <c r="CB220" s="40">
        <v>74440</v>
      </c>
      <c r="CC220" s="159">
        <v>1215</v>
      </c>
      <c r="CD220" s="39">
        <f t="shared" si="32"/>
        <v>361882</v>
      </c>
      <c r="CE220" s="40">
        <v>249964</v>
      </c>
      <c r="CF220" s="40">
        <v>80660</v>
      </c>
      <c r="CG220" s="159">
        <v>31258</v>
      </c>
      <c r="CH220" s="39">
        <f t="shared" si="280"/>
        <v>236009</v>
      </c>
      <c r="CI220" s="40">
        <v>167079</v>
      </c>
      <c r="CJ220" s="40">
        <v>56577</v>
      </c>
      <c r="CK220" s="159">
        <v>12353</v>
      </c>
      <c r="CL220" s="39">
        <v>262102</v>
      </c>
      <c r="CM220" s="159">
        <v>88753</v>
      </c>
      <c r="CN220" s="39"/>
      <c r="CO220" s="40"/>
      <c r="CP220" s="40"/>
      <c r="CQ220" s="159"/>
      <c r="CR220" s="39">
        <v>656755</v>
      </c>
      <c r="CS220" s="40">
        <v>443485</v>
      </c>
      <c r="CT220" s="40">
        <v>105305</v>
      </c>
      <c r="CU220" s="40">
        <v>44435</v>
      </c>
      <c r="CV220" s="40">
        <v>31235</v>
      </c>
      <c r="CW220" s="40">
        <v>6415</v>
      </c>
      <c r="CX220" s="40">
        <v>25880</v>
      </c>
      <c r="CY220" s="39">
        <v>515660</v>
      </c>
      <c r="CZ220" s="40">
        <v>383645</v>
      </c>
      <c r="DA220" s="40">
        <v>68800</v>
      </c>
      <c r="DB220" s="40">
        <v>21440</v>
      </c>
      <c r="DC220" s="40">
        <v>22785</v>
      </c>
      <c r="DD220" s="40">
        <v>4940</v>
      </c>
      <c r="DE220" s="40">
        <v>14050</v>
      </c>
      <c r="DF220" s="39">
        <v>662991</v>
      </c>
      <c r="DG220" s="40">
        <v>430906</v>
      </c>
      <c r="DH220" s="40">
        <v>101629</v>
      </c>
      <c r="DI220" s="40">
        <v>61998</v>
      </c>
      <c r="DJ220" s="40">
        <v>37620</v>
      </c>
      <c r="DK220" s="40">
        <v>7978</v>
      </c>
      <c r="DL220" s="159">
        <v>22860</v>
      </c>
      <c r="DM220" s="39">
        <v>523792</v>
      </c>
      <c r="DN220" s="40">
        <v>371683</v>
      </c>
      <c r="DO220" s="40">
        <v>67730</v>
      </c>
      <c r="DP220" s="40">
        <v>39067</v>
      </c>
      <c r="DQ220" s="40">
        <v>27902</v>
      </c>
      <c r="DR220" s="40">
        <v>5729</v>
      </c>
      <c r="DS220" s="159">
        <v>11681</v>
      </c>
      <c r="DT220" s="41">
        <v>489709</v>
      </c>
      <c r="DU220" s="42">
        <v>43307</v>
      </c>
      <c r="DV220" s="42">
        <v>87311</v>
      </c>
      <c r="DW220" s="42">
        <v>129239</v>
      </c>
      <c r="DX220" s="42">
        <v>229852</v>
      </c>
      <c r="DY220" s="41">
        <v>344477</v>
      </c>
      <c r="DZ220" s="42">
        <v>9952</v>
      </c>
      <c r="EA220" s="42">
        <v>53734</v>
      </c>
      <c r="EB220" s="42">
        <v>88413</v>
      </c>
      <c r="EC220" s="160">
        <v>192378</v>
      </c>
    </row>
    <row r="221" spans="1:133">
      <c r="A221" s="154" t="s">
        <v>1399</v>
      </c>
      <c r="B221" s="154" t="s">
        <v>1400</v>
      </c>
      <c r="C221" s="140" t="s">
        <v>80</v>
      </c>
      <c r="D221" s="29" t="s">
        <v>144</v>
      </c>
      <c r="E221" s="156" t="s">
        <v>1401</v>
      </c>
      <c r="F221" s="29" t="s">
        <v>1402</v>
      </c>
      <c r="G221" s="156" t="s">
        <v>1403</v>
      </c>
      <c r="H221" s="161">
        <v>2014</v>
      </c>
      <c r="I221" s="150">
        <v>1961</v>
      </c>
      <c r="J221" s="100" t="s">
        <v>85</v>
      </c>
      <c r="K221" s="100" t="s">
        <v>49</v>
      </c>
      <c r="L221" s="100" t="s">
        <v>148</v>
      </c>
      <c r="M221" s="100" t="s">
        <v>87</v>
      </c>
      <c r="N221" s="100" t="s">
        <v>102</v>
      </c>
      <c r="O221" s="43">
        <f t="shared" si="0"/>
        <v>38.84322951</v>
      </c>
      <c r="P221" s="162">
        <f t="shared" si="1"/>
        <v>58.969739529999998</v>
      </c>
      <c r="Q221" s="43">
        <f t="shared" si="2"/>
        <v>33.247067639999997</v>
      </c>
      <c r="R221" s="162">
        <f t="shared" si="3"/>
        <v>58.915694160000001</v>
      </c>
      <c r="S221" s="43">
        <f t="shared" si="4"/>
        <v>41.540684259999999</v>
      </c>
      <c r="T221" s="162">
        <f t="shared" si="5"/>
        <v>56.486629020000002</v>
      </c>
      <c r="U221" s="43">
        <f t="shared" si="6"/>
        <v>43.191240739999998</v>
      </c>
      <c r="V221" s="162">
        <f t="shared" si="7"/>
        <v>54.656584610000003</v>
      </c>
      <c r="W221" s="43">
        <f t="shared" si="268"/>
        <v>34.162165569999999</v>
      </c>
      <c r="X221" s="162">
        <f t="shared" si="269"/>
        <v>65.703711069999997</v>
      </c>
      <c r="Y221" s="43">
        <f t="shared" si="262"/>
        <v>38.746254659999998</v>
      </c>
      <c r="Z221" s="162">
        <f t="shared" si="263"/>
        <v>61.10709919</v>
      </c>
      <c r="AA221" s="43">
        <f t="shared" si="264"/>
        <v>34.271322060000003</v>
      </c>
      <c r="AB221" s="162">
        <f t="shared" si="265"/>
        <v>65.579342699999998</v>
      </c>
      <c r="AC221" s="43">
        <f t="shared" si="274"/>
        <v>38.390346469999997</v>
      </c>
      <c r="AD221" s="162">
        <f t="shared" si="275"/>
        <v>56.293118739999997</v>
      </c>
      <c r="AE221" s="43">
        <f t="shared" si="276"/>
        <v>49.393535559999997</v>
      </c>
      <c r="AF221" s="162">
        <f t="shared" si="277"/>
        <v>50.606464440000003</v>
      </c>
      <c r="AG221" s="43">
        <f t="shared" ref="AG221:AL221" si="485">CZ221/$CY221*100</f>
        <v>92.309031809999993</v>
      </c>
      <c r="AH221" s="44">
        <f t="shared" si="485"/>
        <v>2.1824936149999998</v>
      </c>
      <c r="AI221" s="44">
        <f t="shared" si="485"/>
        <v>1.7626344709999999</v>
      </c>
      <c r="AJ221" s="44">
        <f t="shared" si="485"/>
        <v>2.1089698939999999</v>
      </c>
      <c r="AK221" s="44">
        <f t="shared" si="485"/>
        <v>0.37535794439999998</v>
      </c>
      <c r="AL221" s="44">
        <f t="shared" si="485"/>
        <v>1.2615122670000001</v>
      </c>
      <c r="AM221" s="43">
        <f t="shared" ref="AM221:AR221" si="486">DN221/$DM221*100</f>
        <v>92.959481719999999</v>
      </c>
      <c r="AN221" s="44">
        <f t="shared" si="486"/>
        <v>1.801110888</v>
      </c>
      <c r="AO221" s="44">
        <f t="shared" si="486"/>
        <v>1.789948259</v>
      </c>
      <c r="AP221" s="44">
        <f t="shared" si="486"/>
        <v>2.2011050999999999</v>
      </c>
      <c r="AQ221" s="44">
        <f t="shared" si="486"/>
        <v>0.39213902849999999</v>
      </c>
      <c r="AR221" s="163">
        <f t="shared" si="486"/>
        <v>0.85621500049999999</v>
      </c>
      <c r="AS221" s="45">
        <f t="shared" si="18"/>
        <v>94.494293459999994</v>
      </c>
      <c r="AT221" s="46">
        <f t="shared" si="27"/>
        <v>15</v>
      </c>
      <c r="AU221" s="47">
        <f t="shared" si="19"/>
        <v>30.747303290000001</v>
      </c>
      <c r="AV221" s="46">
        <f t="shared" si="28"/>
        <v>205</v>
      </c>
      <c r="AW221" s="47">
        <f t="shared" si="20"/>
        <v>31.117238059999998</v>
      </c>
      <c r="AX221" s="164">
        <f t="shared" si="29"/>
        <v>266</v>
      </c>
      <c r="AY221" s="48">
        <v>82616</v>
      </c>
      <c r="AZ221" s="49">
        <f t="shared" si="30"/>
        <v>67</v>
      </c>
      <c r="BA221" s="50">
        <v>84292</v>
      </c>
      <c r="BB221" s="49">
        <f t="shared" si="31"/>
        <v>104</v>
      </c>
      <c r="BC221" s="165">
        <f t="shared" si="21"/>
        <v>63.585010629999999</v>
      </c>
      <c r="BD221" s="51"/>
      <c r="BE221" s="44"/>
      <c r="BF221" s="162"/>
      <c r="BG221" s="100">
        <v>218</v>
      </c>
      <c r="BH221" s="39">
        <v>425737</v>
      </c>
      <c r="BI221" s="40">
        <v>165370</v>
      </c>
      <c r="BJ221" s="40">
        <v>251056</v>
      </c>
      <c r="BK221" s="39">
        <v>370947</v>
      </c>
      <c r="BL221" s="40">
        <v>123329</v>
      </c>
      <c r="BM221" s="40">
        <v>218546</v>
      </c>
      <c r="BN221" s="39">
        <v>364072</v>
      </c>
      <c r="BO221" s="40">
        <v>151238</v>
      </c>
      <c r="BP221" s="40">
        <v>205652</v>
      </c>
      <c r="BQ221" s="39">
        <v>356012</v>
      </c>
      <c r="BR221" s="40">
        <v>153766</v>
      </c>
      <c r="BS221" s="40">
        <v>194584</v>
      </c>
      <c r="BT221" s="39">
        <v>412307</v>
      </c>
      <c r="BU221" s="40">
        <v>140853</v>
      </c>
      <c r="BV221" s="40">
        <v>270901</v>
      </c>
      <c r="BW221" s="40">
        <v>0</v>
      </c>
      <c r="BX221" s="40">
        <v>0</v>
      </c>
      <c r="BY221" s="159">
        <v>553</v>
      </c>
      <c r="BZ221" s="39">
        <v>315726</v>
      </c>
      <c r="CA221" s="40">
        <v>122332</v>
      </c>
      <c r="CB221" s="40">
        <v>192931</v>
      </c>
      <c r="CC221" s="159">
        <v>463</v>
      </c>
      <c r="CD221" s="39">
        <f t="shared" si="32"/>
        <v>358924</v>
      </c>
      <c r="CE221" s="40">
        <v>123008</v>
      </c>
      <c r="CF221" s="40">
        <v>235380</v>
      </c>
      <c r="CG221" s="159">
        <v>536</v>
      </c>
      <c r="CH221" s="39">
        <f t="shared" si="280"/>
        <v>236846</v>
      </c>
      <c r="CI221" s="40">
        <v>90926</v>
      </c>
      <c r="CJ221" s="40">
        <v>133328</v>
      </c>
      <c r="CK221" s="159">
        <v>12592</v>
      </c>
      <c r="CL221" s="39">
        <v>174944</v>
      </c>
      <c r="CM221" s="159">
        <v>179240</v>
      </c>
      <c r="CN221" s="39"/>
      <c r="CO221" s="40"/>
      <c r="CP221" s="40"/>
      <c r="CQ221" s="159"/>
      <c r="CR221" s="39">
        <v>695155</v>
      </c>
      <c r="CS221" s="40">
        <v>625905</v>
      </c>
      <c r="CT221" s="40">
        <v>19375</v>
      </c>
      <c r="CU221" s="40">
        <v>17145</v>
      </c>
      <c r="CV221" s="40">
        <v>15595</v>
      </c>
      <c r="CW221" s="40">
        <v>2625</v>
      </c>
      <c r="CX221" s="40">
        <v>14510</v>
      </c>
      <c r="CY221" s="39">
        <v>516840</v>
      </c>
      <c r="CZ221" s="40">
        <v>477090</v>
      </c>
      <c r="DA221" s="40">
        <v>11280</v>
      </c>
      <c r="DB221" s="40">
        <v>9110</v>
      </c>
      <c r="DC221" s="40">
        <v>10900</v>
      </c>
      <c r="DD221" s="40">
        <v>1940</v>
      </c>
      <c r="DE221" s="40">
        <v>6520</v>
      </c>
      <c r="DF221" s="39">
        <v>662993</v>
      </c>
      <c r="DG221" s="40">
        <v>605509</v>
      </c>
      <c r="DH221" s="40">
        <v>13765</v>
      </c>
      <c r="DI221" s="40">
        <v>15342</v>
      </c>
      <c r="DJ221" s="40">
        <v>15395</v>
      </c>
      <c r="DK221" s="40">
        <v>2511</v>
      </c>
      <c r="DL221" s="159">
        <v>10471</v>
      </c>
      <c r="DM221" s="39">
        <v>483757</v>
      </c>
      <c r="DN221" s="40">
        <v>449698</v>
      </c>
      <c r="DO221" s="40">
        <v>8713</v>
      </c>
      <c r="DP221" s="40">
        <v>8659</v>
      </c>
      <c r="DQ221" s="40">
        <v>10648</v>
      </c>
      <c r="DR221" s="40">
        <v>1897</v>
      </c>
      <c r="DS221" s="159">
        <v>4142</v>
      </c>
      <c r="DT221" s="41">
        <v>463065</v>
      </c>
      <c r="DU221" s="42">
        <v>25495</v>
      </c>
      <c r="DV221" s="42">
        <v>125782</v>
      </c>
      <c r="DW221" s="42">
        <v>169408</v>
      </c>
      <c r="DX221" s="42">
        <v>142380</v>
      </c>
      <c r="DY221" s="41">
        <v>423267</v>
      </c>
      <c r="DZ221" s="42">
        <v>17993</v>
      </c>
      <c r="EA221" s="42">
        <v>116766</v>
      </c>
      <c r="EB221" s="42">
        <v>156799</v>
      </c>
      <c r="EC221" s="160">
        <v>131709</v>
      </c>
    </row>
    <row r="222" spans="1:133">
      <c r="A222" s="155" t="s">
        <v>1404</v>
      </c>
      <c r="B222" s="155" t="s">
        <v>1405</v>
      </c>
      <c r="C222" s="140" t="s">
        <v>80</v>
      </c>
      <c r="D222" s="29" t="s">
        <v>531</v>
      </c>
      <c r="E222" s="156" t="s">
        <v>1406</v>
      </c>
      <c r="F222" s="29" t="s">
        <v>1407</v>
      </c>
      <c r="G222" s="156" t="s">
        <v>1408</v>
      </c>
      <c r="H222" s="166">
        <v>2020</v>
      </c>
      <c r="I222" s="150">
        <v>1965</v>
      </c>
      <c r="J222" s="100" t="s">
        <v>131</v>
      </c>
      <c r="K222" s="100" t="s">
        <v>49</v>
      </c>
      <c r="L222" s="100" t="s">
        <v>148</v>
      </c>
      <c r="M222" s="100" t="s">
        <v>87</v>
      </c>
      <c r="N222" s="100" t="s">
        <v>365</v>
      </c>
      <c r="O222" s="43">
        <f t="shared" si="0"/>
        <v>34.367572879999997</v>
      </c>
      <c r="P222" s="162">
        <f t="shared" si="1"/>
        <v>63.76367948</v>
      </c>
      <c r="Q222" s="43">
        <f t="shared" si="2"/>
        <v>31.02802629</v>
      </c>
      <c r="R222" s="162">
        <f t="shared" si="3"/>
        <v>61.783949790000001</v>
      </c>
      <c r="S222" s="43">
        <f t="shared" si="4"/>
        <v>44.133856270000003</v>
      </c>
      <c r="T222" s="162">
        <f t="shared" si="5"/>
        <v>53.866902449999998</v>
      </c>
      <c r="U222" s="43">
        <f t="shared" si="6"/>
        <v>47.11852794</v>
      </c>
      <c r="V222" s="162">
        <f t="shared" si="7"/>
        <v>50.353905740000002</v>
      </c>
      <c r="W222" s="43">
        <f t="shared" si="268"/>
        <v>39.848463590000001</v>
      </c>
      <c r="X222" s="162">
        <f t="shared" si="269"/>
        <v>53.39154885</v>
      </c>
      <c r="Y222" s="43">
        <f t="shared" si="262"/>
        <v>52.102064230000003</v>
      </c>
      <c r="Z222" s="162">
        <f t="shared" si="263"/>
        <v>47.837902159999999</v>
      </c>
      <c r="AA222" s="43">
        <f t="shared" si="264"/>
        <v>52.467900669999999</v>
      </c>
      <c r="AB222" s="162">
        <f t="shared" si="265"/>
        <v>47.439307479999997</v>
      </c>
      <c r="AC222" s="43">
        <f t="shared" si="274"/>
        <v>54.205576430000001</v>
      </c>
      <c r="AD222" s="162">
        <f t="shared" si="275"/>
        <v>45.655739410000002</v>
      </c>
      <c r="AE222" s="43">
        <f t="shared" si="276"/>
        <v>63.406338359999999</v>
      </c>
      <c r="AF222" s="162">
        <f t="shared" si="277"/>
        <v>36.593661640000001</v>
      </c>
      <c r="AG222" s="43">
        <f t="shared" ref="AG222:AL222" si="487">CZ222/$CY222*100</f>
        <v>92.512116149999997</v>
      </c>
      <c r="AH222" s="44">
        <f t="shared" si="487"/>
        <v>0.92505077719999995</v>
      </c>
      <c r="AI222" s="44">
        <f t="shared" si="487"/>
        <v>2.553944537</v>
      </c>
      <c r="AJ222" s="44">
        <f t="shared" si="487"/>
        <v>0.58217869570000003</v>
      </c>
      <c r="AK222" s="44">
        <f t="shared" si="487"/>
        <v>2.3699398719999998</v>
      </c>
      <c r="AL222" s="44">
        <f t="shared" si="487"/>
        <v>1.0567699639999999</v>
      </c>
      <c r="AM222" s="43">
        <f t="shared" ref="AM222:AR222" si="488">DN222/$DM222*100</f>
        <v>92.915608469999995</v>
      </c>
      <c r="AN222" s="44">
        <f t="shared" si="488"/>
        <v>0.58988758480000003</v>
      </c>
      <c r="AO222" s="44">
        <f t="shared" si="488"/>
        <v>2.7479259909999998</v>
      </c>
      <c r="AP222" s="44">
        <f t="shared" si="488"/>
        <v>0.74804871920000005</v>
      </c>
      <c r="AQ222" s="44">
        <f t="shared" si="488"/>
        <v>2.17466611</v>
      </c>
      <c r="AR222" s="163">
        <f t="shared" si="488"/>
        <v>0.82386313020000002</v>
      </c>
      <c r="AS222" s="45">
        <f t="shared" si="18"/>
        <v>91.75011275</v>
      </c>
      <c r="AT222" s="46">
        <f t="shared" si="27"/>
        <v>96</v>
      </c>
      <c r="AU222" s="47">
        <f t="shared" si="19"/>
        <v>22.469011819999999</v>
      </c>
      <c r="AV222" s="46">
        <f t="shared" si="28"/>
        <v>349</v>
      </c>
      <c r="AW222" s="47">
        <f t="shared" si="20"/>
        <v>23.319526199999999</v>
      </c>
      <c r="AX222" s="164">
        <f t="shared" si="29"/>
        <v>390</v>
      </c>
      <c r="AY222" s="48">
        <v>58899</v>
      </c>
      <c r="AZ222" s="49">
        <f t="shared" si="30"/>
        <v>240</v>
      </c>
      <c r="BA222" s="50">
        <v>60852</v>
      </c>
      <c r="BB222" s="49">
        <f t="shared" si="31"/>
        <v>294</v>
      </c>
      <c r="BC222" s="165">
        <f t="shared" si="21"/>
        <v>70.938728990000001</v>
      </c>
      <c r="BD222" s="51"/>
      <c r="BE222" s="44"/>
      <c r="BF222" s="162"/>
      <c r="BG222" s="100">
        <v>219</v>
      </c>
      <c r="BH222" s="39">
        <v>368161</v>
      </c>
      <c r="BI222" s="40">
        <v>126528</v>
      </c>
      <c r="BJ222" s="40">
        <v>234753</v>
      </c>
      <c r="BK222" s="39">
        <v>337005</v>
      </c>
      <c r="BL222" s="40">
        <v>104566</v>
      </c>
      <c r="BM222" s="40">
        <v>208215</v>
      </c>
      <c r="BN222" s="39">
        <v>334777</v>
      </c>
      <c r="BO222" s="40">
        <v>147750</v>
      </c>
      <c r="BP222" s="40">
        <v>180334</v>
      </c>
      <c r="BQ222" s="39">
        <v>344442</v>
      </c>
      <c r="BR222" s="40">
        <v>162296</v>
      </c>
      <c r="BS222" s="40">
        <v>173440</v>
      </c>
      <c r="BT222" s="39">
        <v>363477</v>
      </c>
      <c r="BU222" s="40">
        <v>144840</v>
      </c>
      <c r="BV222" s="40">
        <v>194066</v>
      </c>
      <c r="BW222" s="40">
        <v>0</v>
      </c>
      <c r="BX222" s="40">
        <v>0</v>
      </c>
      <c r="BY222" s="159">
        <v>24571</v>
      </c>
      <c r="BZ222" s="39">
        <v>281509</v>
      </c>
      <c r="CA222" s="40">
        <v>146672</v>
      </c>
      <c r="CB222" s="40">
        <v>134668</v>
      </c>
      <c r="CC222" s="159">
        <v>169</v>
      </c>
      <c r="CD222" s="39">
        <f t="shared" si="32"/>
        <v>330848</v>
      </c>
      <c r="CE222" s="40">
        <v>173589</v>
      </c>
      <c r="CF222" s="40">
        <v>156952</v>
      </c>
      <c r="CG222" s="159">
        <v>307</v>
      </c>
      <c r="CH222" s="39">
        <f t="shared" si="280"/>
        <v>240835</v>
      </c>
      <c r="CI222" s="40">
        <v>130546</v>
      </c>
      <c r="CJ222" s="40">
        <v>109955</v>
      </c>
      <c r="CK222" s="159">
        <v>334</v>
      </c>
      <c r="CL222" s="39">
        <v>197791</v>
      </c>
      <c r="CM222" s="159">
        <v>114151</v>
      </c>
      <c r="CN222" s="39"/>
      <c r="CO222" s="40"/>
      <c r="CP222" s="40"/>
      <c r="CQ222" s="159"/>
      <c r="CR222" s="39">
        <v>652610</v>
      </c>
      <c r="CS222" s="40">
        <v>585195</v>
      </c>
      <c r="CT222" s="40">
        <v>7815</v>
      </c>
      <c r="CU222" s="40">
        <v>25740</v>
      </c>
      <c r="CV222" s="40">
        <v>4320</v>
      </c>
      <c r="CW222" s="40">
        <v>18300</v>
      </c>
      <c r="CX222" s="40">
        <v>11240</v>
      </c>
      <c r="CY222" s="39">
        <v>497270</v>
      </c>
      <c r="CZ222" s="40">
        <v>460035</v>
      </c>
      <c r="DA222" s="40">
        <v>4600</v>
      </c>
      <c r="DB222" s="40">
        <v>12700</v>
      </c>
      <c r="DC222" s="40">
        <v>2895</v>
      </c>
      <c r="DD222" s="40">
        <v>11785</v>
      </c>
      <c r="DE222" s="40">
        <v>5255</v>
      </c>
      <c r="DF222" s="39">
        <v>662988</v>
      </c>
      <c r="DG222" s="40">
        <v>601283</v>
      </c>
      <c r="DH222" s="40">
        <v>4851</v>
      </c>
      <c r="DI222" s="40">
        <v>25279</v>
      </c>
      <c r="DJ222" s="40">
        <v>5303</v>
      </c>
      <c r="DK222" s="40">
        <v>17176</v>
      </c>
      <c r="DL222" s="159">
        <v>9096</v>
      </c>
      <c r="DM222" s="39">
        <v>505181</v>
      </c>
      <c r="DN222" s="40">
        <v>469392</v>
      </c>
      <c r="DO222" s="40">
        <v>2980</v>
      </c>
      <c r="DP222" s="40">
        <v>13882</v>
      </c>
      <c r="DQ222" s="40">
        <v>3779</v>
      </c>
      <c r="DR222" s="40">
        <v>10986</v>
      </c>
      <c r="DS222" s="159">
        <v>4162</v>
      </c>
      <c r="DT222" s="41">
        <v>450091</v>
      </c>
      <c r="DU222" s="42">
        <v>37132</v>
      </c>
      <c r="DV222" s="42">
        <v>145172</v>
      </c>
      <c r="DW222" s="42">
        <v>166656</v>
      </c>
      <c r="DX222" s="42">
        <v>101131</v>
      </c>
      <c r="DY222" s="41">
        <v>412830</v>
      </c>
      <c r="DZ222" s="42">
        <v>26750</v>
      </c>
      <c r="EA222" s="42">
        <v>134753</v>
      </c>
      <c r="EB222" s="42">
        <v>155057</v>
      </c>
      <c r="EC222" s="160">
        <v>96270</v>
      </c>
    </row>
    <row r="223" spans="1:133">
      <c r="A223" s="154" t="s">
        <v>1409</v>
      </c>
      <c r="B223" s="154" t="s">
        <v>1410</v>
      </c>
      <c r="C223" s="140" t="s">
        <v>80</v>
      </c>
      <c r="D223" s="29" t="s">
        <v>425</v>
      </c>
      <c r="E223" s="156" t="s">
        <v>1411</v>
      </c>
      <c r="F223" s="29" t="s">
        <v>1412</v>
      </c>
      <c r="G223" s="156" t="s">
        <v>1413</v>
      </c>
      <c r="H223" s="161">
        <v>2018</v>
      </c>
      <c r="I223" s="150">
        <v>1966</v>
      </c>
      <c r="J223" s="100" t="s">
        <v>85</v>
      </c>
      <c r="K223" s="100" t="s">
        <v>49</v>
      </c>
      <c r="L223" s="100" t="s">
        <v>148</v>
      </c>
      <c r="M223" s="100" t="s">
        <v>87</v>
      </c>
      <c r="N223" s="100" t="s">
        <v>102</v>
      </c>
      <c r="O223" s="43">
        <f t="shared" si="0"/>
        <v>41.732643690000003</v>
      </c>
      <c r="P223" s="162">
        <f t="shared" si="1"/>
        <v>56.320919570000001</v>
      </c>
      <c r="Q223" s="43">
        <f t="shared" si="2"/>
        <v>38.587405699999998</v>
      </c>
      <c r="R223" s="162">
        <f t="shared" si="3"/>
        <v>54.202692059999997</v>
      </c>
      <c r="S223" s="43">
        <f t="shared" si="4"/>
        <v>51.700407210000002</v>
      </c>
      <c r="T223" s="162">
        <f t="shared" si="5"/>
        <v>46.223670329999997</v>
      </c>
      <c r="U223" s="43">
        <f t="shared" si="6"/>
        <v>53.053337890000002</v>
      </c>
      <c r="V223" s="162">
        <f t="shared" si="7"/>
        <v>44.549411120000002</v>
      </c>
      <c r="W223" s="43">
        <f t="shared" si="268"/>
        <v>37.553687859999997</v>
      </c>
      <c r="X223" s="162">
        <f t="shared" si="269"/>
        <v>56.750255899999999</v>
      </c>
      <c r="Y223" s="43">
        <f t="shared" si="262"/>
        <v>45.176648810000003</v>
      </c>
      <c r="Z223" s="162">
        <f t="shared" si="263"/>
        <v>50.718784509999999</v>
      </c>
      <c r="AA223" s="43">
        <f t="shared" si="264"/>
        <v>50.17045821</v>
      </c>
      <c r="AB223" s="162">
        <f t="shared" si="265"/>
        <v>49.607680000000002</v>
      </c>
      <c r="AC223" s="43">
        <f t="shared" si="274"/>
        <v>48.514937070000002</v>
      </c>
      <c r="AD223" s="162">
        <f t="shared" si="275"/>
        <v>47.112367190000001</v>
      </c>
      <c r="AE223" s="43">
        <f t="shared" si="276"/>
        <v>54.461894600000001</v>
      </c>
      <c r="AF223" s="162">
        <f t="shared" si="277"/>
        <v>45.538105399999999</v>
      </c>
      <c r="AG223" s="43">
        <f t="shared" ref="AG223:AL223" si="489">CZ223/$CY223*100</f>
        <v>93.526220960000003</v>
      </c>
      <c r="AH223" s="44">
        <f t="shared" si="489"/>
        <v>0.95453499959999999</v>
      </c>
      <c r="AI223" s="44">
        <f t="shared" si="489"/>
        <v>1.292839071</v>
      </c>
      <c r="AJ223" s="44">
        <f t="shared" si="489"/>
        <v>0.59610519049999999</v>
      </c>
      <c r="AK223" s="44">
        <f t="shared" si="489"/>
        <v>2.089243272</v>
      </c>
      <c r="AL223" s="44">
        <f t="shared" si="489"/>
        <v>1.541056505</v>
      </c>
      <c r="AM223" s="43">
        <f t="shared" ref="AM223:AR223" si="490">DN223/$DM223*100</f>
        <v>94.284235159999994</v>
      </c>
      <c r="AN223" s="44">
        <f t="shared" si="490"/>
        <v>0.82036029150000001</v>
      </c>
      <c r="AO223" s="44">
        <f t="shared" si="490"/>
        <v>0.97372946920000003</v>
      </c>
      <c r="AP223" s="44">
        <f t="shared" si="490"/>
        <v>0.57237144419999997</v>
      </c>
      <c r="AQ223" s="44">
        <f t="shared" si="490"/>
        <v>2.2794033530000002</v>
      </c>
      <c r="AR223" s="163">
        <f t="shared" si="490"/>
        <v>1.069900281</v>
      </c>
      <c r="AS223" s="45">
        <f t="shared" si="18"/>
        <v>93.301842530000002</v>
      </c>
      <c r="AT223" s="46">
        <f t="shared" si="27"/>
        <v>39</v>
      </c>
      <c r="AU223" s="47">
        <f t="shared" si="19"/>
        <v>23.632815829999998</v>
      </c>
      <c r="AV223" s="46">
        <f t="shared" si="28"/>
        <v>327</v>
      </c>
      <c r="AW223" s="47">
        <f t="shared" si="20"/>
        <v>24.117116110000001</v>
      </c>
      <c r="AX223" s="164">
        <f t="shared" si="29"/>
        <v>381</v>
      </c>
      <c r="AY223" s="48">
        <v>58525</v>
      </c>
      <c r="AZ223" s="49">
        <f t="shared" si="30"/>
        <v>242</v>
      </c>
      <c r="BA223" s="50">
        <v>59578</v>
      </c>
      <c r="BB223" s="49">
        <f t="shared" si="31"/>
        <v>305</v>
      </c>
      <c r="BC223" s="165">
        <f t="shared" si="21"/>
        <v>70.970393659999999</v>
      </c>
      <c r="BD223" s="51"/>
      <c r="BE223" s="44"/>
      <c r="BF223" s="162"/>
      <c r="BG223" s="100">
        <v>220</v>
      </c>
      <c r="BH223" s="39">
        <v>400013</v>
      </c>
      <c r="BI223" s="40">
        <v>166936</v>
      </c>
      <c r="BJ223" s="40">
        <v>225291</v>
      </c>
      <c r="BK223" s="39">
        <v>359353</v>
      </c>
      <c r="BL223" s="40">
        <v>138665</v>
      </c>
      <c r="BM223" s="40">
        <v>194779</v>
      </c>
      <c r="BN223" s="39">
        <v>361237</v>
      </c>
      <c r="BO223" s="40">
        <v>186761</v>
      </c>
      <c r="BP223" s="40">
        <v>166977</v>
      </c>
      <c r="BQ223" s="39">
        <v>369006</v>
      </c>
      <c r="BR223" s="40">
        <v>195770</v>
      </c>
      <c r="BS223" s="40">
        <v>164390</v>
      </c>
      <c r="BT223" s="39">
        <v>393711</v>
      </c>
      <c r="BU223" s="40">
        <v>147853</v>
      </c>
      <c r="BV223" s="40">
        <v>223432</v>
      </c>
      <c r="BW223" s="40">
        <v>0</v>
      </c>
      <c r="BX223" s="40">
        <v>0</v>
      </c>
      <c r="BY223" s="159">
        <v>22426</v>
      </c>
      <c r="BZ223" s="39">
        <v>314211</v>
      </c>
      <c r="CA223" s="40">
        <v>141950</v>
      </c>
      <c r="CB223" s="40">
        <v>159364</v>
      </c>
      <c r="CC223" s="159">
        <v>12897</v>
      </c>
      <c r="CD223" s="39">
        <f t="shared" si="32"/>
        <v>356979</v>
      </c>
      <c r="CE223" s="40">
        <v>179098</v>
      </c>
      <c r="CF223" s="40">
        <v>177089</v>
      </c>
      <c r="CG223" s="159">
        <v>792</v>
      </c>
      <c r="CH223" s="39">
        <f t="shared" si="280"/>
        <v>266083</v>
      </c>
      <c r="CI223" s="40">
        <v>129090</v>
      </c>
      <c r="CJ223" s="40">
        <v>125358</v>
      </c>
      <c r="CK223" s="159">
        <v>11635</v>
      </c>
      <c r="CL223" s="39">
        <v>191976</v>
      </c>
      <c r="CM223" s="159">
        <v>160520</v>
      </c>
      <c r="CN223" s="39"/>
      <c r="CO223" s="40"/>
      <c r="CP223" s="40"/>
      <c r="CQ223" s="159"/>
      <c r="CR223" s="39">
        <v>661560</v>
      </c>
      <c r="CS223" s="40">
        <v>608440</v>
      </c>
      <c r="CT223" s="40">
        <v>6625</v>
      </c>
      <c r="CU223" s="40">
        <v>11190</v>
      </c>
      <c r="CV223" s="40">
        <v>4265</v>
      </c>
      <c r="CW223" s="40">
        <v>16160</v>
      </c>
      <c r="CX223" s="40">
        <v>14880</v>
      </c>
      <c r="CY223" s="39">
        <v>521720</v>
      </c>
      <c r="CZ223" s="40">
        <v>487945</v>
      </c>
      <c r="DA223" s="40">
        <v>4980</v>
      </c>
      <c r="DB223" s="40">
        <v>6745</v>
      </c>
      <c r="DC223" s="40">
        <v>3110</v>
      </c>
      <c r="DD223" s="40">
        <v>10900</v>
      </c>
      <c r="DE223" s="40">
        <v>8040</v>
      </c>
      <c r="DF223" s="39">
        <v>662991</v>
      </c>
      <c r="DG223" s="40">
        <v>615773</v>
      </c>
      <c r="DH223" s="40">
        <v>5755</v>
      </c>
      <c r="DI223" s="40">
        <v>8583</v>
      </c>
      <c r="DJ223" s="40">
        <v>3949</v>
      </c>
      <c r="DK223" s="40">
        <v>17395</v>
      </c>
      <c r="DL223" s="159">
        <v>11536</v>
      </c>
      <c r="DM223" s="39">
        <v>515749</v>
      </c>
      <c r="DN223" s="40">
        <v>486270</v>
      </c>
      <c r="DO223" s="40">
        <v>4231</v>
      </c>
      <c r="DP223" s="40">
        <v>5022</v>
      </c>
      <c r="DQ223" s="40">
        <v>2952</v>
      </c>
      <c r="DR223" s="40">
        <v>11756</v>
      </c>
      <c r="DS223" s="159">
        <v>5518</v>
      </c>
      <c r="DT223" s="41">
        <v>468920</v>
      </c>
      <c r="DU223" s="42">
        <v>31409</v>
      </c>
      <c r="DV223" s="42">
        <v>148956</v>
      </c>
      <c r="DW223" s="42">
        <v>177736</v>
      </c>
      <c r="DX223" s="42">
        <v>110819</v>
      </c>
      <c r="DY223" s="41">
        <v>439837</v>
      </c>
      <c r="DZ223" s="42">
        <v>26697</v>
      </c>
      <c r="EA223" s="42">
        <v>140120</v>
      </c>
      <c r="EB223" s="42">
        <v>166944</v>
      </c>
      <c r="EC223" s="160">
        <v>106076</v>
      </c>
    </row>
    <row r="224" spans="1:133">
      <c r="A224" s="155" t="s">
        <v>1414</v>
      </c>
      <c r="B224" s="155" t="s">
        <v>1415</v>
      </c>
      <c r="C224" s="140" t="s">
        <v>80</v>
      </c>
      <c r="D224" s="29" t="s">
        <v>1416</v>
      </c>
      <c r="E224" s="156" t="s">
        <v>915</v>
      </c>
      <c r="F224" s="29" t="s">
        <v>1417</v>
      </c>
      <c r="G224" s="156" t="s">
        <v>1418</v>
      </c>
      <c r="H224" s="166" t="s">
        <v>1008</v>
      </c>
      <c r="I224" s="150">
        <v>1966</v>
      </c>
      <c r="J224" s="100" t="s">
        <v>85</v>
      </c>
      <c r="K224" s="100" t="s">
        <v>49</v>
      </c>
      <c r="L224" s="100" t="s">
        <v>132</v>
      </c>
      <c r="M224" s="100" t="s">
        <v>87</v>
      </c>
      <c r="N224" s="100" t="s">
        <v>102</v>
      </c>
      <c r="O224" s="43">
        <f t="shared" si="0"/>
        <v>33.762393260000003</v>
      </c>
      <c r="P224" s="162">
        <f t="shared" si="1"/>
        <v>64.784066710000005</v>
      </c>
      <c r="Q224" s="43">
        <f t="shared" si="2"/>
        <v>32.441359589999998</v>
      </c>
      <c r="R224" s="162">
        <f t="shared" si="3"/>
        <v>65.399102450000001</v>
      </c>
      <c r="S224" s="43">
        <f t="shared" si="4"/>
        <v>37.013494340000001</v>
      </c>
      <c r="T224" s="162">
        <f t="shared" si="5"/>
        <v>61.87270693</v>
      </c>
      <c r="U224" s="43">
        <f t="shared" si="6"/>
        <v>36.551299419999999</v>
      </c>
      <c r="V224" s="162">
        <f t="shared" si="7"/>
        <v>62.433797269999999</v>
      </c>
      <c r="W224" s="43">
        <f t="shared" si="268"/>
        <v>31.252873390000001</v>
      </c>
      <c r="X224" s="162">
        <f t="shared" si="269"/>
        <v>68.747126609999995</v>
      </c>
      <c r="Y224" s="43">
        <f t="shared" si="262"/>
        <v>32.386553409999998</v>
      </c>
      <c r="Z224" s="162">
        <f t="shared" si="263"/>
        <v>66.90526423</v>
      </c>
      <c r="AA224" s="43">
        <f t="shared" si="264"/>
        <v>27.942933799999999</v>
      </c>
      <c r="AB224" s="162">
        <f t="shared" si="265"/>
        <v>68.721436109999999</v>
      </c>
      <c r="AC224" s="43">
        <f t="shared" si="274"/>
        <v>28.927741860000001</v>
      </c>
      <c r="AD224" s="162">
        <f t="shared" si="275"/>
        <v>67.91166758</v>
      </c>
      <c r="AE224" s="43">
        <f t="shared" si="276"/>
        <v>37.919663870000001</v>
      </c>
      <c r="AF224" s="162">
        <f t="shared" si="277"/>
        <v>62.080336129999999</v>
      </c>
      <c r="AG224" s="43">
        <f t="shared" ref="AG224:AL224" si="491">CZ224/$CY224*100</f>
        <v>69.448893319999996</v>
      </c>
      <c r="AH224" s="44">
        <f t="shared" si="491"/>
        <v>27.351414739999999</v>
      </c>
      <c r="AI224" s="44">
        <f t="shared" si="491"/>
        <v>1.756504844</v>
      </c>
      <c r="AJ224" s="44">
        <f t="shared" si="491"/>
        <v>0.54086696249999999</v>
      </c>
      <c r="AK224" s="44">
        <f t="shared" si="491"/>
        <v>0.19429201560000001</v>
      </c>
      <c r="AL224" s="44">
        <f t="shared" si="491"/>
        <v>0.70802811109999997</v>
      </c>
      <c r="AM224" s="43">
        <f t="shared" ref="AM224:AR224" si="492">DN224/$DM224*100</f>
        <v>71.453734780000005</v>
      </c>
      <c r="AN224" s="44">
        <f t="shared" si="492"/>
        <v>24.522244659999998</v>
      </c>
      <c r="AO224" s="44">
        <f t="shared" si="492"/>
        <v>2.5489317570000001</v>
      </c>
      <c r="AP224" s="44">
        <f t="shared" si="492"/>
        <v>0.66175753260000003</v>
      </c>
      <c r="AQ224" s="44">
        <f t="shared" si="492"/>
        <v>0.2012552256</v>
      </c>
      <c r="AR224" s="163">
        <f t="shared" si="492"/>
        <v>0.61207603619999995</v>
      </c>
      <c r="AS224" s="45">
        <f t="shared" si="18"/>
        <v>83.992929989999993</v>
      </c>
      <c r="AT224" s="46">
        <f t="shared" si="27"/>
        <v>359</v>
      </c>
      <c r="AU224" s="47">
        <f t="shared" si="19"/>
        <v>20.967949440000002</v>
      </c>
      <c r="AV224" s="46">
        <f t="shared" si="28"/>
        <v>375</v>
      </c>
      <c r="AW224" s="47">
        <f t="shared" si="20"/>
        <v>23.29200926</v>
      </c>
      <c r="AX224" s="164">
        <f t="shared" si="29"/>
        <v>391</v>
      </c>
      <c r="AY224" s="48">
        <v>48450</v>
      </c>
      <c r="AZ224" s="49">
        <f t="shared" si="30"/>
        <v>370</v>
      </c>
      <c r="BA224" s="50">
        <v>54782</v>
      </c>
      <c r="BB224" s="49">
        <f t="shared" si="31"/>
        <v>368</v>
      </c>
      <c r="BC224" s="165">
        <f t="shared" si="21"/>
        <v>53.272850660000003</v>
      </c>
      <c r="BD224" s="51">
        <v>42157</v>
      </c>
      <c r="BE224" s="44">
        <f>CO224/CN224*100</f>
        <v>30.027076810000001</v>
      </c>
      <c r="BF224" s="162">
        <f>CP224/CN224*100</f>
        <v>69.972923190000003</v>
      </c>
      <c r="BG224" s="100">
        <v>221</v>
      </c>
      <c r="BH224" s="39">
        <v>343231</v>
      </c>
      <c r="BI224" s="40">
        <v>115883</v>
      </c>
      <c r="BJ224" s="40">
        <v>222359</v>
      </c>
      <c r="BK224" s="39">
        <v>310622</v>
      </c>
      <c r="BL224" s="40">
        <v>100770</v>
      </c>
      <c r="BM224" s="40">
        <v>203144</v>
      </c>
      <c r="BN224" s="39">
        <v>319986</v>
      </c>
      <c r="BO224" s="40">
        <v>118438</v>
      </c>
      <c r="BP224" s="40">
        <v>197984</v>
      </c>
      <c r="BQ224" s="39">
        <v>324760</v>
      </c>
      <c r="BR224" s="40">
        <v>118704</v>
      </c>
      <c r="BS224" s="40">
        <v>202760</v>
      </c>
      <c r="BT224" s="39">
        <v>332795</v>
      </c>
      <c r="BU224" s="40">
        <v>104008</v>
      </c>
      <c r="BV224" s="40">
        <v>228787</v>
      </c>
      <c r="BW224" s="40">
        <v>0</v>
      </c>
      <c r="BX224" s="40">
        <v>0</v>
      </c>
      <c r="BY224" s="159">
        <v>0</v>
      </c>
      <c r="BZ224" s="39">
        <v>236521</v>
      </c>
      <c r="CA224" s="40">
        <v>76601</v>
      </c>
      <c r="CB224" s="40">
        <v>158245</v>
      </c>
      <c r="CC224" s="159">
        <v>1675</v>
      </c>
      <c r="CD224" s="39">
        <f t="shared" si="32"/>
        <v>300423</v>
      </c>
      <c r="CE224" s="40">
        <v>83947</v>
      </c>
      <c r="CF224" s="40">
        <v>206455</v>
      </c>
      <c r="CG224" s="159">
        <v>10021</v>
      </c>
      <c r="CH224" s="39">
        <f t="shared" si="280"/>
        <v>151111</v>
      </c>
      <c r="CI224" s="40">
        <v>43713</v>
      </c>
      <c r="CJ224" s="40">
        <v>102622</v>
      </c>
      <c r="CK224" s="159">
        <v>4776</v>
      </c>
      <c r="CL224" s="39">
        <v>114076</v>
      </c>
      <c r="CM224" s="159">
        <v>186760</v>
      </c>
      <c r="CN224" s="39">
        <v>99347</v>
      </c>
      <c r="CO224" s="40">
        <v>29831</v>
      </c>
      <c r="CP224" s="40">
        <v>69516</v>
      </c>
      <c r="CQ224" s="159">
        <v>0</v>
      </c>
      <c r="CR224" s="39">
        <v>752060</v>
      </c>
      <c r="CS224" s="40">
        <v>505705</v>
      </c>
      <c r="CT224" s="40">
        <v>211475</v>
      </c>
      <c r="CU224" s="40">
        <v>19140</v>
      </c>
      <c r="CV224" s="40">
        <v>4270</v>
      </c>
      <c r="CW224" s="40">
        <v>1385</v>
      </c>
      <c r="CX224" s="40">
        <v>10085</v>
      </c>
      <c r="CY224" s="39">
        <v>571305</v>
      </c>
      <c r="CZ224" s="40">
        <v>396765</v>
      </c>
      <c r="DA224" s="40">
        <v>156260</v>
      </c>
      <c r="DB224" s="40">
        <v>10035</v>
      </c>
      <c r="DC224" s="40">
        <v>3090</v>
      </c>
      <c r="DD224" s="40">
        <v>1110</v>
      </c>
      <c r="DE224" s="40">
        <v>4045</v>
      </c>
      <c r="DF224" s="39">
        <v>741002</v>
      </c>
      <c r="DG224" s="40">
        <v>510852</v>
      </c>
      <c r="DH224" s="40">
        <v>194586</v>
      </c>
      <c r="DI224" s="40">
        <v>22647</v>
      </c>
      <c r="DJ224" s="40">
        <v>4845</v>
      </c>
      <c r="DK224" s="40">
        <v>1446</v>
      </c>
      <c r="DL224" s="159">
        <v>7461</v>
      </c>
      <c r="DM224" s="39">
        <v>553526</v>
      </c>
      <c r="DN224" s="40">
        <v>395515</v>
      </c>
      <c r="DO224" s="40">
        <v>135737</v>
      </c>
      <c r="DP224" s="40">
        <v>14109</v>
      </c>
      <c r="DQ224" s="40">
        <v>3663</v>
      </c>
      <c r="DR224" s="40">
        <v>1114</v>
      </c>
      <c r="DS224" s="159">
        <v>3388</v>
      </c>
      <c r="DT224" s="41">
        <v>505233</v>
      </c>
      <c r="DU224" s="42">
        <v>80873</v>
      </c>
      <c r="DV224" s="42">
        <v>158581</v>
      </c>
      <c r="DW224" s="42">
        <v>159842</v>
      </c>
      <c r="DX224" s="42">
        <v>105937</v>
      </c>
      <c r="DY224" s="41">
        <v>352095</v>
      </c>
      <c r="DZ224" s="42">
        <v>47810</v>
      </c>
      <c r="EA224" s="42">
        <v>107396</v>
      </c>
      <c r="EB224" s="42">
        <v>114879</v>
      </c>
      <c r="EC224" s="160">
        <v>82010</v>
      </c>
    </row>
    <row r="225" spans="1:133">
      <c r="A225" s="154" t="s">
        <v>1419</v>
      </c>
      <c r="B225" s="154" t="s">
        <v>1420</v>
      </c>
      <c r="C225" s="140" t="s">
        <v>126</v>
      </c>
      <c r="D225" s="29" t="s">
        <v>1421</v>
      </c>
      <c r="E225" s="156" t="s">
        <v>254</v>
      </c>
      <c r="F225" s="29" t="s">
        <v>1422</v>
      </c>
      <c r="G225" s="156" t="s">
        <v>1423</v>
      </c>
      <c r="H225" s="166" t="s">
        <v>1424</v>
      </c>
      <c r="I225" s="150">
        <v>1948</v>
      </c>
      <c r="J225" s="100" t="s">
        <v>85</v>
      </c>
      <c r="K225" s="100" t="s">
        <v>50</v>
      </c>
      <c r="L225" s="100" t="s">
        <v>132</v>
      </c>
      <c r="M225" s="100" t="s">
        <v>87</v>
      </c>
      <c r="N225" s="100" t="s">
        <v>102</v>
      </c>
      <c r="O225" s="43">
        <f t="shared" si="0"/>
        <v>63.664496040000003</v>
      </c>
      <c r="P225" s="162">
        <f t="shared" si="1"/>
        <v>35.171548649999998</v>
      </c>
      <c r="Q225" s="43">
        <f t="shared" si="2"/>
        <v>63.552107390000003</v>
      </c>
      <c r="R225" s="162">
        <f t="shared" si="3"/>
        <v>35.134699259999998</v>
      </c>
      <c r="S225" s="43">
        <f t="shared" si="4"/>
        <v>66.380470919999993</v>
      </c>
      <c r="T225" s="162">
        <f t="shared" si="5"/>
        <v>33.045019859999996</v>
      </c>
      <c r="U225" s="43">
        <f t="shared" si="6"/>
        <v>64.199943899999994</v>
      </c>
      <c r="V225" s="162">
        <f t="shared" si="7"/>
        <v>35.222342249999997</v>
      </c>
      <c r="W225" s="43">
        <f t="shared" si="268"/>
        <v>66.016673729999994</v>
      </c>
      <c r="X225" s="162">
        <f t="shared" si="269"/>
        <v>33.983326269999999</v>
      </c>
      <c r="Y225" s="43">
        <f t="shared" si="262"/>
        <v>71.78684518</v>
      </c>
      <c r="Z225" s="162">
        <f t="shared" si="263"/>
        <v>0</v>
      </c>
      <c r="AA225" s="43">
        <f t="shared" si="264"/>
        <v>67.105915030000006</v>
      </c>
      <c r="AB225" s="162">
        <f t="shared" si="265"/>
        <v>29.146692900000001</v>
      </c>
      <c r="AC225" s="43">
        <f t="shared" si="274"/>
        <v>67.736770579999998</v>
      </c>
      <c r="AD225" s="162">
        <f t="shared" si="275"/>
        <v>0</v>
      </c>
      <c r="AE225" s="43">
        <f t="shared" si="276"/>
        <v>68.434255010000001</v>
      </c>
      <c r="AF225" s="162">
        <f t="shared" si="277"/>
        <v>31.565744989999999</v>
      </c>
      <c r="AG225" s="43">
        <f t="shared" ref="AG225:AL225" si="493">CZ225/$CY225*100</f>
        <v>33.079647710000003</v>
      </c>
      <c r="AH225" s="44">
        <f t="shared" si="493"/>
        <v>64.614206390000007</v>
      </c>
      <c r="AI225" s="44">
        <f t="shared" si="493"/>
        <v>1.192801072</v>
      </c>
      <c r="AJ225" s="44">
        <f t="shared" si="493"/>
        <v>0.36281830370000001</v>
      </c>
      <c r="AK225" s="44">
        <f t="shared" si="493"/>
        <v>0.31878230899999999</v>
      </c>
      <c r="AL225" s="44">
        <f t="shared" si="493"/>
        <v>0.43174420829999999</v>
      </c>
      <c r="AM225" s="43">
        <f t="shared" ref="AM225:AR225" si="494">DN225/$DM225*100</f>
        <v>35.701252930000003</v>
      </c>
      <c r="AN225" s="44">
        <f t="shared" si="494"/>
        <v>61.135328610000002</v>
      </c>
      <c r="AO225" s="44">
        <f t="shared" si="494"/>
        <v>1.808403411</v>
      </c>
      <c r="AP225" s="44">
        <f t="shared" si="494"/>
        <v>0.54461782950000004</v>
      </c>
      <c r="AQ225" s="44">
        <f t="shared" si="494"/>
        <v>0.30918695419999997</v>
      </c>
      <c r="AR225" s="163">
        <f t="shared" si="494"/>
        <v>0.50121026179999995</v>
      </c>
      <c r="AS225" s="45">
        <f t="shared" si="18"/>
        <v>81.339713959999997</v>
      </c>
      <c r="AT225" s="46">
        <f t="shared" si="27"/>
        <v>388</v>
      </c>
      <c r="AU225" s="47">
        <f t="shared" si="19"/>
        <v>18.998328359999999</v>
      </c>
      <c r="AV225" s="46">
        <f t="shared" si="28"/>
        <v>403</v>
      </c>
      <c r="AW225" s="47">
        <f t="shared" si="20"/>
        <v>25.38596313</v>
      </c>
      <c r="AX225" s="164">
        <f t="shared" si="29"/>
        <v>352</v>
      </c>
      <c r="AY225" s="48">
        <v>36759</v>
      </c>
      <c r="AZ225" s="49">
        <f t="shared" si="30"/>
        <v>419</v>
      </c>
      <c r="BA225" s="50">
        <v>55494</v>
      </c>
      <c r="BB225" s="49">
        <f t="shared" si="31"/>
        <v>359</v>
      </c>
      <c r="BC225" s="165">
        <f t="shared" si="21"/>
        <v>24.682060539999998</v>
      </c>
      <c r="BD225" s="51"/>
      <c r="BE225" s="44"/>
      <c r="BF225" s="162"/>
      <c r="BG225" s="100">
        <v>222</v>
      </c>
      <c r="BH225" s="39">
        <v>300527</v>
      </c>
      <c r="BI225" s="40">
        <v>191329</v>
      </c>
      <c r="BJ225" s="40">
        <v>105700</v>
      </c>
      <c r="BK225" s="39">
        <v>291427</v>
      </c>
      <c r="BL225" s="40">
        <v>185208</v>
      </c>
      <c r="BM225" s="40">
        <v>102392</v>
      </c>
      <c r="BN225" s="39">
        <v>330543</v>
      </c>
      <c r="BO225" s="40">
        <v>219416</v>
      </c>
      <c r="BP225" s="40">
        <v>109228</v>
      </c>
      <c r="BQ225" s="39">
        <v>335114</v>
      </c>
      <c r="BR225" s="40">
        <v>215143</v>
      </c>
      <c r="BS225" s="40">
        <v>118035</v>
      </c>
      <c r="BT225" s="39">
        <v>297234</v>
      </c>
      <c r="BU225" s="40">
        <v>196224</v>
      </c>
      <c r="BV225" s="40">
        <v>101010</v>
      </c>
      <c r="BW225" s="40">
        <v>0</v>
      </c>
      <c r="BX225" s="40">
        <v>0</v>
      </c>
      <c r="BY225" s="159">
        <v>0</v>
      </c>
      <c r="BZ225" s="39">
        <v>221379</v>
      </c>
      <c r="CA225" s="40">
        <v>158921</v>
      </c>
      <c r="CB225" s="40">
        <v>0</v>
      </c>
      <c r="CC225" s="159">
        <v>62458</v>
      </c>
      <c r="CD225" s="39">
        <f t="shared" si="32"/>
        <v>286626</v>
      </c>
      <c r="CE225" s="40">
        <v>192343</v>
      </c>
      <c r="CF225" s="40">
        <v>83542</v>
      </c>
      <c r="CG225" s="159">
        <v>10741</v>
      </c>
      <c r="CH225" s="39">
        <f t="shared" si="280"/>
        <v>148646</v>
      </c>
      <c r="CI225" s="40">
        <v>100688</v>
      </c>
      <c r="CJ225" s="40">
        <v>0</v>
      </c>
      <c r="CK225" s="159">
        <v>47958</v>
      </c>
      <c r="CL225" s="39">
        <v>214978</v>
      </c>
      <c r="CM225" s="159">
        <v>99160</v>
      </c>
      <c r="CN225" s="39"/>
      <c r="CO225" s="40"/>
      <c r="CP225" s="40"/>
      <c r="CQ225" s="159"/>
      <c r="CR225" s="39">
        <v>696235</v>
      </c>
      <c r="CS225" s="40">
        <v>212015</v>
      </c>
      <c r="CT225" s="40">
        <v>464295</v>
      </c>
      <c r="CU225" s="40">
        <v>10965</v>
      </c>
      <c r="CV225" s="40">
        <v>2460</v>
      </c>
      <c r="CW225" s="40">
        <v>2245</v>
      </c>
      <c r="CX225" s="40">
        <v>4255</v>
      </c>
      <c r="CY225" s="39">
        <v>522300</v>
      </c>
      <c r="CZ225" s="40">
        <v>172775</v>
      </c>
      <c r="DA225" s="40">
        <v>337480</v>
      </c>
      <c r="DB225" s="40">
        <v>6230</v>
      </c>
      <c r="DC225" s="40">
        <v>1895</v>
      </c>
      <c r="DD225" s="40">
        <v>1665</v>
      </c>
      <c r="DE225" s="40">
        <v>2255</v>
      </c>
      <c r="DF225" s="39">
        <v>741172</v>
      </c>
      <c r="DG225" s="40">
        <v>239425</v>
      </c>
      <c r="DH225" s="40">
        <v>477582</v>
      </c>
      <c r="DI225" s="40">
        <v>13682</v>
      </c>
      <c r="DJ225" s="40">
        <v>3764</v>
      </c>
      <c r="DK225" s="40">
        <v>2420</v>
      </c>
      <c r="DL225" s="159">
        <v>4989</v>
      </c>
      <c r="DM225" s="39">
        <v>543684</v>
      </c>
      <c r="DN225" s="40">
        <v>194102</v>
      </c>
      <c r="DO225" s="40">
        <v>332383</v>
      </c>
      <c r="DP225" s="40">
        <v>9832</v>
      </c>
      <c r="DQ225" s="40">
        <v>2961</v>
      </c>
      <c r="DR225" s="40">
        <v>1681</v>
      </c>
      <c r="DS225" s="159">
        <v>2725</v>
      </c>
      <c r="DT225" s="41">
        <v>457635</v>
      </c>
      <c r="DU225" s="42">
        <v>85396</v>
      </c>
      <c r="DV225" s="42">
        <v>143323</v>
      </c>
      <c r="DW225" s="42">
        <v>141973</v>
      </c>
      <c r="DX225" s="42">
        <v>86943</v>
      </c>
      <c r="DY225" s="41">
        <v>157528</v>
      </c>
      <c r="DZ225" s="42">
        <v>19411</v>
      </c>
      <c r="EA225" s="42">
        <v>47199</v>
      </c>
      <c r="EB225" s="42">
        <v>50928</v>
      </c>
      <c r="EC225" s="160">
        <v>39990</v>
      </c>
    </row>
    <row r="226" spans="1:133">
      <c r="A226" s="155" t="s">
        <v>1425</v>
      </c>
      <c r="B226" s="155" t="s">
        <v>1426</v>
      </c>
      <c r="C226" s="140" t="s">
        <v>80</v>
      </c>
      <c r="D226" s="29" t="s">
        <v>1427</v>
      </c>
      <c r="E226" s="156" t="s">
        <v>1428</v>
      </c>
      <c r="F226" s="29" t="s">
        <v>1429</v>
      </c>
      <c r="G226" s="156" t="s">
        <v>1430</v>
      </c>
      <c r="H226" s="166">
        <v>2018</v>
      </c>
      <c r="I226" s="150">
        <v>1970</v>
      </c>
      <c r="J226" s="100" t="s">
        <v>85</v>
      </c>
      <c r="K226" s="100" t="s">
        <v>49</v>
      </c>
      <c r="L226" s="100" t="s">
        <v>86</v>
      </c>
      <c r="M226" s="100" t="s">
        <v>87</v>
      </c>
      <c r="N226" s="100" t="s">
        <v>102</v>
      </c>
      <c r="O226" s="43">
        <f t="shared" si="0"/>
        <v>38.643242890000003</v>
      </c>
      <c r="P226" s="162">
        <f t="shared" si="1"/>
        <v>60.094942760000002</v>
      </c>
      <c r="Q226" s="43">
        <f t="shared" si="2"/>
        <v>36.778414900000001</v>
      </c>
      <c r="R226" s="162">
        <f t="shared" si="3"/>
        <v>61.301578190000001</v>
      </c>
      <c r="S226" s="43">
        <f t="shared" si="4"/>
        <v>39.091448970000002</v>
      </c>
      <c r="T226" s="162">
        <f t="shared" si="5"/>
        <v>60.027164810000002</v>
      </c>
      <c r="U226" s="43">
        <f t="shared" si="6"/>
        <v>38.405606200000001</v>
      </c>
      <c r="V226" s="162">
        <f t="shared" si="7"/>
        <v>60.84707659</v>
      </c>
      <c r="W226" s="43">
        <f t="shared" si="268"/>
        <v>35.332284129999998</v>
      </c>
      <c r="X226" s="162">
        <f t="shared" si="269"/>
        <v>64.667715869999995</v>
      </c>
      <c r="Y226" s="43">
        <f t="shared" si="262"/>
        <v>36.716536259999998</v>
      </c>
      <c r="Z226" s="162">
        <f t="shared" si="263"/>
        <v>62.301619690000003</v>
      </c>
      <c r="AA226" s="43">
        <f t="shared" si="264"/>
        <v>30.36894247</v>
      </c>
      <c r="AB226" s="162">
        <f t="shared" si="265"/>
        <v>66.201077600000005</v>
      </c>
      <c r="AC226" s="43">
        <f t="shared" si="274"/>
        <v>27.929287609999999</v>
      </c>
      <c r="AD226" s="162">
        <f t="shared" si="275"/>
        <v>68.893685730000001</v>
      </c>
      <c r="AE226" s="43">
        <f t="shared" si="276"/>
        <v>0</v>
      </c>
      <c r="AF226" s="162">
        <f t="shared" si="277"/>
        <v>100</v>
      </c>
      <c r="AG226" s="43">
        <f t="shared" ref="AG226:AL226" si="495">CZ226/$CY226*100</f>
        <v>62.013162919999999</v>
      </c>
      <c r="AH226" s="44">
        <f t="shared" si="495"/>
        <v>34.857756969999997</v>
      </c>
      <c r="AI226" s="44">
        <f t="shared" si="495"/>
        <v>1.053388875</v>
      </c>
      <c r="AJ226" s="44">
        <f t="shared" si="495"/>
        <v>0.68212702839999995</v>
      </c>
      <c r="AK226" s="44">
        <f t="shared" si="495"/>
        <v>0.84377692309999996</v>
      </c>
      <c r="AL226" s="44">
        <f t="shared" si="495"/>
        <v>0.54978727940000005</v>
      </c>
      <c r="AM226" s="43">
        <f t="shared" ref="AM226:AR226" si="496">DN226/$DM226*100</f>
        <v>63.259296460000002</v>
      </c>
      <c r="AN226" s="44">
        <f t="shared" si="496"/>
        <v>32.265851269999999</v>
      </c>
      <c r="AO226" s="44">
        <f t="shared" si="496"/>
        <v>2.1712502580000002</v>
      </c>
      <c r="AP226" s="44">
        <f t="shared" si="496"/>
        <v>0.91103917649999999</v>
      </c>
      <c r="AQ226" s="44">
        <f t="shared" si="496"/>
        <v>0.84073851560000001</v>
      </c>
      <c r="AR226" s="163">
        <f t="shared" si="496"/>
        <v>0.55182432010000004</v>
      </c>
      <c r="AS226" s="45">
        <f t="shared" si="18"/>
        <v>85.817474869999998</v>
      </c>
      <c r="AT226" s="46">
        <f t="shared" si="27"/>
        <v>332</v>
      </c>
      <c r="AU226" s="47">
        <f t="shared" si="19"/>
        <v>26.149776030000002</v>
      </c>
      <c r="AV226" s="46">
        <f t="shared" si="28"/>
        <v>284</v>
      </c>
      <c r="AW226" s="47">
        <f t="shared" si="20"/>
        <v>31.132172690000001</v>
      </c>
      <c r="AX226" s="164">
        <f t="shared" si="29"/>
        <v>265</v>
      </c>
      <c r="AY226" s="48">
        <v>48133</v>
      </c>
      <c r="AZ226" s="49">
        <f t="shared" si="30"/>
        <v>372</v>
      </c>
      <c r="BA226" s="50">
        <v>61383</v>
      </c>
      <c r="BB226" s="49">
        <f t="shared" si="31"/>
        <v>287</v>
      </c>
      <c r="BC226" s="165">
        <f t="shared" si="21"/>
        <v>42.707117949999997</v>
      </c>
      <c r="BD226" s="51"/>
      <c r="BE226" s="44"/>
      <c r="BF226" s="162"/>
      <c r="BG226" s="100">
        <v>223</v>
      </c>
      <c r="BH226" s="39">
        <v>350527</v>
      </c>
      <c r="BI226" s="40">
        <v>135455</v>
      </c>
      <c r="BJ226" s="40">
        <v>210649</v>
      </c>
      <c r="BK226" s="39">
        <v>323853</v>
      </c>
      <c r="BL226" s="40">
        <v>119108</v>
      </c>
      <c r="BM226" s="40">
        <v>198527</v>
      </c>
      <c r="BN226" s="39">
        <v>340146</v>
      </c>
      <c r="BO226" s="40">
        <v>132968</v>
      </c>
      <c r="BP226" s="40">
        <v>204180</v>
      </c>
      <c r="BQ226" s="39">
        <v>341622</v>
      </c>
      <c r="BR226" s="40">
        <v>131202</v>
      </c>
      <c r="BS226" s="40">
        <v>207867</v>
      </c>
      <c r="BT226" s="39">
        <v>341846</v>
      </c>
      <c r="BU226" s="40">
        <v>120782</v>
      </c>
      <c r="BV226" s="40">
        <v>221064</v>
      </c>
      <c r="BW226" s="40">
        <v>0</v>
      </c>
      <c r="BX226" s="40">
        <v>0</v>
      </c>
      <c r="BY226" s="159">
        <v>0</v>
      </c>
      <c r="BZ226" s="39">
        <v>257271</v>
      </c>
      <c r="CA226" s="40">
        <v>94461</v>
      </c>
      <c r="CB226" s="40">
        <v>160284</v>
      </c>
      <c r="CC226" s="159">
        <v>2526</v>
      </c>
      <c r="CD226" s="39">
        <f t="shared" si="32"/>
        <v>316445</v>
      </c>
      <c r="CE226" s="40">
        <v>96101</v>
      </c>
      <c r="CF226" s="40">
        <v>209490</v>
      </c>
      <c r="CG226" s="159">
        <v>10854</v>
      </c>
      <c r="CH226" s="39">
        <f t="shared" si="280"/>
        <v>170946</v>
      </c>
      <c r="CI226" s="40">
        <v>47744</v>
      </c>
      <c r="CJ226" s="40">
        <v>117771</v>
      </c>
      <c r="CK226" s="159">
        <v>5431</v>
      </c>
      <c r="CL226" s="39">
        <v>0</v>
      </c>
      <c r="CM226" s="159">
        <v>234717</v>
      </c>
      <c r="CN226" s="39"/>
      <c r="CO226" s="40"/>
      <c r="CP226" s="40"/>
      <c r="CQ226" s="159"/>
      <c r="CR226" s="39">
        <v>736255</v>
      </c>
      <c r="CS226" s="40">
        <v>441460</v>
      </c>
      <c r="CT226" s="40">
        <v>265350</v>
      </c>
      <c r="CU226" s="40">
        <v>10915</v>
      </c>
      <c r="CV226" s="40">
        <v>5445</v>
      </c>
      <c r="CW226" s="40">
        <v>7295</v>
      </c>
      <c r="CX226" s="40">
        <v>5790</v>
      </c>
      <c r="CY226" s="39">
        <v>562945</v>
      </c>
      <c r="CZ226" s="40">
        <v>349100</v>
      </c>
      <c r="DA226" s="40">
        <v>196230</v>
      </c>
      <c r="DB226" s="40">
        <v>5930</v>
      </c>
      <c r="DC226" s="40">
        <v>3840</v>
      </c>
      <c r="DD226" s="40">
        <v>4750</v>
      </c>
      <c r="DE226" s="40">
        <v>3095</v>
      </c>
      <c r="DF226" s="39">
        <v>741391</v>
      </c>
      <c r="DG226" s="40">
        <v>449767</v>
      </c>
      <c r="DH226" s="40">
        <v>254546</v>
      </c>
      <c r="DI226" s="40">
        <v>17169</v>
      </c>
      <c r="DJ226" s="40">
        <v>6799</v>
      </c>
      <c r="DK226" s="40">
        <v>7404</v>
      </c>
      <c r="DL226" s="159">
        <v>6137</v>
      </c>
      <c r="DM226" s="39">
        <v>557605</v>
      </c>
      <c r="DN226" s="40">
        <v>352737</v>
      </c>
      <c r="DO226" s="40">
        <v>179916</v>
      </c>
      <c r="DP226" s="40">
        <v>12107</v>
      </c>
      <c r="DQ226" s="40">
        <v>5080</v>
      </c>
      <c r="DR226" s="40">
        <v>4688</v>
      </c>
      <c r="DS226" s="159">
        <v>3077</v>
      </c>
      <c r="DT226" s="41">
        <v>498945</v>
      </c>
      <c r="DU226" s="42">
        <v>70763</v>
      </c>
      <c r="DV226" s="42">
        <v>143704</v>
      </c>
      <c r="DW226" s="42">
        <v>154005</v>
      </c>
      <c r="DX226" s="42">
        <v>130473</v>
      </c>
      <c r="DY226" s="41">
        <v>310518</v>
      </c>
      <c r="DZ226" s="42">
        <v>30839</v>
      </c>
      <c r="EA226" s="42">
        <v>84481</v>
      </c>
      <c r="EB226" s="42">
        <v>98527</v>
      </c>
      <c r="EC226" s="160">
        <v>96671</v>
      </c>
    </row>
    <row r="227" spans="1:133">
      <c r="A227" s="154" t="s">
        <v>1431</v>
      </c>
      <c r="B227" s="154" t="s">
        <v>1432</v>
      </c>
      <c r="C227" s="140" t="s">
        <v>80</v>
      </c>
      <c r="D227" s="29" t="s">
        <v>1433</v>
      </c>
      <c r="E227" s="156" t="s">
        <v>1434</v>
      </c>
      <c r="F227" s="29" t="s">
        <v>1435</v>
      </c>
      <c r="G227" s="156" t="s">
        <v>1436</v>
      </c>
      <c r="H227" s="161">
        <v>2010</v>
      </c>
      <c r="I227" s="150">
        <v>1970</v>
      </c>
      <c r="J227" s="100" t="s">
        <v>85</v>
      </c>
      <c r="K227" s="100" t="s">
        <v>49</v>
      </c>
      <c r="L227" s="100" t="s">
        <v>148</v>
      </c>
      <c r="M227" s="100" t="s">
        <v>87</v>
      </c>
      <c r="N227" s="100" t="s">
        <v>102</v>
      </c>
      <c r="O227" s="43">
        <f t="shared" si="0"/>
        <v>30.278207299999998</v>
      </c>
      <c r="P227" s="162">
        <f t="shared" si="1"/>
        <v>68.254693649999993</v>
      </c>
      <c r="Q227" s="43">
        <f t="shared" si="2"/>
        <v>28.239050290000002</v>
      </c>
      <c r="R227" s="162">
        <f t="shared" si="3"/>
        <v>69.376797019999998</v>
      </c>
      <c r="S227" s="43">
        <f t="shared" si="4"/>
        <v>31.239128000000001</v>
      </c>
      <c r="T227" s="162">
        <f t="shared" si="5"/>
        <v>67.598479530000006</v>
      </c>
      <c r="U227" s="43">
        <f t="shared" si="6"/>
        <v>31.075809119999999</v>
      </c>
      <c r="V227" s="162">
        <f t="shared" si="7"/>
        <v>67.945930390000001</v>
      </c>
      <c r="W227" s="43">
        <f t="shared" si="268"/>
        <v>0</v>
      </c>
      <c r="X227" s="162">
        <f t="shared" si="269"/>
        <v>100</v>
      </c>
      <c r="Y227" s="43">
        <f t="shared" si="262"/>
        <v>30.745266659999999</v>
      </c>
      <c r="Z227" s="162">
        <f t="shared" si="263"/>
        <v>68.221354120000001</v>
      </c>
      <c r="AA227" s="43">
        <f t="shared" si="264"/>
        <v>27.801591940000002</v>
      </c>
      <c r="AB227" s="162">
        <f t="shared" si="265"/>
        <v>65.041843180000001</v>
      </c>
      <c r="AC227" s="43">
        <f t="shared" si="274"/>
        <v>24.341158020000002</v>
      </c>
      <c r="AD227" s="162">
        <f t="shared" si="275"/>
        <v>69.918239319999998</v>
      </c>
      <c r="AE227" s="43">
        <f t="shared" si="276"/>
        <v>31.033157209999999</v>
      </c>
      <c r="AF227" s="162">
        <f t="shared" si="277"/>
        <v>68.966842790000001</v>
      </c>
      <c r="AG227" s="43">
        <f t="shared" ref="AG227:AL227" si="497">CZ227/$CY227*100</f>
        <v>72.009031309999997</v>
      </c>
      <c r="AH227" s="44">
        <f t="shared" si="497"/>
        <v>22.577395679999999</v>
      </c>
      <c r="AI227" s="44">
        <f t="shared" si="497"/>
        <v>2.6894186100000002</v>
      </c>
      <c r="AJ227" s="44">
        <f t="shared" si="497"/>
        <v>1.159307021</v>
      </c>
      <c r="AK227" s="44">
        <f t="shared" si="497"/>
        <v>0.33606877689999998</v>
      </c>
      <c r="AL227" s="44">
        <f t="shared" si="497"/>
        <v>1.2287786030000001</v>
      </c>
      <c r="AM227" s="43">
        <f t="shared" ref="AM227:AR227" si="498">DN227/$DM227*100</f>
        <v>72.880646839999997</v>
      </c>
      <c r="AN227" s="44">
        <f t="shared" si="498"/>
        <v>20.867007699999998</v>
      </c>
      <c r="AO227" s="44">
        <f t="shared" si="498"/>
        <v>3.3988296490000001</v>
      </c>
      <c r="AP227" s="44">
        <f t="shared" si="498"/>
        <v>1.52030697</v>
      </c>
      <c r="AQ227" s="44">
        <f t="shared" si="498"/>
        <v>0.35139255229999999</v>
      </c>
      <c r="AR227" s="163">
        <f t="shared" si="498"/>
        <v>0.98181628830000001</v>
      </c>
      <c r="AS227" s="45">
        <f t="shared" si="18"/>
        <v>86.557933430000006</v>
      </c>
      <c r="AT227" s="46">
        <f t="shared" si="27"/>
        <v>314</v>
      </c>
      <c r="AU227" s="47">
        <f t="shared" si="19"/>
        <v>21.75702579</v>
      </c>
      <c r="AV227" s="46">
        <f t="shared" si="28"/>
        <v>359</v>
      </c>
      <c r="AW227" s="47">
        <f t="shared" si="20"/>
        <v>24.002651149999998</v>
      </c>
      <c r="AX227" s="164">
        <f t="shared" si="29"/>
        <v>382</v>
      </c>
      <c r="AY227" s="48">
        <v>47213</v>
      </c>
      <c r="AZ227" s="49">
        <f t="shared" si="30"/>
        <v>380</v>
      </c>
      <c r="BA227" s="50">
        <v>54244</v>
      </c>
      <c r="BB227" s="49">
        <f t="shared" si="31"/>
        <v>374</v>
      </c>
      <c r="BC227" s="165">
        <f t="shared" si="21"/>
        <v>54.724954719999999</v>
      </c>
      <c r="BD227" s="51"/>
      <c r="BE227" s="44"/>
      <c r="BF227" s="162"/>
      <c r="BG227" s="100">
        <v>224</v>
      </c>
      <c r="BH227" s="39">
        <v>319474</v>
      </c>
      <c r="BI227" s="40">
        <v>96731</v>
      </c>
      <c r="BJ227" s="40">
        <v>218056</v>
      </c>
      <c r="BK227" s="39">
        <v>283455</v>
      </c>
      <c r="BL227" s="40">
        <v>80045</v>
      </c>
      <c r="BM227" s="40">
        <v>196652</v>
      </c>
      <c r="BN227" s="39">
        <v>294909</v>
      </c>
      <c r="BO227" s="40">
        <v>92127</v>
      </c>
      <c r="BP227" s="40">
        <v>199354</v>
      </c>
      <c r="BQ227" s="39">
        <v>288369</v>
      </c>
      <c r="BR227" s="40">
        <v>89613</v>
      </c>
      <c r="BS227" s="40">
        <v>195935</v>
      </c>
      <c r="BT227" s="39">
        <v>255971</v>
      </c>
      <c r="BU227" s="40">
        <v>0</v>
      </c>
      <c r="BV227" s="40">
        <v>255971</v>
      </c>
      <c r="BW227" s="40">
        <v>0</v>
      </c>
      <c r="BX227" s="40">
        <v>0</v>
      </c>
      <c r="BY227" s="159">
        <v>0</v>
      </c>
      <c r="BZ227" s="39">
        <v>223732</v>
      </c>
      <c r="CA227" s="40">
        <v>68787</v>
      </c>
      <c r="CB227" s="40">
        <v>152633</v>
      </c>
      <c r="CC227" s="159">
        <v>2312</v>
      </c>
      <c r="CD227" s="39">
        <f t="shared" si="32"/>
        <v>278779</v>
      </c>
      <c r="CE227" s="40">
        <v>77505</v>
      </c>
      <c r="CF227" s="40">
        <v>181323</v>
      </c>
      <c r="CG227" s="159">
        <v>19951</v>
      </c>
      <c r="CH227" s="39">
        <f t="shared" si="280"/>
        <v>155576</v>
      </c>
      <c r="CI227" s="40">
        <v>37869</v>
      </c>
      <c r="CJ227" s="40">
        <v>108776</v>
      </c>
      <c r="CK227" s="159">
        <v>8931</v>
      </c>
      <c r="CL227" s="39">
        <v>82344</v>
      </c>
      <c r="CM227" s="159">
        <v>182998</v>
      </c>
      <c r="CN227" s="39"/>
      <c r="CO227" s="40"/>
      <c r="CP227" s="40"/>
      <c r="CQ227" s="159"/>
      <c r="CR227" s="39">
        <v>757290</v>
      </c>
      <c r="CS227" s="40">
        <v>526240</v>
      </c>
      <c r="CT227" s="40">
        <v>179760</v>
      </c>
      <c r="CU227" s="40">
        <v>26275</v>
      </c>
      <c r="CV227" s="40">
        <v>8790</v>
      </c>
      <c r="CW227" s="40">
        <v>2355</v>
      </c>
      <c r="CX227" s="40">
        <v>13870</v>
      </c>
      <c r="CY227" s="39">
        <v>575775</v>
      </c>
      <c r="CZ227" s="40">
        <v>414610</v>
      </c>
      <c r="DA227" s="40">
        <v>129995</v>
      </c>
      <c r="DB227" s="40">
        <v>15485</v>
      </c>
      <c r="DC227" s="40">
        <v>6675</v>
      </c>
      <c r="DD227" s="40">
        <v>1935</v>
      </c>
      <c r="DE227" s="40">
        <v>7075</v>
      </c>
      <c r="DF227" s="39">
        <v>741776</v>
      </c>
      <c r="DG227" s="40">
        <v>522243</v>
      </c>
      <c r="DH227" s="40">
        <v>166798</v>
      </c>
      <c r="DI227" s="40">
        <v>27983</v>
      </c>
      <c r="DJ227" s="40">
        <v>11017</v>
      </c>
      <c r="DK227" s="40">
        <v>2575</v>
      </c>
      <c r="DL227" s="159">
        <v>11160</v>
      </c>
      <c r="DM227" s="39">
        <v>556927</v>
      </c>
      <c r="DN227" s="40">
        <v>405892</v>
      </c>
      <c r="DO227" s="40">
        <v>116214</v>
      </c>
      <c r="DP227" s="40">
        <v>18929</v>
      </c>
      <c r="DQ227" s="40">
        <v>8467</v>
      </c>
      <c r="DR227" s="40">
        <v>1957</v>
      </c>
      <c r="DS227" s="159">
        <v>5468</v>
      </c>
      <c r="DT227" s="41">
        <v>513857</v>
      </c>
      <c r="DU227" s="42">
        <v>69073</v>
      </c>
      <c r="DV227" s="42">
        <v>155747</v>
      </c>
      <c r="DW227" s="42">
        <v>177237</v>
      </c>
      <c r="DX227" s="42">
        <v>111800</v>
      </c>
      <c r="DY227" s="41">
        <v>371159</v>
      </c>
      <c r="DZ227" s="42">
        <v>43112</v>
      </c>
      <c r="EA227" s="42">
        <v>110692</v>
      </c>
      <c r="EB227" s="42">
        <v>128267</v>
      </c>
      <c r="EC227" s="160">
        <v>89088</v>
      </c>
    </row>
    <row r="228" spans="1:133">
      <c r="A228" s="155" t="s">
        <v>1437</v>
      </c>
      <c r="B228" s="155" t="s">
        <v>1438</v>
      </c>
      <c r="C228" s="140" t="s">
        <v>126</v>
      </c>
      <c r="D228" s="29" t="s">
        <v>1439</v>
      </c>
      <c r="E228" s="156" t="s">
        <v>1440</v>
      </c>
      <c r="F228" s="29" t="s">
        <v>1441</v>
      </c>
      <c r="G228" s="156" t="s">
        <v>1442</v>
      </c>
      <c r="H228" s="166">
        <v>2020</v>
      </c>
      <c r="I228" s="150">
        <v>1976</v>
      </c>
      <c r="J228" s="100" t="s">
        <v>131</v>
      </c>
      <c r="K228" s="100" t="s">
        <v>50</v>
      </c>
      <c r="L228" s="100" t="s">
        <v>116</v>
      </c>
      <c r="M228" s="100" t="s">
        <v>87</v>
      </c>
      <c r="N228" s="100" t="s">
        <v>587</v>
      </c>
      <c r="O228" s="43">
        <f t="shared" si="0"/>
        <v>80.263469099999995</v>
      </c>
      <c r="P228" s="162">
        <f t="shared" si="1"/>
        <v>18.13723049</v>
      </c>
      <c r="Q228" s="43">
        <f t="shared" si="2"/>
        <v>77.00324775</v>
      </c>
      <c r="R228" s="162">
        <f t="shared" si="3"/>
        <v>18.815666790000002</v>
      </c>
      <c r="S228" s="43">
        <f t="shared" si="4"/>
        <v>79.866259630000002</v>
      </c>
      <c r="T228" s="162">
        <f t="shared" si="5"/>
        <v>18.894105110000002</v>
      </c>
      <c r="U228" s="43">
        <f t="shared" si="6"/>
        <v>80.317358839999997</v>
      </c>
      <c r="V228" s="162">
        <f t="shared" si="7"/>
        <v>18.639504580000001</v>
      </c>
      <c r="W228" s="43">
        <f t="shared" si="268"/>
        <v>78.782367769999993</v>
      </c>
      <c r="X228" s="162">
        <f t="shared" si="269"/>
        <v>18.958095459999999</v>
      </c>
      <c r="Y228" s="43">
        <f t="shared" si="262"/>
        <v>80.102414580000001</v>
      </c>
      <c r="Z228" s="162">
        <f t="shared" si="263"/>
        <v>16.716902050000002</v>
      </c>
      <c r="AA228" s="43">
        <f t="shared" si="264"/>
        <v>75.469709320000007</v>
      </c>
      <c r="AB228" s="162">
        <f t="shared" si="265"/>
        <v>19.971085009999999</v>
      </c>
      <c r="AC228" s="43">
        <f t="shared" si="274"/>
        <v>72.978213269999998</v>
      </c>
      <c r="AD228" s="162">
        <f t="shared" si="275"/>
        <v>21.574492029999998</v>
      </c>
      <c r="AE228" s="43">
        <f t="shared" si="276"/>
        <v>81.496476139999999</v>
      </c>
      <c r="AF228" s="162">
        <f t="shared" si="277"/>
        <v>18.503523860000001</v>
      </c>
      <c r="AG228" s="43">
        <f t="shared" ref="AG228:AL228" si="499">CZ228/$CY228*100</f>
        <v>45.959117620000001</v>
      </c>
      <c r="AH228" s="44">
        <f t="shared" si="499"/>
        <v>47.94070859</v>
      </c>
      <c r="AI228" s="44">
        <f t="shared" si="499"/>
        <v>2.1369918440000002</v>
      </c>
      <c r="AJ228" s="44">
        <f t="shared" si="499"/>
        <v>1.9264190670000001</v>
      </c>
      <c r="AK228" s="44">
        <f t="shared" si="499"/>
        <v>0.2041360539</v>
      </c>
      <c r="AL228" s="44">
        <f t="shared" si="499"/>
        <v>1.832626826</v>
      </c>
      <c r="AM228" s="43">
        <f t="shared" ref="AM228:AR228" si="500">DN228/$DM228*100</f>
        <v>47.281357960000001</v>
      </c>
      <c r="AN228" s="44">
        <f t="shared" si="500"/>
        <v>45.488382919999999</v>
      </c>
      <c r="AO228" s="44">
        <f t="shared" si="500"/>
        <v>2.6907652149999999</v>
      </c>
      <c r="AP228" s="44">
        <f t="shared" si="500"/>
        <v>2.8022725259999999</v>
      </c>
      <c r="AQ228" s="44">
        <f t="shared" si="500"/>
        <v>0.21103019210000001</v>
      </c>
      <c r="AR228" s="163">
        <f t="shared" si="500"/>
        <v>1.526191192</v>
      </c>
      <c r="AS228" s="45">
        <f t="shared" si="18"/>
        <v>89.145474129999997</v>
      </c>
      <c r="AT228" s="46">
        <f t="shared" si="27"/>
        <v>224</v>
      </c>
      <c r="AU228" s="47">
        <f t="shared" si="19"/>
        <v>32.271938140000003</v>
      </c>
      <c r="AV228" s="46">
        <f t="shared" si="28"/>
        <v>174</v>
      </c>
      <c r="AW228" s="47">
        <f t="shared" si="20"/>
        <v>44.855450599999998</v>
      </c>
      <c r="AX228" s="164">
        <f t="shared" si="29"/>
        <v>105</v>
      </c>
      <c r="AY228" s="48">
        <v>47666</v>
      </c>
      <c r="AZ228" s="49">
        <f t="shared" si="30"/>
        <v>376</v>
      </c>
      <c r="BA228" s="50">
        <v>61278</v>
      </c>
      <c r="BB228" s="49">
        <f t="shared" si="31"/>
        <v>289</v>
      </c>
      <c r="BC228" s="165">
        <f t="shared" si="21"/>
        <v>25.343948319999999</v>
      </c>
      <c r="BD228" s="51"/>
      <c r="BE228" s="44"/>
      <c r="BF228" s="162"/>
      <c r="BG228" s="100">
        <v>225</v>
      </c>
      <c r="BH228" s="39">
        <v>321328</v>
      </c>
      <c r="BI228" s="40">
        <v>257909</v>
      </c>
      <c r="BJ228" s="40">
        <v>58280</v>
      </c>
      <c r="BK228" s="39">
        <v>319606</v>
      </c>
      <c r="BL228" s="40">
        <v>246107</v>
      </c>
      <c r="BM228" s="40">
        <v>60136</v>
      </c>
      <c r="BN228" s="39">
        <v>350829</v>
      </c>
      <c r="BO228" s="40">
        <v>280194</v>
      </c>
      <c r="BP228" s="40">
        <v>66286</v>
      </c>
      <c r="BQ228" s="39">
        <v>384801</v>
      </c>
      <c r="BR228" s="40">
        <v>309062</v>
      </c>
      <c r="BS228" s="40">
        <v>71725</v>
      </c>
      <c r="BT228" s="39">
        <v>316171</v>
      </c>
      <c r="BU228" s="40">
        <v>249087</v>
      </c>
      <c r="BV228" s="40">
        <v>59940</v>
      </c>
      <c r="BW228" s="40">
        <v>0</v>
      </c>
      <c r="BX228" s="40">
        <v>0</v>
      </c>
      <c r="BY228" s="159">
        <v>7144</v>
      </c>
      <c r="BZ228" s="39">
        <v>274375</v>
      </c>
      <c r="CA228" s="40">
        <v>219781</v>
      </c>
      <c r="CB228" s="40">
        <v>45867</v>
      </c>
      <c r="CC228" s="159">
        <v>8727</v>
      </c>
      <c r="CD228" s="39">
        <f t="shared" si="32"/>
        <v>314024</v>
      </c>
      <c r="CE228" s="40">
        <v>236993</v>
      </c>
      <c r="CF228" s="40">
        <v>62714</v>
      </c>
      <c r="CG228" s="159">
        <v>14317</v>
      </c>
      <c r="CH228" s="39">
        <f t="shared" si="280"/>
        <v>163494</v>
      </c>
      <c r="CI228" s="40">
        <v>119315</v>
      </c>
      <c r="CJ228" s="40">
        <v>35273</v>
      </c>
      <c r="CK228" s="159">
        <v>8906</v>
      </c>
      <c r="CL228" s="39">
        <v>267927</v>
      </c>
      <c r="CM228" s="159">
        <v>60832</v>
      </c>
      <c r="CN228" s="39"/>
      <c r="CO228" s="40"/>
      <c r="CP228" s="40"/>
      <c r="CQ228" s="159"/>
      <c r="CR228" s="39">
        <v>699855</v>
      </c>
      <c r="CS228" s="40">
        <v>290800</v>
      </c>
      <c r="CT228" s="40">
        <v>356635</v>
      </c>
      <c r="CU228" s="40">
        <v>19435</v>
      </c>
      <c r="CV228" s="40">
        <v>13580</v>
      </c>
      <c r="CW228" s="40">
        <v>1275</v>
      </c>
      <c r="CX228" s="40">
        <v>18130</v>
      </c>
      <c r="CY228" s="39">
        <v>543755</v>
      </c>
      <c r="CZ228" s="40">
        <v>249905</v>
      </c>
      <c r="DA228" s="40">
        <v>260680</v>
      </c>
      <c r="DB228" s="40">
        <v>11620</v>
      </c>
      <c r="DC228" s="40">
        <v>10475</v>
      </c>
      <c r="DD228" s="40">
        <v>1110</v>
      </c>
      <c r="DE228" s="40">
        <v>9965</v>
      </c>
      <c r="DF228" s="39">
        <v>748616</v>
      </c>
      <c r="DG228" s="40">
        <v>319518</v>
      </c>
      <c r="DH228" s="40">
        <v>368775</v>
      </c>
      <c r="DI228" s="40">
        <v>22786</v>
      </c>
      <c r="DJ228" s="40">
        <v>19445</v>
      </c>
      <c r="DK228" s="40">
        <v>1534</v>
      </c>
      <c r="DL228" s="159">
        <v>16558</v>
      </c>
      <c r="DM228" s="39">
        <v>575747</v>
      </c>
      <c r="DN228" s="40">
        <v>272221</v>
      </c>
      <c r="DO228" s="40">
        <v>261898</v>
      </c>
      <c r="DP228" s="40">
        <v>15492</v>
      </c>
      <c r="DQ228" s="40">
        <v>16134</v>
      </c>
      <c r="DR228" s="40">
        <v>1215</v>
      </c>
      <c r="DS228" s="159">
        <v>8787</v>
      </c>
      <c r="DT228" s="41">
        <v>494789</v>
      </c>
      <c r="DU228" s="42">
        <v>53707</v>
      </c>
      <c r="DV228" s="42">
        <v>128757</v>
      </c>
      <c r="DW228" s="42">
        <v>152647</v>
      </c>
      <c r="DX228" s="42">
        <v>159678</v>
      </c>
      <c r="DY228" s="41">
        <v>227085</v>
      </c>
      <c r="DZ228" s="42">
        <v>14978</v>
      </c>
      <c r="EA228" s="42">
        <v>49841</v>
      </c>
      <c r="EB228" s="42">
        <v>60406</v>
      </c>
      <c r="EC228" s="160">
        <v>101860</v>
      </c>
    </row>
    <row r="229" spans="1:133">
      <c r="A229" s="154" t="s">
        <v>1443</v>
      </c>
      <c r="B229" s="154" t="s">
        <v>1444</v>
      </c>
      <c r="C229" s="140" t="s">
        <v>80</v>
      </c>
      <c r="D229" s="29" t="s">
        <v>151</v>
      </c>
      <c r="E229" s="156" t="s">
        <v>1445</v>
      </c>
      <c r="F229" s="29" t="s">
        <v>1446</v>
      </c>
      <c r="G229" s="156" t="s">
        <v>1447</v>
      </c>
      <c r="H229" s="161">
        <v>2012</v>
      </c>
      <c r="I229" s="150">
        <v>1962</v>
      </c>
      <c r="J229" s="100" t="s">
        <v>131</v>
      </c>
      <c r="K229" s="100" t="s">
        <v>49</v>
      </c>
      <c r="L229" s="100" t="s">
        <v>148</v>
      </c>
      <c r="M229" s="100" t="s">
        <v>87</v>
      </c>
      <c r="N229" s="100" t="s">
        <v>102</v>
      </c>
      <c r="O229" s="43">
        <f t="shared" si="0"/>
        <v>49.15691151</v>
      </c>
      <c r="P229" s="162">
        <f t="shared" si="1"/>
        <v>49.182335709999997</v>
      </c>
      <c r="Q229" s="43">
        <f t="shared" si="2"/>
        <v>42.289655109999998</v>
      </c>
      <c r="R229" s="162">
        <f t="shared" si="3"/>
        <v>52.572416160000003</v>
      </c>
      <c r="S229" s="43">
        <f t="shared" si="4"/>
        <v>41.439396879999997</v>
      </c>
      <c r="T229" s="162">
        <f t="shared" si="5"/>
        <v>57.143828040000002</v>
      </c>
      <c r="U229" s="43">
        <f t="shared" si="6"/>
        <v>46.368253269999997</v>
      </c>
      <c r="V229" s="162">
        <f t="shared" si="7"/>
        <v>52.604849469999998</v>
      </c>
      <c r="W229" s="43">
        <f t="shared" si="268"/>
        <v>45.519285719999999</v>
      </c>
      <c r="X229" s="162">
        <f t="shared" si="269"/>
        <v>51.88784639</v>
      </c>
      <c r="Y229" s="43">
        <f t="shared" si="262"/>
        <v>47.228677939999997</v>
      </c>
      <c r="Z229" s="162">
        <f t="shared" si="263"/>
        <v>51.181707469999999</v>
      </c>
      <c r="AA229" s="43">
        <f t="shared" si="264"/>
        <v>37.670096010000002</v>
      </c>
      <c r="AB229" s="162">
        <f t="shared" si="265"/>
        <v>58.542545779999998</v>
      </c>
      <c r="AC229" s="43">
        <f t="shared" si="274"/>
        <v>32.61724581</v>
      </c>
      <c r="AD229" s="162">
        <f t="shared" si="275"/>
        <v>64.119471959999998</v>
      </c>
      <c r="AE229" s="43">
        <f t="shared" si="276"/>
        <v>38.166907160000001</v>
      </c>
      <c r="AF229" s="162">
        <f t="shared" si="277"/>
        <v>61.833092839999999</v>
      </c>
      <c r="AG229" s="43">
        <f t="shared" ref="AG229:AL229" si="501">CZ229/$CY229*100</f>
        <v>90.133836950000003</v>
      </c>
      <c r="AH229" s="44">
        <f t="shared" si="501"/>
        <v>3.9487073349999999</v>
      </c>
      <c r="AI229" s="44">
        <f t="shared" si="501"/>
        <v>1.7307393799999999</v>
      </c>
      <c r="AJ229" s="44">
        <f t="shared" si="501"/>
        <v>2.9518290469999999</v>
      </c>
      <c r="AK229" s="44">
        <f t="shared" si="501"/>
        <v>0.13538917919999999</v>
      </c>
      <c r="AL229" s="44">
        <f t="shared" si="501"/>
        <v>1.0994981109999999</v>
      </c>
      <c r="AM229" s="43">
        <f t="shared" ref="AM229:AR229" si="502">DN229/$DM229*100</f>
        <v>90.163765609999999</v>
      </c>
      <c r="AN229" s="44">
        <f t="shared" si="502"/>
        <v>3.1199766819999999</v>
      </c>
      <c r="AO229" s="44">
        <f t="shared" si="502"/>
        <v>1.981663417</v>
      </c>
      <c r="AP229" s="44">
        <f t="shared" si="502"/>
        <v>3.7065867529999998</v>
      </c>
      <c r="AQ229" s="44">
        <f t="shared" si="502"/>
        <v>0.14608528100000001</v>
      </c>
      <c r="AR229" s="163">
        <f t="shared" si="502"/>
        <v>0.88192225189999995</v>
      </c>
      <c r="AS229" s="45">
        <f t="shared" si="18"/>
        <v>95.332850669999999</v>
      </c>
      <c r="AT229" s="46">
        <f t="shared" si="27"/>
        <v>4</v>
      </c>
      <c r="AU229" s="47">
        <f t="shared" si="19"/>
        <v>49.683209359999999</v>
      </c>
      <c r="AV229" s="46">
        <f t="shared" si="28"/>
        <v>28</v>
      </c>
      <c r="AW229" s="47">
        <f t="shared" si="20"/>
        <v>49.161436449999997</v>
      </c>
      <c r="AX229" s="164">
        <f t="shared" si="29"/>
        <v>75</v>
      </c>
      <c r="AY229" s="48">
        <v>85638</v>
      </c>
      <c r="AZ229" s="49">
        <f t="shared" si="30"/>
        <v>57</v>
      </c>
      <c r="BA229" s="50">
        <v>86096</v>
      </c>
      <c r="BB229" s="49">
        <f t="shared" si="31"/>
        <v>91</v>
      </c>
      <c r="BC229" s="165">
        <f t="shared" si="21"/>
        <v>45.822747980000003</v>
      </c>
      <c r="BD229" s="51"/>
      <c r="BE229" s="44"/>
      <c r="BF229" s="162"/>
      <c r="BG229" s="100">
        <v>226</v>
      </c>
      <c r="BH229" s="39">
        <v>452325</v>
      </c>
      <c r="BI229" s="40">
        <v>222349</v>
      </c>
      <c r="BJ229" s="40">
        <v>222464</v>
      </c>
      <c r="BK229" s="39">
        <v>420072</v>
      </c>
      <c r="BL229" s="40">
        <v>177647</v>
      </c>
      <c r="BM229" s="40">
        <v>220842</v>
      </c>
      <c r="BN229" s="39">
        <v>411992</v>
      </c>
      <c r="BO229" s="40">
        <v>170727</v>
      </c>
      <c r="BP229" s="40">
        <v>235428</v>
      </c>
      <c r="BQ229" s="39">
        <v>429449</v>
      </c>
      <c r="BR229" s="40">
        <v>199128</v>
      </c>
      <c r="BS229" s="40">
        <v>225911</v>
      </c>
      <c r="BT229" s="39">
        <v>449348</v>
      </c>
      <c r="BU229" s="40">
        <v>204540</v>
      </c>
      <c r="BV229" s="40">
        <v>233157</v>
      </c>
      <c r="BW229" s="40">
        <v>0</v>
      </c>
      <c r="BX229" s="40">
        <v>0</v>
      </c>
      <c r="BY229" s="159">
        <v>11651</v>
      </c>
      <c r="BZ229" s="39">
        <v>376066</v>
      </c>
      <c r="CA229" s="40">
        <v>177611</v>
      </c>
      <c r="CB229" s="40">
        <v>192477</v>
      </c>
      <c r="CC229" s="159">
        <v>5978</v>
      </c>
      <c r="CD229" s="39">
        <f t="shared" si="32"/>
        <v>413296</v>
      </c>
      <c r="CE229" s="40">
        <v>155689</v>
      </c>
      <c r="CF229" s="40">
        <v>241954</v>
      </c>
      <c r="CG229" s="159">
        <v>15653</v>
      </c>
      <c r="CH229" s="39">
        <f t="shared" si="280"/>
        <v>231117</v>
      </c>
      <c r="CI229" s="40">
        <v>75384</v>
      </c>
      <c r="CJ229" s="40">
        <v>148191</v>
      </c>
      <c r="CK229" s="159">
        <v>7542</v>
      </c>
      <c r="CL229" s="39">
        <v>146272</v>
      </c>
      <c r="CM229" s="159">
        <v>236971</v>
      </c>
      <c r="CN229" s="39"/>
      <c r="CO229" s="40"/>
      <c r="CP229" s="40"/>
      <c r="CQ229" s="159"/>
      <c r="CR229" s="39">
        <v>741490</v>
      </c>
      <c r="CS229" s="40">
        <v>655630</v>
      </c>
      <c r="CT229" s="40">
        <v>29205</v>
      </c>
      <c r="CU229" s="40">
        <v>17930</v>
      </c>
      <c r="CV229" s="40">
        <v>24070</v>
      </c>
      <c r="CW229" s="40">
        <v>935</v>
      </c>
      <c r="CX229" s="40">
        <v>13720</v>
      </c>
      <c r="CY229" s="39">
        <v>579810</v>
      </c>
      <c r="CZ229" s="40">
        <v>522605</v>
      </c>
      <c r="DA229" s="40">
        <v>22895</v>
      </c>
      <c r="DB229" s="40">
        <v>10035</v>
      </c>
      <c r="DC229" s="40">
        <v>17115</v>
      </c>
      <c r="DD229" s="40">
        <v>785</v>
      </c>
      <c r="DE229" s="40">
        <v>6375</v>
      </c>
      <c r="DF229" s="39">
        <v>748616</v>
      </c>
      <c r="DG229" s="40">
        <v>664251</v>
      </c>
      <c r="DH229" s="40">
        <v>24929</v>
      </c>
      <c r="DI229" s="40">
        <v>17729</v>
      </c>
      <c r="DJ229" s="40">
        <v>29426</v>
      </c>
      <c r="DK229" s="40">
        <v>1110</v>
      </c>
      <c r="DL229" s="159">
        <v>11171</v>
      </c>
      <c r="DM229" s="39">
        <v>572953</v>
      </c>
      <c r="DN229" s="40">
        <v>516596</v>
      </c>
      <c r="DO229" s="40">
        <v>17876</v>
      </c>
      <c r="DP229" s="40">
        <v>11354</v>
      </c>
      <c r="DQ229" s="40">
        <v>21237</v>
      </c>
      <c r="DR229" s="40">
        <v>837</v>
      </c>
      <c r="DS229" s="159">
        <v>5053</v>
      </c>
      <c r="DT229" s="41">
        <v>544208</v>
      </c>
      <c r="DU229" s="42">
        <v>25399</v>
      </c>
      <c r="DV229" s="42">
        <v>102139</v>
      </c>
      <c r="DW229" s="42">
        <v>146290</v>
      </c>
      <c r="DX229" s="42">
        <v>270380</v>
      </c>
      <c r="DY229" s="41">
        <v>482134</v>
      </c>
      <c r="DZ229" s="42">
        <v>20206</v>
      </c>
      <c r="EA229" s="42">
        <v>93063</v>
      </c>
      <c r="EB229" s="42">
        <v>131841</v>
      </c>
      <c r="EC229" s="160">
        <v>237024</v>
      </c>
    </row>
    <row r="230" spans="1:133">
      <c r="A230" s="155" t="s">
        <v>1448</v>
      </c>
      <c r="B230" s="155" t="s">
        <v>1449</v>
      </c>
      <c r="C230" s="140" t="s">
        <v>80</v>
      </c>
      <c r="D230" s="29" t="s">
        <v>1450</v>
      </c>
      <c r="E230" s="156" t="s">
        <v>1451</v>
      </c>
      <c r="F230" s="29" t="s">
        <v>1452</v>
      </c>
      <c r="G230" s="156" t="s">
        <v>1453</v>
      </c>
      <c r="H230" s="166">
        <v>2008</v>
      </c>
      <c r="I230" s="150">
        <v>1960</v>
      </c>
      <c r="J230" s="100" t="s">
        <v>85</v>
      </c>
      <c r="K230" s="100" t="s">
        <v>49</v>
      </c>
      <c r="L230" s="100" t="s">
        <v>148</v>
      </c>
      <c r="M230" s="100" t="s">
        <v>87</v>
      </c>
      <c r="N230" s="100" t="s">
        <v>102</v>
      </c>
      <c r="O230" s="43">
        <f t="shared" si="0"/>
        <v>31.311944560000001</v>
      </c>
      <c r="P230" s="162">
        <f t="shared" si="1"/>
        <v>66.849399640000001</v>
      </c>
      <c r="Q230" s="43">
        <f t="shared" si="2"/>
        <v>28.076052010000002</v>
      </c>
      <c r="R230" s="162">
        <f t="shared" si="3"/>
        <v>67.094017089999994</v>
      </c>
      <c r="S230" s="43">
        <f t="shared" si="4"/>
        <v>36.052175980000001</v>
      </c>
      <c r="T230" s="162">
        <f t="shared" si="5"/>
        <v>61.996741120000003</v>
      </c>
      <c r="U230" s="43">
        <f t="shared" si="6"/>
        <v>42.805413229999999</v>
      </c>
      <c r="V230" s="162">
        <f t="shared" si="7"/>
        <v>55.834792569999998</v>
      </c>
      <c r="W230" s="43">
        <f t="shared" si="268"/>
        <v>28.500201300000001</v>
      </c>
      <c r="X230" s="162">
        <f t="shared" si="269"/>
        <v>69.440871200000004</v>
      </c>
      <c r="Y230" s="43">
        <f t="shared" si="262"/>
        <v>32.836220920000002</v>
      </c>
      <c r="Z230" s="162">
        <f t="shared" si="263"/>
        <v>65.076338230000005</v>
      </c>
      <c r="AA230" s="43">
        <f t="shared" si="264"/>
        <v>27.934233420000002</v>
      </c>
      <c r="AB230" s="162">
        <f t="shared" si="265"/>
        <v>67.836712969999994</v>
      </c>
      <c r="AC230" s="43">
        <f t="shared" si="274"/>
        <v>27.14800125</v>
      </c>
      <c r="AD230" s="162">
        <f t="shared" si="275"/>
        <v>68.333159379999998</v>
      </c>
      <c r="AE230" s="43">
        <f t="shared" si="276"/>
        <v>34.103707610000001</v>
      </c>
      <c r="AF230" s="162">
        <f t="shared" si="277"/>
        <v>65.896292389999999</v>
      </c>
      <c r="AG230" s="43">
        <f t="shared" ref="AG230:AL230" si="503">CZ230/$CY230*100</f>
        <v>92.818179529999995</v>
      </c>
      <c r="AH230" s="44">
        <f t="shared" si="503"/>
        <v>3.1757204030000001</v>
      </c>
      <c r="AI230" s="44">
        <f t="shared" si="503"/>
        <v>1.719413791</v>
      </c>
      <c r="AJ230" s="44">
        <f t="shared" si="503"/>
        <v>0.75831846020000004</v>
      </c>
      <c r="AK230" s="44">
        <f t="shared" si="503"/>
        <v>0.31086867260000001</v>
      </c>
      <c r="AL230" s="44">
        <f t="shared" si="503"/>
        <v>1.217499141</v>
      </c>
      <c r="AM230" s="43">
        <f t="shared" ref="AM230:AR230" si="504">DN230/$DM230*100</f>
        <v>93.193292380000003</v>
      </c>
      <c r="AN230" s="44">
        <f t="shared" si="504"/>
        <v>3.0513868249999998</v>
      </c>
      <c r="AO230" s="44">
        <f t="shared" si="504"/>
        <v>1.7172153050000001</v>
      </c>
      <c r="AP230" s="44">
        <f t="shared" si="504"/>
        <v>0.86073863340000001</v>
      </c>
      <c r="AQ230" s="44">
        <f t="shared" si="504"/>
        <v>0.29354259560000001</v>
      </c>
      <c r="AR230" s="163">
        <f t="shared" si="504"/>
        <v>0.88382425799999997</v>
      </c>
      <c r="AS230" s="45">
        <f t="shared" si="18"/>
        <v>90.763871199999997</v>
      </c>
      <c r="AT230" s="46">
        <f t="shared" si="27"/>
        <v>147</v>
      </c>
      <c r="AU230" s="47">
        <f t="shared" si="19"/>
        <v>26.8337389</v>
      </c>
      <c r="AV230" s="46">
        <f t="shared" si="28"/>
        <v>274</v>
      </c>
      <c r="AW230" s="47">
        <f t="shared" si="20"/>
        <v>26.686124589999999</v>
      </c>
      <c r="AX230" s="164">
        <f t="shared" si="29"/>
        <v>332</v>
      </c>
      <c r="AY230" s="48">
        <v>65707</v>
      </c>
      <c r="AZ230" s="49">
        <f t="shared" si="30"/>
        <v>172</v>
      </c>
      <c r="BA230" s="50">
        <v>66900</v>
      </c>
      <c r="BB230" s="49">
        <f t="shared" si="31"/>
        <v>227</v>
      </c>
      <c r="BC230" s="165">
        <f t="shared" si="21"/>
        <v>68.048604499999996</v>
      </c>
      <c r="BD230" s="51"/>
      <c r="BE230" s="44"/>
      <c r="BF230" s="162"/>
      <c r="BG230" s="100">
        <v>227</v>
      </c>
      <c r="BH230" s="39">
        <v>417914</v>
      </c>
      <c r="BI230" s="40">
        <v>130857</v>
      </c>
      <c r="BJ230" s="40">
        <v>279373</v>
      </c>
      <c r="BK230" s="39">
        <v>378846</v>
      </c>
      <c r="BL230" s="40">
        <v>106365</v>
      </c>
      <c r="BM230" s="40">
        <v>254183</v>
      </c>
      <c r="BN230" s="39">
        <v>353496</v>
      </c>
      <c r="BO230" s="40">
        <v>127443</v>
      </c>
      <c r="BP230" s="40">
        <v>219156</v>
      </c>
      <c r="BQ230" s="39">
        <v>370056</v>
      </c>
      <c r="BR230" s="40">
        <v>158404</v>
      </c>
      <c r="BS230" s="40">
        <v>206620</v>
      </c>
      <c r="BT230" s="39">
        <v>407348</v>
      </c>
      <c r="BU230" s="40">
        <v>116095</v>
      </c>
      <c r="BV230" s="40">
        <v>282866</v>
      </c>
      <c r="BW230" s="40">
        <v>0</v>
      </c>
      <c r="BX230" s="40">
        <v>0</v>
      </c>
      <c r="BY230" s="159">
        <v>8387</v>
      </c>
      <c r="BZ230" s="39">
        <v>324608</v>
      </c>
      <c r="CA230" s="40">
        <v>106589</v>
      </c>
      <c r="CB230" s="40">
        <v>211243</v>
      </c>
      <c r="CC230" s="159">
        <v>6776</v>
      </c>
      <c r="CD230" s="39">
        <f t="shared" si="32"/>
        <v>368333</v>
      </c>
      <c r="CE230" s="40">
        <v>102891</v>
      </c>
      <c r="CF230" s="40">
        <v>249865</v>
      </c>
      <c r="CG230" s="159">
        <v>15577</v>
      </c>
      <c r="CH230" s="39">
        <f t="shared" si="280"/>
        <v>191620</v>
      </c>
      <c r="CI230" s="40">
        <v>52021</v>
      </c>
      <c r="CJ230" s="40">
        <v>130940</v>
      </c>
      <c r="CK230" s="159">
        <v>8659</v>
      </c>
      <c r="CL230" s="39">
        <v>111189</v>
      </c>
      <c r="CM230" s="159">
        <v>214843</v>
      </c>
      <c r="CN230" s="39"/>
      <c r="CO230" s="40"/>
      <c r="CP230" s="40"/>
      <c r="CQ230" s="159"/>
      <c r="CR230" s="39">
        <v>780030</v>
      </c>
      <c r="CS230" s="40">
        <v>713450</v>
      </c>
      <c r="CT230" s="40">
        <v>25470</v>
      </c>
      <c r="CU230" s="40">
        <v>17495</v>
      </c>
      <c r="CV230" s="40">
        <v>6625</v>
      </c>
      <c r="CW230" s="40">
        <v>2150</v>
      </c>
      <c r="CX230" s="40">
        <v>14840</v>
      </c>
      <c r="CY230" s="39">
        <v>596715</v>
      </c>
      <c r="CZ230" s="40">
        <v>553860</v>
      </c>
      <c r="DA230" s="40">
        <v>18950</v>
      </c>
      <c r="DB230" s="40">
        <v>10260</v>
      </c>
      <c r="DC230" s="40">
        <v>4525</v>
      </c>
      <c r="DD230" s="40">
        <v>1855</v>
      </c>
      <c r="DE230" s="40">
        <v>7265</v>
      </c>
      <c r="DF230" s="39">
        <v>748615</v>
      </c>
      <c r="DG230" s="40">
        <v>689206</v>
      </c>
      <c r="DH230" s="40">
        <v>23775</v>
      </c>
      <c r="DI230" s="40">
        <v>15883</v>
      </c>
      <c r="DJ230" s="40">
        <v>6697</v>
      </c>
      <c r="DK230" s="40">
        <v>2148</v>
      </c>
      <c r="DL230" s="159">
        <v>10906</v>
      </c>
      <c r="DM230" s="39">
        <v>563121</v>
      </c>
      <c r="DN230" s="40">
        <v>524791</v>
      </c>
      <c r="DO230" s="40">
        <v>17183</v>
      </c>
      <c r="DP230" s="40">
        <v>9670</v>
      </c>
      <c r="DQ230" s="40">
        <v>4847</v>
      </c>
      <c r="DR230" s="40">
        <v>1653</v>
      </c>
      <c r="DS230" s="159">
        <v>4977</v>
      </c>
      <c r="DT230" s="41">
        <v>537931</v>
      </c>
      <c r="DU230" s="42">
        <v>49684</v>
      </c>
      <c r="DV230" s="42">
        <v>171397</v>
      </c>
      <c r="DW230" s="42">
        <v>172503</v>
      </c>
      <c r="DX230" s="42">
        <v>144347</v>
      </c>
      <c r="DY230" s="41">
        <v>498169</v>
      </c>
      <c r="DZ230" s="42">
        <v>44080</v>
      </c>
      <c r="EA230" s="42">
        <v>161202</v>
      </c>
      <c r="EB230" s="42">
        <v>159945</v>
      </c>
      <c r="EC230" s="160">
        <v>132942</v>
      </c>
    </row>
    <row r="231" spans="1:133">
      <c r="A231" s="154" t="s">
        <v>1454</v>
      </c>
      <c r="B231" s="154" t="s">
        <v>1455</v>
      </c>
      <c r="C231" s="140" t="s">
        <v>80</v>
      </c>
      <c r="D231" s="29" t="s">
        <v>1456</v>
      </c>
      <c r="E231" s="156" t="s">
        <v>1457</v>
      </c>
      <c r="F231" s="29" t="s">
        <v>1458</v>
      </c>
      <c r="G231" s="156" t="s">
        <v>1459</v>
      </c>
      <c r="H231" s="166">
        <v>2010</v>
      </c>
      <c r="I231" s="150">
        <v>1960</v>
      </c>
      <c r="J231" s="100" t="s">
        <v>131</v>
      </c>
      <c r="K231" s="100" t="s">
        <v>49</v>
      </c>
      <c r="L231" s="100" t="s">
        <v>1460</v>
      </c>
      <c r="M231" s="100" t="s">
        <v>87</v>
      </c>
      <c r="N231" s="100" t="s">
        <v>102</v>
      </c>
      <c r="O231" s="43">
        <f t="shared" si="0"/>
        <v>31.932861819999999</v>
      </c>
      <c r="P231" s="162">
        <f t="shared" si="1"/>
        <v>66.002430660000002</v>
      </c>
      <c r="Q231" s="43">
        <f t="shared" si="2"/>
        <v>29.340856330000001</v>
      </c>
      <c r="R231" s="162">
        <f t="shared" si="3"/>
        <v>65.286079520000001</v>
      </c>
      <c r="S231" s="43">
        <f t="shared" si="4"/>
        <v>36.4138819</v>
      </c>
      <c r="T231" s="162">
        <f t="shared" si="5"/>
        <v>61.244123760000001</v>
      </c>
      <c r="U231" s="43">
        <f t="shared" si="6"/>
        <v>41.905205340000002</v>
      </c>
      <c r="V231" s="162">
        <f t="shared" si="7"/>
        <v>56.505742920000003</v>
      </c>
      <c r="W231" s="43">
        <f t="shared" si="268"/>
        <v>29.66491748</v>
      </c>
      <c r="X231" s="162">
        <f t="shared" si="269"/>
        <v>67.591694320000002</v>
      </c>
      <c r="Y231" s="43">
        <f t="shared" si="262"/>
        <v>32.718296989999999</v>
      </c>
      <c r="Z231" s="162">
        <f t="shared" si="263"/>
        <v>64.823603210000002</v>
      </c>
      <c r="AA231" s="43">
        <f t="shared" si="264"/>
        <v>27.84483226</v>
      </c>
      <c r="AB231" s="162">
        <f t="shared" si="265"/>
        <v>67.828097060000005</v>
      </c>
      <c r="AC231" s="43">
        <f t="shared" si="274"/>
        <v>26.357169599999999</v>
      </c>
      <c r="AD231" s="162">
        <f t="shared" si="275"/>
        <v>68.079144119999995</v>
      </c>
      <c r="AE231" s="43">
        <f t="shared" si="276"/>
        <v>37.045163530000004</v>
      </c>
      <c r="AF231" s="162">
        <f t="shared" si="277"/>
        <v>62.954836469999996</v>
      </c>
      <c r="AG231" s="43">
        <f t="shared" ref="AG231:AL231" si="505">CZ231/$CY231*100</f>
        <v>89.347807430000003</v>
      </c>
      <c r="AH231" s="44">
        <f t="shared" si="505"/>
        <v>4.5241568689999996</v>
      </c>
      <c r="AI231" s="44">
        <f t="shared" si="505"/>
        <v>2.7546554539999999</v>
      </c>
      <c r="AJ231" s="44">
        <f t="shared" si="505"/>
        <v>1.0409336650000001</v>
      </c>
      <c r="AK231" s="44">
        <f t="shared" si="505"/>
        <v>0.56208701620000001</v>
      </c>
      <c r="AL231" s="44">
        <f t="shared" si="505"/>
        <v>1.7703595640000001</v>
      </c>
      <c r="AM231" s="43">
        <f t="shared" ref="AM231:AR231" si="506">DN231/$DM231*100</f>
        <v>89.695855170000002</v>
      </c>
      <c r="AN231" s="44">
        <f t="shared" si="506"/>
        <v>4.328724867</v>
      </c>
      <c r="AO231" s="44">
        <f t="shared" si="506"/>
        <v>2.616078221</v>
      </c>
      <c r="AP231" s="44">
        <f t="shared" si="506"/>
        <v>1.49315709</v>
      </c>
      <c r="AQ231" s="44">
        <f t="shared" si="506"/>
        <v>0.48399366310000003</v>
      </c>
      <c r="AR231" s="163">
        <f t="shared" si="506"/>
        <v>1.382190987</v>
      </c>
      <c r="AS231" s="45">
        <f t="shared" si="18"/>
        <v>89.599553510000007</v>
      </c>
      <c r="AT231" s="46">
        <f t="shared" si="27"/>
        <v>205</v>
      </c>
      <c r="AU231" s="47">
        <f t="shared" si="19"/>
        <v>25.483864539999999</v>
      </c>
      <c r="AV231" s="46">
        <f t="shared" si="28"/>
        <v>294</v>
      </c>
      <c r="AW231" s="47">
        <f t="shared" si="20"/>
        <v>25.195528979999999</v>
      </c>
      <c r="AX231" s="164">
        <f t="shared" si="29"/>
        <v>359</v>
      </c>
      <c r="AY231" s="48">
        <v>51575</v>
      </c>
      <c r="AZ231" s="49">
        <f t="shared" si="30"/>
        <v>339</v>
      </c>
      <c r="BA231" s="50">
        <v>52741</v>
      </c>
      <c r="BB231" s="49">
        <f t="shared" si="31"/>
        <v>389</v>
      </c>
      <c r="BC231" s="165">
        <f t="shared" si="21"/>
        <v>66.836154719999996</v>
      </c>
      <c r="BD231" s="51"/>
      <c r="BE231" s="44"/>
      <c r="BF231" s="162"/>
      <c r="BG231" s="100">
        <v>228</v>
      </c>
      <c r="BH231" s="39">
        <v>369447</v>
      </c>
      <c r="BI231" s="40">
        <v>117975</v>
      </c>
      <c r="BJ231" s="40">
        <v>243844</v>
      </c>
      <c r="BK231" s="39">
        <v>340290</v>
      </c>
      <c r="BL231" s="40">
        <v>99844</v>
      </c>
      <c r="BM231" s="40">
        <v>222162</v>
      </c>
      <c r="BN231" s="39">
        <v>329292</v>
      </c>
      <c r="BO231" s="40">
        <v>119908</v>
      </c>
      <c r="BP231" s="40">
        <v>201672</v>
      </c>
      <c r="BQ231" s="39">
        <v>350083</v>
      </c>
      <c r="BR231" s="40">
        <v>146703</v>
      </c>
      <c r="BS231" s="40">
        <v>197817</v>
      </c>
      <c r="BT231" s="39">
        <v>362836</v>
      </c>
      <c r="BU231" s="40">
        <v>107635</v>
      </c>
      <c r="BV231" s="40">
        <v>245247</v>
      </c>
      <c r="BW231" s="40">
        <v>0</v>
      </c>
      <c r="BX231" s="40">
        <v>0</v>
      </c>
      <c r="BY231" s="159">
        <v>9954</v>
      </c>
      <c r="BZ231" s="39">
        <v>293316</v>
      </c>
      <c r="CA231" s="40">
        <v>95968</v>
      </c>
      <c r="CB231" s="40">
        <v>190138</v>
      </c>
      <c r="CC231" s="159">
        <v>7210</v>
      </c>
      <c r="CD231" s="39">
        <f t="shared" si="32"/>
        <v>332234</v>
      </c>
      <c r="CE231" s="40">
        <v>92510</v>
      </c>
      <c r="CF231" s="40">
        <v>225348</v>
      </c>
      <c r="CG231" s="159">
        <v>14376</v>
      </c>
      <c r="CH231" s="39">
        <f t="shared" si="280"/>
        <v>176286</v>
      </c>
      <c r="CI231" s="40">
        <v>46464</v>
      </c>
      <c r="CJ231" s="40">
        <v>120014</v>
      </c>
      <c r="CK231" s="159">
        <v>9808</v>
      </c>
      <c r="CL231" s="39">
        <v>113120</v>
      </c>
      <c r="CM231" s="159">
        <v>192237</v>
      </c>
      <c r="CN231" s="39"/>
      <c r="CO231" s="40"/>
      <c r="CP231" s="40"/>
      <c r="CQ231" s="159"/>
      <c r="CR231" s="39">
        <v>752650</v>
      </c>
      <c r="CS231" s="40">
        <v>660520</v>
      </c>
      <c r="CT231" s="40">
        <v>33935</v>
      </c>
      <c r="CU231" s="40">
        <v>26220</v>
      </c>
      <c r="CV231" s="40">
        <v>7895</v>
      </c>
      <c r="CW231" s="40">
        <v>4150</v>
      </c>
      <c r="CX231" s="40">
        <v>19930</v>
      </c>
      <c r="CY231" s="39">
        <v>582650</v>
      </c>
      <c r="CZ231" s="40">
        <v>520585</v>
      </c>
      <c r="DA231" s="40">
        <v>26360</v>
      </c>
      <c r="DB231" s="40">
        <v>16050</v>
      </c>
      <c r="DC231" s="40">
        <v>6065</v>
      </c>
      <c r="DD231" s="40">
        <v>3275</v>
      </c>
      <c r="DE231" s="40">
        <v>10315</v>
      </c>
      <c r="DF231" s="39">
        <v>748616</v>
      </c>
      <c r="DG231" s="40">
        <v>660747</v>
      </c>
      <c r="DH231" s="40">
        <v>33726</v>
      </c>
      <c r="DI231" s="40">
        <v>24261</v>
      </c>
      <c r="DJ231" s="40">
        <v>10804</v>
      </c>
      <c r="DK231" s="40">
        <v>3609</v>
      </c>
      <c r="DL231" s="159">
        <v>15469</v>
      </c>
      <c r="DM231" s="39">
        <v>573148</v>
      </c>
      <c r="DN231" s="40">
        <v>514090</v>
      </c>
      <c r="DO231" s="40">
        <v>24810</v>
      </c>
      <c r="DP231" s="40">
        <v>14994</v>
      </c>
      <c r="DQ231" s="40">
        <v>8558</v>
      </c>
      <c r="DR231" s="40">
        <v>2774</v>
      </c>
      <c r="DS231" s="159">
        <v>7922</v>
      </c>
      <c r="DT231" s="41">
        <v>501690</v>
      </c>
      <c r="DU231" s="42">
        <v>52178</v>
      </c>
      <c r="DV231" s="42">
        <v>170218</v>
      </c>
      <c r="DW231" s="42">
        <v>151444</v>
      </c>
      <c r="DX231" s="42">
        <v>127850</v>
      </c>
      <c r="DY231" s="41">
        <v>447504</v>
      </c>
      <c r="DZ231" s="42">
        <v>45229</v>
      </c>
      <c r="EA231" s="42">
        <v>154552</v>
      </c>
      <c r="EB231" s="42">
        <v>134972</v>
      </c>
      <c r="EC231" s="160">
        <v>112751</v>
      </c>
    </row>
    <row r="232" spans="1:133">
      <c r="A232" s="155" t="s">
        <v>1461</v>
      </c>
      <c r="B232" s="155" t="s">
        <v>1462</v>
      </c>
      <c r="C232" s="140" t="s">
        <v>126</v>
      </c>
      <c r="D232" s="29" t="s">
        <v>1463</v>
      </c>
      <c r="E232" s="156" t="s">
        <v>1464</v>
      </c>
      <c r="F232" s="29" t="s">
        <v>1465</v>
      </c>
      <c r="G232" s="156" t="s">
        <v>1466</v>
      </c>
      <c r="H232" s="166">
        <v>2004</v>
      </c>
      <c r="I232" s="150">
        <v>1944</v>
      </c>
      <c r="J232" s="100" t="s">
        <v>85</v>
      </c>
      <c r="K232" s="100" t="s">
        <v>50</v>
      </c>
      <c r="L232" s="100" t="s">
        <v>132</v>
      </c>
      <c r="M232" s="100" t="s">
        <v>87</v>
      </c>
      <c r="N232" s="100" t="s">
        <v>102</v>
      </c>
      <c r="O232" s="43">
        <f t="shared" si="0"/>
        <v>58.390223159999998</v>
      </c>
      <c r="P232" s="162">
        <f t="shared" si="1"/>
        <v>39.634767330000003</v>
      </c>
      <c r="Q232" s="43">
        <f t="shared" si="2"/>
        <v>54.066416670000002</v>
      </c>
      <c r="R232" s="162">
        <f t="shared" si="3"/>
        <v>40.589045720000001</v>
      </c>
      <c r="S232" s="43">
        <f t="shared" si="4"/>
        <v>58.903607549999997</v>
      </c>
      <c r="T232" s="162">
        <f t="shared" si="5"/>
        <v>39.363550920000002</v>
      </c>
      <c r="U232" s="43">
        <f t="shared" si="6"/>
        <v>61.987245799999997</v>
      </c>
      <c r="V232" s="162">
        <f t="shared" si="7"/>
        <v>36.753000149999998</v>
      </c>
      <c r="W232" s="43">
        <f t="shared" si="268"/>
        <v>58.786141929999999</v>
      </c>
      <c r="X232" s="162">
        <f t="shared" si="269"/>
        <v>38.57049627</v>
      </c>
      <c r="Y232" s="43">
        <f t="shared" si="262"/>
        <v>61.673097589999998</v>
      </c>
      <c r="Z232" s="162">
        <f t="shared" si="263"/>
        <v>35.61463784</v>
      </c>
      <c r="AA232" s="43">
        <f t="shared" si="264"/>
        <v>58.829370590000003</v>
      </c>
      <c r="AB232" s="162">
        <f t="shared" si="265"/>
        <v>38.169118330000003</v>
      </c>
      <c r="AC232" s="43">
        <f t="shared" si="274"/>
        <v>51.587203440000003</v>
      </c>
      <c r="AD232" s="162">
        <f t="shared" si="275"/>
        <v>44.957854660000002</v>
      </c>
      <c r="AE232" s="43">
        <f t="shared" si="276"/>
        <v>62.11717565</v>
      </c>
      <c r="AF232" s="162">
        <f t="shared" si="277"/>
        <v>37.88282435</v>
      </c>
      <c r="AG232" s="43">
        <f t="shared" ref="AG232:AL232" si="507">CZ232/$CY232*100</f>
        <v>70.094067080000002</v>
      </c>
      <c r="AH232" s="44">
        <f t="shared" si="507"/>
        <v>20.791643180000001</v>
      </c>
      <c r="AI232" s="44">
        <f t="shared" si="507"/>
        <v>5.3225408679999999</v>
      </c>
      <c r="AJ232" s="44">
        <f t="shared" si="507"/>
        <v>1.471779876</v>
      </c>
      <c r="AK232" s="44">
        <f t="shared" si="507"/>
        <v>0.37256905299999998</v>
      </c>
      <c r="AL232" s="44">
        <f t="shared" si="507"/>
        <v>1.947399944</v>
      </c>
      <c r="AM232" s="43">
        <f t="shared" ref="AM232:AR232" si="508">DN232/$DM232*100</f>
        <v>69.026449150000005</v>
      </c>
      <c r="AN232" s="44">
        <f t="shared" si="508"/>
        <v>20.245057039999999</v>
      </c>
      <c r="AO232" s="44">
        <f t="shared" si="508"/>
        <v>6.834220126</v>
      </c>
      <c r="AP232" s="44">
        <f t="shared" si="508"/>
        <v>1.835555587</v>
      </c>
      <c r="AQ232" s="44">
        <f t="shared" si="508"/>
        <v>0.42928032729999999</v>
      </c>
      <c r="AR232" s="163">
        <f t="shared" si="508"/>
        <v>1.6294377710000001</v>
      </c>
      <c r="AS232" s="45">
        <f t="shared" si="18"/>
        <v>89.862776699999998</v>
      </c>
      <c r="AT232" s="46">
        <f t="shared" si="27"/>
        <v>192</v>
      </c>
      <c r="AU232" s="47">
        <f t="shared" si="19"/>
        <v>28.64179042</v>
      </c>
      <c r="AV232" s="46">
        <f t="shared" si="28"/>
        <v>242</v>
      </c>
      <c r="AW232" s="47">
        <f t="shared" si="20"/>
        <v>32.958264630000002</v>
      </c>
      <c r="AX232" s="164">
        <f t="shared" si="29"/>
        <v>237</v>
      </c>
      <c r="AY232" s="48">
        <v>52554</v>
      </c>
      <c r="AZ232" s="49">
        <f t="shared" si="30"/>
        <v>325</v>
      </c>
      <c r="BA232" s="50">
        <v>60359</v>
      </c>
      <c r="BB232" s="49">
        <f t="shared" si="31"/>
        <v>301</v>
      </c>
      <c r="BC232" s="165">
        <f t="shared" si="21"/>
        <v>46.99227896</v>
      </c>
      <c r="BD232" s="51"/>
      <c r="BE232" s="44"/>
      <c r="BF232" s="162"/>
      <c r="BG232" s="100">
        <v>229</v>
      </c>
      <c r="BH232" s="39">
        <v>357416</v>
      </c>
      <c r="BI232" s="40">
        <v>208696</v>
      </c>
      <c r="BJ232" s="40">
        <v>141661</v>
      </c>
      <c r="BK232" s="39">
        <v>328803</v>
      </c>
      <c r="BL232" s="40">
        <v>177772</v>
      </c>
      <c r="BM232" s="40">
        <v>133458</v>
      </c>
      <c r="BN232" s="39">
        <v>338346</v>
      </c>
      <c r="BO232" s="40">
        <v>199298</v>
      </c>
      <c r="BP232" s="40">
        <v>133185</v>
      </c>
      <c r="BQ232" s="39">
        <v>370231</v>
      </c>
      <c r="BR232" s="40">
        <v>229496</v>
      </c>
      <c r="BS232" s="40">
        <v>136071</v>
      </c>
      <c r="BT232" s="39">
        <v>352430</v>
      </c>
      <c r="BU232" s="40">
        <v>207180</v>
      </c>
      <c r="BV232" s="40">
        <v>135934</v>
      </c>
      <c r="BW232" s="40">
        <v>0</v>
      </c>
      <c r="BX232" s="40">
        <v>0</v>
      </c>
      <c r="BY232" s="159">
        <v>9316</v>
      </c>
      <c r="BZ232" s="39">
        <v>283785</v>
      </c>
      <c r="CA232" s="40">
        <v>175019</v>
      </c>
      <c r="CB232" s="40">
        <v>101069</v>
      </c>
      <c r="CC232" s="159">
        <v>7697</v>
      </c>
      <c r="CD232" s="39">
        <f t="shared" si="32"/>
        <v>324270</v>
      </c>
      <c r="CE232" s="40">
        <v>190766</v>
      </c>
      <c r="CF232" s="40">
        <v>123771</v>
      </c>
      <c r="CG232" s="159">
        <v>9733</v>
      </c>
      <c r="CH232" s="39">
        <f t="shared" si="280"/>
        <v>153635</v>
      </c>
      <c r="CI232" s="40">
        <v>79256</v>
      </c>
      <c r="CJ232" s="40">
        <v>69071</v>
      </c>
      <c r="CK232" s="159">
        <v>5308</v>
      </c>
      <c r="CL232" s="39">
        <v>200290</v>
      </c>
      <c r="CM232" s="159">
        <v>122149</v>
      </c>
      <c r="CN232" s="39"/>
      <c r="CO232" s="40"/>
      <c r="CP232" s="40"/>
      <c r="CQ232" s="159"/>
      <c r="CR232" s="39">
        <v>740940</v>
      </c>
      <c r="CS232" s="40">
        <v>488195</v>
      </c>
      <c r="CT232" s="40">
        <v>162710</v>
      </c>
      <c r="CU232" s="40">
        <v>54675</v>
      </c>
      <c r="CV232" s="40">
        <v>11615</v>
      </c>
      <c r="CW232" s="40">
        <v>2385</v>
      </c>
      <c r="CX232" s="40">
        <v>21360</v>
      </c>
      <c r="CY232" s="39">
        <v>567680</v>
      </c>
      <c r="CZ232" s="40">
        <v>397910</v>
      </c>
      <c r="DA232" s="40">
        <v>118030</v>
      </c>
      <c r="DB232" s="40">
        <v>30215</v>
      </c>
      <c r="DC232" s="40">
        <v>8355</v>
      </c>
      <c r="DD232" s="40">
        <v>2115</v>
      </c>
      <c r="DE232" s="40">
        <v>11055</v>
      </c>
      <c r="DF232" s="39">
        <v>748616</v>
      </c>
      <c r="DG232" s="40">
        <v>487932</v>
      </c>
      <c r="DH232" s="40">
        <v>162721</v>
      </c>
      <c r="DI232" s="40">
        <v>62451</v>
      </c>
      <c r="DJ232" s="40">
        <v>13735</v>
      </c>
      <c r="DK232" s="40">
        <v>3103</v>
      </c>
      <c r="DL232" s="159">
        <v>18674</v>
      </c>
      <c r="DM232" s="39">
        <v>569092</v>
      </c>
      <c r="DN232" s="40">
        <v>392824</v>
      </c>
      <c r="DO232" s="40">
        <v>115213</v>
      </c>
      <c r="DP232" s="40">
        <v>38893</v>
      </c>
      <c r="DQ232" s="40">
        <v>10446</v>
      </c>
      <c r="DR232" s="40">
        <v>2443</v>
      </c>
      <c r="DS232" s="159">
        <v>9273</v>
      </c>
      <c r="DT232" s="41">
        <v>524838</v>
      </c>
      <c r="DU232" s="42">
        <v>53204</v>
      </c>
      <c r="DV232" s="42">
        <v>161280</v>
      </c>
      <c r="DW232" s="42">
        <v>160031</v>
      </c>
      <c r="DX232" s="42">
        <v>150323</v>
      </c>
      <c r="DY232" s="41">
        <v>362067</v>
      </c>
      <c r="DZ232" s="42">
        <v>25549</v>
      </c>
      <c r="EA232" s="42">
        <v>108902</v>
      </c>
      <c r="EB232" s="42">
        <v>108285</v>
      </c>
      <c r="EC232" s="160">
        <v>119331</v>
      </c>
    </row>
    <row r="233" spans="1:133">
      <c r="A233" s="154" t="s">
        <v>1467</v>
      </c>
      <c r="B233" s="154" t="s">
        <v>1468</v>
      </c>
      <c r="C233" s="140" t="s">
        <v>80</v>
      </c>
      <c r="D233" s="29" t="s">
        <v>1469</v>
      </c>
      <c r="E233" s="156" t="s">
        <v>1174</v>
      </c>
      <c r="F233" s="29" t="s">
        <v>1470</v>
      </c>
      <c r="G233" s="156" t="s">
        <v>1471</v>
      </c>
      <c r="H233" s="161">
        <v>2000</v>
      </c>
      <c r="I233" s="150">
        <v>1963</v>
      </c>
      <c r="J233" s="100" t="s">
        <v>85</v>
      </c>
      <c r="K233" s="100" t="s">
        <v>49</v>
      </c>
      <c r="L233" s="100" t="s">
        <v>86</v>
      </c>
      <c r="M233" s="100" t="s">
        <v>87</v>
      </c>
      <c r="N233" s="100" t="s">
        <v>102</v>
      </c>
      <c r="O233" s="43">
        <f t="shared" si="0"/>
        <v>34.972827959999996</v>
      </c>
      <c r="P233" s="162">
        <f t="shared" si="1"/>
        <v>63.280161219999997</v>
      </c>
      <c r="Q233" s="43">
        <f t="shared" si="2"/>
        <v>31.652985480000002</v>
      </c>
      <c r="R233" s="162">
        <f t="shared" si="3"/>
        <v>63.097787089999997</v>
      </c>
      <c r="S233" s="43">
        <f t="shared" si="4"/>
        <v>37.902869690000003</v>
      </c>
      <c r="T233" s="162">
        <f t="shared" si="5"/>
        <v>60.032519090000001</v>
      </c>
      <c r="U233" s="43">
        <f t="shared" si="6"/>
        <v>43.057453160000001</v>
      </c>
      <c r="V233" s="162">
        <f t="shared" si="7"/>
        <v>55.252093240000001</v>
      </c>
      <c r="W233" s="43">
        <f t="shared" si="268"/>
        <v>30.8274945</v>
      </c>
      <c r="X233" s="162">
        <f t="shared" si="269"/>
        <v>67.061452279999997</v>
      </c>
      <c r="Y233" s="43">
        <f t="shared" si="262"/>
        <v>31.976791779999999</v>
      </c>
      <c r="Z233" s="162">
        <f t="shared" si="263"/>
        <v>65.419159230000005</v>
      </c>
      <c r="AA233" s="43">
        <f t="shared" si="264"/>
        <v>28.447341089999998</v>
      </c>
      <c r="AB233" s="162">
        <f t="shared" si="265"/>
        <v>68.024563130000004</v>
      </c>
      <c r="AC233" s="43">
        <f t="shared" si="274"/>
        <v>29.500454619999999</v>
      </c>
      <c r="AD233" s="162">
        <f t="shared" si="275"/>
        <v>66.650264750000005</v>
      </c>
      <c r="AE233" s="43">
        <f t="shared" si="276"/>
        <v>33.343576849999998</v>
      </c>
      <c r="AF233" s="162">
        <f t="shared" si="277"/>
        <v>66.656423149999995</v>
      </c>
      <c r="AG233" s="43">
        <f t="shared" ref="AG233:AL233" si="509">CZ233/$CY233*100</f>
        <v>90.120710470000006</v>
      </c>
      <c r="AH233" s="44">
        <f t="shared" si="509"/>
        <v>4.1533022930000003</v>
      </c>
      <c r="AI233" s="44">
        <f t="shared" si="509"/>
        <v>2.9263666150000001</v>
      </c>
      <c r="AJ233" s="44">
        <f t="shared" si="509"/>
        <v>1.018279014</v>
      </c>
      <c r="AK233" s="44">
        <f t="shared" si="509"/>
        <v>0.3681669253</v>
      </c>
      <c r="AL233" s="44">
        <f t="shared" si="509"/>
        <v>1.413174685</v>
      </c>
      <c r="AM233" s="43">
        <f t="shared" ref="AM233:AR233" si="510">DN233/$DM233*100</f>
        <v>91.192942310000007</v>
      </c>
      <c r="AN233" s="44">
        <f t="shared" si="510"/>
        <v>3.6530028130000001</v>
      </c>
      <c r="AO233" s="44">
        <f t="shared" si="510"/>
        <v>2.6755035390000002</v>
      </c>
      <c r="AP233" s="44">
        <f t="shared" si="510"/>
        <v>1.1485926420000001</v>
      </c>
      <c r="AQ233" s="44">
        <f t="shared" si="510"/>
        <v>0.34466635020000003</v>
      </c>
      <c r="AR233" s="163">
        <f t="shared" si="510"/>
        <v>0.98529234649999997</v>
      </c>
      <c r="AS233" s="45">
        <f t="shared" si="18"/>
        <v>91.429902549999994</v>
      </c>
      <c r="AT233" s="46">
        <f t="shared" si="27"/>
        <v>113</v>
      </c>
      <c r="AU233" s="47">
        <f t="shared" si="19"/>
        <v>28.64791292</v>
      </c>
      <c r="AV233" s="46">
        <f t="shared" si="28"/>
        <v>241</v>
      </c>
      <c r="AW233" s="47">
        <f t="shared" si="20"/>
        <v>28.895138559999999</v>
      </c>
      <c r="AX233" s="164">
        <f t="shared" si="29"/>
        <v>296</v>
      </c>
      <c r="AY233" s="48">
        <v>61876</v>
      </c>
      <c r="AZ233" s="49">
        <f t="shared" si="30"/>
        <v>202</v>
      </c>
      <c r="BA233" s="50">
        <v>62512</v>
      </c>
      <c r="BB233" s="49">
        <f t="shared" si="31"/>
        <v>268</v>
      </c>
      <c r="BC233" s="165">
        <f t="shared" si="21"/>
        <v>64.080206309999994</v>
      </c>
      <c r="BD233" s="51"/>
      <c r="BE233" s="44"/>
      <c r="BF233" s="162"/>
      <c r="BG233" s="100">
        <v>230</v>
      </c>
      <c r="BH233" s="39">
        <v>392499</v>
      </c>
      <c r="BI233" s="40">
        <v>137268</v>
      </c>
      <c r="BJ233" s="40">
        <v>248374</v>
      </c>
      <c r="BK233" s="39">
        <v>354014</v>
      </c>
      <c r="BL233" s="40">
        <v>112056</v>
      </c>
      <c r="BM233" s="40">
        <v>223375</v>
      </c>
      <c r="BN233" s="39">
        <v>341953</v>
      </c>
      <c r="BO233" s="40">
        <v>129610</v>
      </c>
      <c r="BP233" s="40">
        <v>205283</v>
      </c>
      <c r="BQ233" s="39">
        <v>359371</v>
      </c>
      <c r="BR233" s="40">
        <v>154736</v>
      </c>
      <c r="BS233" s="40">
        <v>198560</v>
      </c>
      <c r="BT233" s="39">
        <v>385779</v>
      </c>
      <c r="BU233" s="40">
        <v>118926</v>
      </c>
      <c r="BV233" s="40">
        <v>258709</v>
      </c>
      <c r="BW233" s="40">
        <v>0</v>
      </c>
      <c r="BX233" s="40">
        <v>0</v>
      </c>
      <c r="BY233" s="159">
        <v>8144</v>
      </c>
      <c r="BZ233" s="39">
        <v>305409</v>
      </c>
      <c r="CA233" s="40">
        <v>97660</v>
      </c>
      <c r="CB233" s="40">
        <v>199796</v>
      </c>
      <c r="CC233" s="159">
        <v>7953</v>
      </c>
      <c r="CD233" s="39">
        <f t="shared" si="32"/>
        <v>350444</v>
      </c>
      <c r="CE233" s="40">
        <v>99692</v>
      </c>
      <c r="CF233" s="40">
        <v>238388</v>
      </c>
      <c r="CG233" s="159">
        <v>12364</v>
      </c>
      <c r="CH233" s="39">
        <f t="shared" si="280"/>
        <v>186970</v>
      </c>
      <c r="CI233" s="40">
        <v>55157</v>
      </c>
      <c r="CJ233" s="40">
        <v>124616</v>
      </c>
      <c r="CK233" s="159">
        <v>7197</v>
      </c>
      <c r="CL233" s="39">
        <v>108503</v>
      </c>
      <c r="CM233" s="159">
        <v>216906</v>
      </c>
      <c r="CN233" s="39"/>
      <c r="CO233" s="40"/>
      <c r="CP233" s="40"/>
      <c r="CQ233" s="159"/>
      <c r="CR233" s="39">
        <v>762220</v>
      </c>
      <c r="CS233" s="40">
        <v>674000</v>
      </c>
      <c r="CT233" s="40">
        <v>31255</v>
      </c>
      <c r="CU233" s="40">
        <v>27790</v>
      </c>
      <c r="CV233" s="40">
        <v>8225</v>
      </c>
      <c r="CW233" s="40">
        <v>2610</v>
      </c>
      <c r="CX233" s="40">
        <v>18340</v>
      </c>
      <c r="CY233" s="39">
        <v>579900</v>
      </c>
      <c r="CZ233" s="40">
        <v>522610</v>
      </c>
      <c r="DA233" s="40">
        <v>24085</v>
      </c>
      <c r="DB233" s="40">
        <v>16970</v>
      </c>
      <c r="DC233" s="40">
        <v>5905</v>
      </c>
      <c r="DD233" s="40">
        <v>2135</v>
      </c>
      <c r="DE233" s="40">
        <v>8195</v>
      </c>
      <c r="DF233" s="39">
        <v>748616</v>
      </c>
      <c r="DG233" s="40">
        <v>671834</v>
      </c>
      <c r="DH233" s="40">
        <v>28098</v>
      </c>
      <c r="DI233" s="40">
        <v>24969</v>
      </c>
      <c r="DJ233" s="40">
        <v>8905</v>
      </c>
      <c r="DK233" s="40">
        <v>2519</v>
      </c>
      <c r="DL233" s="159">
        <v>12291</v>
      </c>
      <c r="DM233" s="39">
        <v>564604</v>
      </c>
      <c r="DN233" s="40">
        <v>514879</v>
      </c>
      <c r="DO233" s="40">
        <v>20625</v>
      </c>
      <c r="DP233" s="40">
        <v>15106</v>
      </c>
      <c r="DQ233" s="40">
        <v>6485</v>
      </c>
      <c r="DR233" s="40">
        <v>1946</v>
      </c>
      <c r="DS233" s="159">
        <v>5563</v>
      </c>
      <c r="DT233" s="41">
        <v>519434</v>
      </c>
      <c r="DU233" s="42">
        <v>44516</v>
      </c>
      <c r="DV233" s="42">
        <v>175117</v>
      </c>
      <c r="DW233" s="42">
        <v>150994</v>
      </c>
      <c r="DX233" s="42">
        <v>148807</v>
      </c>
      <c r="DY233" s="41">
        <v>466158</v>
      </c>
      <c r="DZ233" s="42">
        <v>36586</v>
      </c>
      <c r="EA233" s="42">
        <v>160131</v>
      </c>
      <c r="EB233" s="42">
        <v>134744</v>
      </c>
      <c r="EC233" s="160">
        <v>134697</v>
      </c>
    </row>
    <row r="234" spans="1:133">
      <c r="A234" s="155" t="s">
        <v>1472</v>
      </c>
      <c r="B234" s="155" t="s">
        <v>1473</v>
      </c>
      <c r="C234" s="140" t="s">
        <v>80</v>
      </c>
      <c r="D234" s="29" t="s">
        <v>1474</v>
      </c>
      <c r="E234" s="156" t="s">
        <v>1475</v>
      </c>
      <c r="F234" s="29" t="s">
        <v>1476</v>
      </c>
      <c r="G234" s="156" t="s">
        <v>1477</v>
      </c>
      <c r="H234" s="166">
        <v>2010</v>
      </c>
      <c r="I234" s="150">
        <v>1955</v>
      </c>
      <c r="J234" s="100" t="s">
        <v>85</v>
      </c>
      <c r="K234" s="100" t="s">
        <v>49</v>
      </c>
      <c r="L234" s="100" t="s">
        <v>123</v>
      </c>
      <c r="M234" s="100" t="s">
        <v>87</v>
      </c>
      <c r="N234" s="100" t="s">
        <v>102</v>
      </c>
      <c r="O234" s="43">
        <f t="shared" si="0"/>
        <v>28.118151749999999</v>
      </c>
      <c r="P234" s="162">
        <f t="shared" si="1"/>
        <v>70.025898819999995</v>
      </c>
      <c r="Q234" s="43">
        <f t="shared" si="2"/>
        <v>24.678939039999999</v>
      </c>
      <c r="R234" s="162">
        <f t="shared" si="3"/>
        <v>70.362996940000002</v>
      </c>
      <c r="S234" s="43">
        <f t="shared" si="4"/>
        <v>30.344379069999999</v>
      </c>
      <c r="T234" s="162">
        <f t="shared" si="5"/>
        <v>67.555479199999994</v>
      </c>
      <c r="U234" s="43">
        <f t="shared" si="6"/>
        <v>35.346740480000001</v>
      </c>
      <c r="V234" s="162">
        <f t="shared" si="7"/>
        <v>63.115175299999997</v>
      </c>
      <c r="W234" s="43">
        <f t="shared" si="268"/>
        <v>26.56797091</v>
      </c>
      <c r="X234" s="162">
        <f t="shared" si="269"/>
        <v>68.868049709999994</v>
      </c>
      <c r="Y234" s="43">
        <f t="shared" si="262"/>
        <v>30.085510450000001</v>
      </c>
      <c r="Z234" s="162">
        <f t="shared" si="263"/>
        <v>66.230287899999993</v>
      </c>
      <c r="AA234" s="43">
        <f t="shared" si="264"/>
        <v>27.393408879999999</v>
      </c>
      <c r="AB234" s="162">
        <f t="shared" si="265"/>
        <v>67.539064460000006</v>
      </c>
      <c r="AC234" s="43">
        <f t="shared" si="274"/>
        <v>28.838049000000002</v>
      </c>
      <c r="AD234" s="162">
        <f t="shared" si="275"/>
        <v>63.464200980000001</v>
      </c>
      <c r="AE234" s="43">
        <f t="shared" si="276"/>
        <v>32.608429370000003</v>
      </c>
      <c r="AF234" s="162">
        <f t="shared" si="277"/>
        <v>67.391570630000004</v>
      </c>
      <c r="AG234" s="43">
        <f t="shared" ref="AG234:AL234" si="511">CZ234/$CY234*100</f>
        <v>91.767162400000004</v>
      </c>
      <c r="AH234" s="44">
        <f t="shared" si="511"/>
        <v>1.7445774919999999</v>
      </c>
      <c r="AI234" s="44">
        <f t="shared" si="511"/>
        <v>2.7042229510000002</v>
      </c>
      <c r="AJ234" s="44">
        <f t="shared" si="511"/>
        <v>0.99288362379999995</v>
      </c>
      <c r="AK234" s="44">
        <f t="shared" si="511"/>
        <v>0.9076575617</v>
      </c>
      <c r="AL234" s="44">
        <f t="shared" si="511"/>
        <v>1.883495973</v>
      </c>
      <c r="AM234" s="43">
        <f t="shared" ref="AM234:AR234" si="512">DN234/$DM234*100</f>
        <v>91.535356579999998</v>
      </c>
      <c r="AN234" s="44">
        <f t="shared" si="512"/>
        <v>1.485749894</v>
      </c>
      <c r="AO234" s="44">
        <f t="shared" si="512"/>
        <v>3.3284088399999998</v>
      </c>
      <c r="AP234" s="44">
        <f t="shared" si="512"/>
        <v>1.222312855</v>
      </c>
      <c r="AQ234" s="44">
        <f t="shared" si="512"/>
        <v>0.8934103981</v>
      </c>
      <c r="AR234" s="163">
        <f t="shared" si="512"/>
        <v>1.5347614359999999</v>
      </c>
      <c r="AS234" s="45">
        <f t="shared" si="18"/>
        <v>88.953192569999999</v>
      </c>
      <c r="AT234" s="46">
        <f t="shared" si="27"/>
        <v>233</v>
      </c>
      <c r="AU234" s="47">
        <f t="shared" si="19"/>
        <v>24.551159009999999</v>
      </c>
      <c r="AV234" s="46">
        <f t="shared" si="28"/>
        <v>313</v>
      </c>
      <c r="AW234" s="47">
        <f t="shared" si="20"/>
        <v>24.912993159999999</v>
      </c>
      <c r="AX234" s="164">
        <f t="shared" si="29"/>
        <v>365</v>
      </c>
      <c r="AY234" s="48">
        <v>48067</v>
      </c>
      <c r="AZ234" s="49">
        <f t="shared" si="30"/>
        <v>373</v>
      </c>
      <c r="BA234" s="50">
        <v>49068</v>
      </c>
      <c r="BB234" s="49">
        <f t="shared" si="31"/>
        <v>409</v>
      </c>
      <c r="BC234" s="165">
        <f t="shared" si="21"/>
        <v>68.905215499999997</v>
      </c>
      <c r="BD234" s="51"/>
      <c r="BE234" s="44"/>
      <c r="BF234" s="162"/>
      <c r="BG234" s="100">
        <v>231</v>
      </c>
      <c r="BH234" s="39">
        <v>376465</v>
      </c>
      <c r="BI234" s="40">
        <v>105855</v>
      </c>
      <c r="BJ234" s="40">
        <v>263623</v>
      </c>
      <c r="BK234" s="39">
        <v>342069</v>
      </c>
      <c r="BL234" s="40">
        <v>84419</v>
      </c>
      <c r="BM234" s="40">
        <v>240690</v>
      </c>
      <c r="BN234" s="39">
        <v>325978</v>
      </c>
      <c r="BO234" s="40">
        <v>98916</v>
      </c>
      <c r="BP234" s="40">
        <v>220216</v>
      </c>
      <c r="BQ234" s="39">
        <v>342504</v>
      </c>
      <c r="BR234" s="40">
        <v>121064</v>
      </c>
      <c r="BS234" s="40">
        <v>216172</v>
      </c>
      <c r="BT234" s="39">
        <v>369283</v>
      </c>
      <c r="BU234" s="40">
        <v>98111</v>
      </c>
      <c r="BV234" s="40">
        <v>254318</v>
      </c>
      <c r="BW234" s="40">
        <v>0</v>
      </c>
      <c r="BX234" s="40">
        <v>0</v>
      </c>
      <c r="BY234" s="159">
        <v>16854</v>
      </c>
      <c r="BZ234" s="39">
        <v>296455</v>
      </c>
      <c r="CA234" s="40">
        <v>89190</v>
      </c>
      <c r="CB234" s="40">
        <v>196343</v>
      </c>
      <c r="CC234" s="159">
        <v>10922</v>
      </c>
      <c r="CD234" s="39">
        <f t="shared" si="32"/>
        <v>338607</v>
      </c>
      <c r="CE234" s="40">
        <v>92756</v>
      </c>
      <c r="CF234" s="40">
        <v>228692</v>
      </c>
      <c r="CG234" s="159">
        <v>17159</v>
      </c>
      <c r="CH234" s="39">
        <f t="shared" si="280"/>
        <v>163957</v>
      </c>
      <c r="CI234" s="40">
        <v>47282</v>
      </c>
      <c r="CJ234" s="40">
        <v>104054</v>
      </c>
      <c r="CK234" s="159">
        <v>12621</v>
      </c>
      <c r="CL234" s="39">
        <v>98498</v>
      </c>
      <c r="CM234" s="159">
        <v>203565</v>
      </c>
      <c r="CN234" s="39"/>
      <c r="CO234" s="40"/>
      <c r="CP234" s="40"/>
      <c r="CQ234" s="159"/>
      <c r="CR234" s="39">
        <v>762085</v>
      </c>
      <c r="CS234" s="40">
        <v>682415</v>
      </c>
      <c r="CT234" s="40">
        <v>13785</v>
      </c>
      <c r="CU234" s="40">
        <v>30935</v>
      </c>
      <c r="CV234" s="40">
        <v>8190</v>
      </c>
      <c r="CW234" s="40">
        <v>6915</v>
      </c>
      <c r="CX234" s="40">
        <v>19845</v>
      </c>
      <c r="CY234" s="39">
        <v>586675</v>
      </c>
      <c r="CZ234" s="40">
        <v>538375</v>
      </c>
      <c r="DA234" s="40">
        <v>10235</v>
      </c>
      <c r="DB234" s="40">
        <v>15865</v>
      </c>
      <c r="DC234" s="40">
        <v>5825</v>
      </c>
      <c r="DD234" s="40">
        <v>5325</v>
      </c>
      <c r="DE234" s="40">
        <v>11050</v>
      </c>
      <c r="DF234" s="39">
        <v>748616</v>
      </c>
      <c r="DG234" s="40">
        <v>672007</v>
      </c>
      <c r="DH234" s="40">
        <v>11761</v>
      </c>
      <c r="DI234" s="40">
        <v>32310</v>
      </c>
      <c r="DJ234" s="40">
        <v>9509</v>
      </c>
      <c r="DK234" s="40">
        <v>6990</v>
      </c>
      <c r="DL234" s="159">
        <v>16039</v>
      </c>
      <c r="DM234" s="39">
        <v>571294</v>
      </c>
      <c r="DN234" s="40">
        <v>522936</v>
      </c>
      <c r="DO234" s="40">
        <v>8488</v>
      </c>
      <c r="DP234" s="40">
        <v>19015</v>
      </c>
      <c r="DQ234" s="40">
        <v>6983</v>
      </c>
      <c r="DR234" s="40">
        <v>5104</v>
      </c>
      <c r="DS234" s="159">
        <v>8768</v>
      </c>
      <c r="DT234" s="41">
        <v>518892</v>
      </c>
      <c r="DU234" s="42">
        <v>57321</v>
      </c>
      <c r="DV234" s="42">
        <v>166876</v>
      </c>
      <c r="DW234" s="42">
        <v>167301</v>
      </c>
      <c r="DX234" s="42">
        <v>127394</v>
      </c>
      <c r="DY234" s="41">
        <v>471802</v>
      </c>
      <c r="DZ234" s="42">
        <v>46715</v>
      </c>
      <c r="EA234" s="42">
        <v>154025</v>
      </c>
      <c r="EB234" s="42">
        <v>153522</v>
      </c>
      <c r="EC234" s="160">
        <v>117540</v>
      </c>
    </row>
    <row r="235" spans="1:133">
      <c r="A235" s="154" t="s">
        <v>1478</v>
      </c>
      <c r="B235" s="154" t="s">
        <v>1479</v>
      </c>
      <c r="C235" s="140" t="s">
        <v>80</v>
      </c>
      <c r="D235" s="29" t="s">
        <v>600</v>
      </c>
      <c r="E235" s="156" t="s">
        <v>1480</v>
      </c>
      <c r="F235" s="29" t="s">
        <v>1481</v>
      </c>
      <c r="G235" s="156" t="s">
        <v>1482</v>
      </c>
      <c r="H235" s="161" t="s">
        <v>918</v>
      </c>
      <c r="I235" s="150">
        <v>1980</v>
      </c>
      <c r="J235" s="100" t="s">
        <v>85</v>
      </c>
      <c r="K235" s="100" t="s">
        <v>49</v>
      </c>
      <c r="L235" s="100" t="s">
        <v>1483</v>
      </c>
      <c r="M235" s="100" t="s">
        <v>87</v>
      </c>
      <c r="N235" s="100" t="s">
        <v>102</v>
      </c>
      <c r="O235" s="43">
        <f t="shared" si="0"/>
        <v>21.347449699999999</v>
      </c>
      <c r="P235" s="162">
        <f t="shared" si="1"/>
        <v>77.307824400000001</v>
      </c>
      <c r="Q235" s="43">
        <f t="shared" si="2"/>
        <v>21.04113624</v>
      </c>
      <c r="R235" s="162">
        <f t="shared" si="3"/>
        <v>75.426201180000007</v>
      </c>
      <c r="S235" s="43">
        <f t="shared" si="4"/>
        <v>31.98695639</v>
      </c>
      <c r="T235" s="162">
        <f t="shared" si="5"/>
        <v>65.877414979999998</v>
      </c>
      <c r="U235" s="43">
        <f t="shared" si="6"/>
        <v>38.339737849999999</v>
      </c>
      <c r="V235" s="162">
        <f t="shared" si="7"/>
        <v>59.983895439999998</v>
      </c>
      <c r="W235" s="43">
        <f t="shared" si="268"/>
        <v>21.36748772</v>
      </c>
      <c r="X235" s="162">
        <f t="shared" si="269"/>
        <v>76.859786929999999</v>
      </c>
      <c r="Y235" s="43">
        <f t="shared" si="262"/>
        <v>25.01938358</v>
      </c>
      <c r="Z235" s="162">
        <f t="shared" si="263"/>
        <v>73.389838839999996</v>
      </c>
      <c r="AA235" s="43">
        <f t="shared" si="264"/>
        <v>22.666096849999999</v>
      </c>
      <c r="AB235" s="162">
        <f t="shared" si="265"/>
        <v>74.397402150000005</v>
      </c>
      <c r="AC235" s="43">
        <f t="shared" si="274"/>
        <v>24.318570059999999</v>
      </c>
      <c r="AD235" s="162">
        <f t="shared" si="275"/>
        <v>66.650756169999994</v>
      </c>
      <c r="AE235" s="43">
        <f t="shared" si="276"/>
        <v>25.446973830000001</v>
      </c>
      <c r="AF235" s="162">
        <f t="shared" si="277"/>
        <v>74.553026169999995</v>
      </c>
      <c r="AG235" s="43">
        <f t="shared" ref="AG235:AL235" si="513">CZ235/$CY235*100</f>
        <v>92.267640929999999</v>
      </c>
      <c r="AH235" s="44">
        <f t="shared" si="513"/>
        <v>4.3303681740000002</v>
      </c>
      <c r="AI235" s="44">
        <f t="shared" si="513"/>
        <v>1.321966889</v>
      </c>
      <c r="AJ235" s="44">
        <f t="shared" si="513"/>
        <v>0.40682692650000002</v>
      </c>
      <c r="AK235" s="44">
        <f t="shared" si="513"/>
        <v>0.46242366480000002</v>
      </c>
      <c r="AL235" s="44">
        <f t="shared" si="513"/>
        <v>1.210773412</v>
      </c>
      <c r="AM235" s="43">
        <f t="shared" ref="AM235:AR235" si="514">DN235/$DM235*100</f>
        <v>92.576351450000004</v>
      </c>
      <c r="AN235" s="44">
        <f t="shared" si="514"/>
        <v>4.1005558539999996</v>
      </c>
      <c r="AO235" s="44">
        <f t="shared" si="514"/>
        <v>1.270722471</v>
      </c>
      <c r="AP235" s="44">
        <f t="shared" si="514"/>
        <v>0.62211001300000002</v>
      </c>
      <c r="AQ235" s="44">
        <f t="shared" si="514"/>
        <v>0.42281860469999999</v>
      </c>
      <c r="AR235" s="163">
        <f t="shared" si="514"/>
        <v>1.0074416070000001</v>
      </c>
      <c r="AS235" s="45">
        <f t="shared" si="18"/>
        <v>83.816183229999993</v>
      </c>
      <c r="AT235" s="46">
        <f t="shared" si="27"/>
        <v>363</v>
      </c>
      <c r="AU235" s="47">
        <f t="shared" si="19"/>
        <v>16.484052670000001</v>
      </c>
      <c r="AV235" s="46">
        <f t="shared" si="28"/>
        <v>419</v>
      </c>
      <c r="AW235" s="47">
        <f t="shared" si="20"/>
        <v>16.694796419999999</v>
      </c>
      <c r="AX235" s="164">
        <f t="shared" si="29"/>
        <v>432</v>
      </c>
      <c r="AY235" s="48">
        <v>43356</v>
      </c>
      <c r="AZ235" s="49">
        <f t="shared" si="30"/>
        <v>403</v>
      </c>
      <c r="BA235" s="50">
        <v>44597</v>
      </c>
      <c r="BB235" s="49">
        <f t="shared" si="31"/>
        <v>419</v>
      </c>
      <c r="BC235" s="165">
        <f t="shared" si="21"/>
        <v>76.863746120000002</v>
      </c>
      <c r="BD235" s="51">
        <v>41429</v>
      </c>
      <c r="BE235" s="44">
        <f t="shared" ref="BE235:BE237" si="515">CO235/CN235*100</f>
        <v>27.414523790000001</v>
      </c>
      <c r="BF235" s="162">
        <f t="shared" ref="BF235:BF237" si="516">CP235/CN235*100</f>
        <v>67.139852790000006</v>
      </c>
      <c r="BG235" s="100">
        <v>232</v>
      </c>
      <c r="BH235" s="39">
        <v>337764</v>
      </c>
      <c r="BI235" s="40">
        <v>72104</v>
      </c>
      <c r="BJ235" s="40">
        <v>261118</v>
      </c>
      <c r="BK235" s="39">
        <v>317749</v>
      </c>
      <c r="BL235" s="40">
        <v>66858</v>
      </c>
      <c r="BM235" s="40">
        <v>239666</v>
      </c>
      <c r="BN235" s="39">
        <v>305437</v>
      </c>
      <c r="BO235" s="40">
        <v>97700</v>
      </c>
      <c r="BP235" s="40">
        <v>201214</v>
      </c>
      <c r="BQ235" s="39">
        <v>321648</v>
      </c>
      <c r="BR235" s="40">
        <v>123319</v>
      </c>
      <c r="BS235" s="40">
        <v>192937</v>
      </c>
      <c r="BT235" s="39">
        <v>330226</v>
      </c>
      <c r="BU235" s="40">
        <v>70561</v>
      </c>
      <c r="BV235" s="40">
        <v>253811</v>
      </c>
      <c r="BW235" s="40">
        <v>0</v>
      </c>
      <c r="BX235" s="40">
        <v>0</v>
      </c>
      <c r="BY235" s="159">
        <v>5854</v>
      </c>
      <c r="BZ235" s="39">
        <v>264399</v>
      </c>
      <c r="CA235" s="40">
        <v>66151</v>
      </c>
      <c r="CB235" s="40">
        <v>194042</v>
      </c>
      <c r="CC235" s="159">
        <v>4206</v>
      </c>
      <c r="CD235" s="39">
        <f t="shared" si="32"/>
        <v>308871</v>
      </c>
      <c r="CE235" s="40">
        <v>70009</v>
      </c>
      <c r="CF235" s="40">
        <v>229792</v>
      </c>
      <c r="CG235" s="159">
        <v>9070</v>
      </c>
      <c r="CH235" s="39">
        <f t="shared" si="280"/>
        <v>159224</v>
      </c>
      <c r="CI235" s="40">
        <v>38721</v>
      </c>
      <c r="CJ235" s="40">
        <v>106124</v>
      </c>
      <c r="CK235" s="159">
        <v>14379</v>
      </c>
      <c r="CL235" s="39">
        <v>73755</v>
      </c>
      <c r="CM235" s="159">
        <v>216083</v>
      </c>
      <c r="CN235" s="39">
        <v>62766</v>
      </c>
      <c r="CO235" s="40">
        <v>17207</v>
      </c>
      <c r="CP235" s="40">
        <v>42141</v>
      </c>
      <c r="CQ235" s="159">
        <v>3418</v>
      </c>
      <c r="CR235" s="39">
        <v>732420</v>
      </c>
      <c r="CS235" s="40">
        <v>666755</v>
      </c>
      <c r="CT235" s="40">
        <v>33320</v>
      </c>
      <c r="CU235" s="40">
        <v>13450</v>
      </c>
      <c r="CV235" s="40">
        <v>3295</v>
      </c>
      <c r="CW235" s="40">
        <v>3235</v>
      </c>
      <c r="CX235" s="40">
        <v>12365</v>
      </c>
      <c r="CY235" s="39">
        <v>566580</v>
      </c>
      <c r="CZ235" s="40">
        <v>522770</v>
      </c>
      <c r="DA235" s="40">
        <v>24535</v>
      </c>
      <c r="DB235" s="40">
        <v>7490</v>
      </c>
      <c r="DC235" s="40">
        <v>2305</v>
      </c>
      <c r="DD235" s="40">
        <v>2620</v>
      </c>
      <c r="DE235" s="40">
        <v>6860</v>
      </c>
      <c r="DF235" s="39">
        <v>748616</v>
      </c>
      <c r="DG235" s="40">
        <v>685253</v>
      </c>
      <c r="DH235" s="40">
        <v>33364</v>
      </c>
      <c r="DI235" s="40">
        <v>12081</v>
      </c>
      <c r="DJ235" s="40">
        <v>4463</v>
      </c>
      <c r="DK235" s="40">
        <v>3049</v>
      </c>
      <c r="DL235" s="159">
        <v>10406</v>
      </c>
      <c r="DM235" s="39">
        <v>573532</v>
      </c>
      <c r="DN235" s="40">
        <v>530955</v>
      </c>
      <c r="DO235" s="40">
        <v>23518</v>
      </c>
      <c r="DP235" s="40">
        <v>7288</v>
      </c>
      <c r="DQ235" s="40">
        <v>3568</v>
      </c>
      <c r="DR235" s="40">
        <v>2425</v>
      </c>
      <c r="DS235" s="159">
        <v>5778</v>
      </c>
      <c r="DT235" s="41">
        <v>508267</v>
      </c>
      <c r="DU235" s="42">
        <v>82257</v>
      </c>
      <c r="DV235" s="42">
        <v>194838</v>
      </c>
      <c r="DW235" s="42">
        <v>147389</v>
      </c>
      <c r="DX235" s="42">
        <v>83783</v>
      </c>
      <c r="DY235" s="41">
        <v>469254</v>
      </c>
      <c r="DZ235" s="42">
        <v>73671</v>
      </c>
      <c r="EA235" s="42">
        <v>180899</v>
      </c>
      <c r="EB235" s="42">
        <v>136343</v>
      </c>
      <c r="EC235" s="160">
        <v>78341</v>
      </c>
    </row>
    <row r="236" spans="1:133">
      <c r="A236" s="155" t="s">
        <v>1484</v>
      </c>
      <c r="B236" s="155" t="s">
        <v>1485</v>
      </c>
      <c r="C236" s="140" t="s">
        <v>80</v>
      </c>
      <c r="D236" s="29" t="s">
        <v>645</v>
      </c>
      <c r="E236" s="156" t="s">
        <v>1486</v>
      </c>
      <c r="F236" s="29" t="s">
        <v>1487</v>
      </c>
      <c r="G236" s="156" t="s">
        <v>1488</v>
      </c>
      <c r="H236" s="166">
        <v>2020</v>
      </c>
      <c r="I236" s="150">
        <v>1960</v>
      </c>
      <c r="J236" s="100" t="s">
        <v>85</v>
      </c>
      <c r="K236" s="100" t="s">
        <v>49</v>
      </c>
      <c r="L236" s="100" t="s">
        <v>148</v>
      </c>
      <c r="M236" s="100" t="s">
        <v>87</v>
      </c>
      <c r="N236" s="100" t="s">
        <v>1489</v>
      </c>
      <c r="O236" s="43">
        <f t="shared" si="0"/>
        <v>40.551653299999998</v>
      </c>
      <c r="P236" s="162">
        <f t="shared" si="1"/>
        <v>56.92167517</v>
      </c>
      <c r="Q236" s="43">
        <f t="shared" si="2"/>
        <v>35.93529144</v>
      </c>
      <c r="R236" s="162">
        <f t="shared" si="3"/>
        <v>56.46630605</v>
      </c>
      <c r="S236" s="43">
        <f t="shared" si="4"/>
        <v>41.708132550000002</v>
      </c>
      <c r="T236" s="162">
        <f t="shared" si="5"/>
        <v>55.36480332</v>
      </c>
      <c r="U236" s="43">
        <f t="shared" si="6"/>
        <v>47.209145790000001</v>
      </c>
      <c r="V236" s="162">
        <f t="shared" si="7"/>
        <v>49.592998309999999</v>
      </c>
      <c r="W236" s="43">
        <f t="shared" si="268"/>
        <v>43.61364502</v>
      </c>
      <c r="X236" s="162">
        <f t="shared" si="269"/>
        <v>56.38635498</v>
      </c>
      <c r="Y236" s="43">
        <f t="shared" si="262"/>
        <v>46.24787628</v>
      </c>
      <c r="Z236" s="162">
        <f t="shared" si="263"/>
        <v>50.882298710000001</v>
      </c>
      <c r="AA236" s="43">
        <f t="shared" si="264"/>
        <v>40.548725859999998</v>
      </c>
      <c r="AB236" s="162">
        <f t="shared" si="265"/>
        <v>56.19152828</v>
      </c>
      <c r="AC236" s="43">
        <f t="shared" si="274"/>
        <v>40.40895416</v>
      </c>
      <c r="AD236" s="162">
        <f t="shared" si="275"/>
        <v>55.405298899999998</v>
      </c>
      <c r="AE236" s="43">
        <f t="shared" si="276"/>
        <v>44.512572570000003</v>
      </c>
      <c r="AF236" s="162">
        <f t="shared" si="277"/>
        <v>55.487427429999997</v>
      </c>
      <c r="AG236" s="43">
        <f t="shared" ref="AG236:AL236" si="517">CZ236/$CY236*100</f>
        <v>88.912614070000004</v>
      </c>
      <c r="AH236" s="44">
        <f t="shared" si="517"/>
        <v>0.40366995059999999</v>
      </c>
      <c r="AI236" s="44">
        <f t="shared" si="517"/>
        <v>2.9173768839999998</v>
      </c>
      <c r="AJ236" s="44">
        <f t="shared" si="517"/>
        <v>0.67934698999999998</v>
      </c>
      <c r="AK236" s="44">
        <f t="shared" si="517"/>
        <v>5.0907949710000002</v>
      </c>
      <c r="AL236" s="44">
        <f t="shared" si="517"/>
        <v>1.996197134</v>
      </c>
      <c r="AM236" s="43">
        <f t="shared" ref="AM236:AR236" si="518">DN236/$DM236*100</f>
        <v>89.989710810000005</v>
      </c>
      <c r="AN236" s="44">
        <f t="shared" si="518"/>
        <v>0.3417109311</v>
      </c>
      <c r="AO236" s="44">
        <f t="shared" si="518"/>
        <v>2.2745909129999999</v>
      </c>
      <c r="AP236" s="44">
        <f t="shared" si="518"/>
        <v>0.69230086229999999</v>
      </c>
      <c r="AQ236" s="44">
        <f t="shared" si="518"/>
        <v>5.0857084659999998</v>
      </c>
      <c r="AR236" s="163">
        <f t="shared" si="518"/>
        <v>1.615978022</v>
      </c>
      <c r="AS236" s="45">
        <f t="shared" si="18"/>
        <v>93.550349440000005</v>
      </c>
      <c r="AT236" s="46">
        <f t="shared" si="27"/>
        <v>35</v>
      </c>
      <c r="AU236" s="47">
        <f t="shared" si="19"/>
        <v>32.029669779999999</v>
      </c>
      <c r="AV236" s="46">
        <f t="shared" si="28"/>
        <v>180</v>
      </c>
      <c r="AW236" s="47">
        <f t="shared" si="20"/>
        <v>33.180110069999998</v>
      </c>
      <c r="AX236" s="164">
        <f t="shared" si="29"/>
        <v>235</v>
      </c>
      <c r="AY236" s="48">
        <v>54970</v>
      </c>
      <c r="AZ236" s="49">
        <f t="shared" si="30"/>
        <v>289</v>
      </c>
      <c r="BA236" s="50">
        <v>56501</v>
      </c>
      <c r="BB236" s="49">
        <f t="shared" si="31"/>
        <v>349</v>
      </c>
      <c r="BC236" s="165">
        <f t="shared" si="21"/>
        <v>59.41131085</v>
      </c>
      <c r="BD236" s="51">
        <v>42880</v>
      </c>
      <c r="BE236" s="44">
        <f t="shared" si="515"/>
        <v>44.353054659999998</v>
      </c>
      <c r="BF236" s="162">
        <f t="shared" si="516"/>
        <v>49.96382852</v>
      </c>
      <c r="BG236" s="100">
        <v>233</v>
      </c>
      <c r="BH236" s="39">
        <v>603640</v>
      </c>
      <c r="BI236" s="40">
        <v>244786</v>
      </c>
      <c r="BJ236" s="40">
        <v>343602</v>
      </c>
      <c r="BK236" s="39">
        <v>494525</v>
      </c>
      <c r="BL236" s="40">
        <v>177709</v>
      </c>
      <c r="BM236" s="40">
        <v>279240</v>
      </c>
      <c r="BN236" s="39">
        <v>483932</v>
      </c>
      <c r="BO236" s="40">
        <v>201839</v>
      </c>
      <c r="BP236" s="40">
        <v>267928</v>
      </c>
      <c r="BQ236" s="39">
        <v>491767</v>
      </c>
      <c r="BR236" s="40">
        <v>232159</v>
      </c>
      <c r="BS236" s="40">
        <v>243882</v>
      </c>
      <c r="BT236" s="39">
        <v>601509</v>
      </c>
      <c r="BU236" s="40">
        <v>262340</v>
      </c>
      <c r="BV236" s="40">
        <v>339169</v>
      </c>
      <c r="BW236" s="40">
        <v>0</v>
      </c>
      <c r="BX236" s="40">
        <v>0</v>
      </c>
      <c r="BY236" s="159">
        <v>0</v>
      </c>
      <c r="BZ236" s="39">
        <v>504421</v>
      </c>
      <c r="CA236" s="40">
        <v>233284</v>
      </c>
      <c r="CB236" s="40">
        <v>256661</v>
      </c>
      <c r="CC236" s="159">
        <v>14476</v>
      </c>
      <c r="CD236" s="39">
        <f t="shared" si="32"/>
        <v>507831</v>
      </c>
      <c r="CE236" s="40">
        <v>205919</v>
      </c>
      <c r="CF236" s="40">
        <v>285358</v>
      </c>
      <c r="CG236" s="159">
        <v>16554</v>
      </c>
      <c r="CH236" s="39">
        <f t="shared" si="280"/>
        <v>367963</v>
      </c>
      <c r="CI236" s="40">
        <v>148690</v>
      </c>
      <c r="CJ236" s="40">
        <v>203871</v>
      </c>
      <c r="CK236" s="159">
        <v>15402</v>
      </c>
      <c r="CL236" s="39">
        <v>204939</v>
      </c>
      <c r="CM236" s="159">
        <v>255468</v>
      </c>
      <c r="CN236" s="39">
        <v>381516</v>
      </c>
      <c r="CO236" s="40">
        <v>169214</v>
      </c>
      <c r="CP236" s="40">
        <v>190620</v>
      </c>
      <c r="CQ236" s="40">
        <v>21682</v>
      </c>
      <c r="CR236" s="39">
        <v>1040285</v>
      </c>
      <c r="CS236" s="40">
        <v>900315</v>
      </c>
      <c r="CT236" s="40">
        <v>4360</v>
      </c>
      <c r="CU236" s="40">
        <v>37875</v>
      </c>
      <c r="CV236" s="40">
        <v>6760</v>
      </c>
      <c r="CW236" s="40">
        <v>63740</v>
      </c>
      <c r="CX236" s="40">
        <v>27235</v>
      </c>
      <c r="CY236" s="39">
        <v>812545</v>
      </c>
      <c r="CZ236" s="40">
        <v>722455</v>
      </c>
      <c r="DA236" s="40">
        <v>3280</v>
      </c>
      <c r="DB236" s="40">
        <v>23705</v>
      </c>
      <c r="DC236" s="40">
        <v>5520</v>
      </c>
      <c r="DD236" s="40">
        <v>41365</v>
      </c>
      <c r="DE236" s="40">
        <v>16220</v>
      </c>
      <c r="DF236" s="39">
        <v>989415</v>
      </c>
      <c r="DG236" s="40">
        <v>868628</v>
      </c>
      <c r="DH236" s="40">
        <v>3743</v>
      </c>
      <c r="DI236" s="40">
        <v>28565</v>
      </c>
      <c r="DJ236" s="40">
        <v>6747</v>
      </c>
      <c r="DK236" s="40">
        <v>59902</v>
      </c>
      <c r="DL236" s="159">
        <v>21830</v>
      </c>
      <c r="DM236" s="39">
        <v>765852</v>
      </c>
      <c r="DN236" s="40">
        <v>689188</v>
      </c>
      <c r="DO236" s="40">
        <v>2617</v>
      </c>
      <c r="DP236" s="40">
        <v>17420</v>
      </c>
      <c r="DQ236" s="40">
        <v>5302</v>
      </c>
      <c r="DR236" s="40">
        <v>38949</v>
      </c>
      <c r="DS236" s="159">
        <v>12376</v>
      </c>
      <c r="DT236" s="53">
        <v>723295</v>
      </c>
      <c r="DU236" s="54">
        <v>46650</v>
      </c>
      <c r="DV236" s="54">
        <v>208541</v>
      </c>
      <c r="DW236" s="54">
        <v>236435</v>
      </c>
      <c r="DX236" s="54">
        <v>231669</v>
      </c>
      <c r="DY236" s="53">
        <v>646116</v>
      </c>
      <c r="DZ236" s="54">
        <v>36743</v>
      </c>
      <c r="EA236" s="54">
        <v>185100</v>
      </c>
      <c r="EB236" s="54">
        <v>209891</v>
      </c>
      <c r="EC236" s="167">
        <v>214382</v>
      </c>
    </row>
    <row r="237" spans="1:133">
      <c r="A237" s="154" t="s">
        <v>1490</v>
      </c>
      <c r="B237" s="154" t="s">
        <v>1491</v>
      </c>
      <c r="C237" s="140" t="s">
        <v>80</v>
      </c>
      <c r="D237" s="29" t="s">
        <v>98</v>
      </c>
      <c r="E237" s="156" t="s">
        <v>1492</v>
      </c>
      <c r="F237" s="29" t="s">
        <v>1493</v>
      </c>
      <c r="G237" s="156" t="s">
        <v>1494</v>
      </c>
      <c r="H237" s="161" t="s">
        <v>139</v>
      </c>
      <c r="I237" s="150">
        <v>1975</v>
      </c>
      <c r="J237" s="100" t="s">
        <v>85</v>
      </c>
      <c r="K237" s="100" t="s">
        <v>49</v>
      </c>
      <c r="L237" s="100"/>
      <c r="M237" s="100" t="s">
        <v>87</v>
      </c>
      <c r="N237" s="100" t="s">
        <v>102</v>
      </c>
      <c r="O237" s="43">
        <f t="shared" si="0"/>
        <v>41.325621939999998</v>
      </c>
      <c r="P237" s="162">
        <f t="shared" si="1"/>
        <v>56.332527200000001</v>
      </c>
      <c r="Q237" s="43">
        <f t="shared" si="2"/>
        <v>36.236714169999999</v>
      </c>
      <c r="R237" s="162">
        <f t="shared" si="3"/>
        <v>57.464697909999998</v>
      </c>
      <c r="S237" s="43">
        <f t="shared" si="4"/>
        <v>40.795865790000001</v>
      </c>
      <c r="T237" s="162">
        <f t="shared" si="5"/>
        <v>57.465680460000002</v>
      </c>
      <c r="U237" s="43">
        <f t="shared" si="6"/>
        <v>44.011415390000003</v>
      </c>
      <c r="V237" s="162">
        <f t="shared" si="7"/>
        <v>54.10699305</v>
      </c>
      <c r="W237" s="43">
        <f t="shared" si="268"/>
        <v>37.668390189999997</v>
      </c>
      <c r="X237" s="162">
        <f t="shared" si="269"/>
        <v>59.517076770000003</v>
      </c>
      <c r="Y237" s="43">
        <f t="shared" si="262"/>
        <v>39.640771610000002</v>
      </c>
      <c r="Z237" s="162">
        <f t="shared" si="263"/>
        <v>60.359228389999998</v>
      </c>
      <c r="AA237" s="43">
        <f t="shared" si="264"/>
        <v>30.547361639999998</v>
      </c>
      <c r="AB237" s="162">
        <f t="shared" si="265"/>
        <v>69.452638359999995</v>
      </c>
      <c r="AC237" s="43">
        <f t="shared" si="274"/>
        <v>31.184483149999998</v>
      </c>
      <c r="AD237" s="162">
        <f t="shared" si="275"/>
        <v>68.815516849999995</v>
      </c>
      <c r="AE237" s="43">
        <f t="shared" si="276"/>
        <v>31.709326619999999</v>
      </c>
      <c r="AF237" s="162">
        <f t="shared" si="277"/>
        <v>68.290673380000001</v>
      </c>
      <c r="AG237" s="43">
        <f t="shared" ref="AG237:AL237" si="519">CZ237/$CY237*100</f>
        <v>88.149284469999998</v>
      </c>
      <c r="AH237" s="44">
        <f t="shared" si="519"/>
        <v>2.5424274279999999</v>
      </c>
      <c r="AI237" s="44">
        <f t="shared" si="519"/>
        <v>5.171747946</v>
      </c>
      <c r="AJ237" s="44">
        <f t="shared" si="519"/>
        <v>1.72606149</v>
      </c>
      <c r="AK237" s="44">
        <f t="shared" si="519"/>
        <v>0.95046021150000004</v>
      </c>
      <c r="AL237" s="44">
        <f t="shared" si="519"/>
        <v>1.4600184510000001</v>
      </c>
      <c r="AM237" s="43">
        <f t="shared" ref="AM237:AR237" si="520">DN237/$DM237*100</f>
        <v>87.860566980000002</v>
      </c>
      <c r="AN237" s="44">
        <f t="shared" si="520"/>
        <v>2.2601698940000001</v>
      </c>
      <c r="AO237" s="44">
        <f t="shared" si="520"/>
        <v>5.8102171350000003</v>
      </c>
      <c r="AP237" s="44">
        <f t="shared" si="520"/>
        <v>2.0823083250000001</v>
      </c>
      <c r="AQ237" s="44">
        <f t="shared" si="520"/>
        <v>0.9472162596</v>
      </c>
      <c r="AR237" s="163">
        <f t="shared" si="520"/>
        <v>1.0395214070000001</v>
      </c>
      <c r="AS237" s="45">
        <f t="shared" si="18"/>
        <v>92.419859770000002</v>
      </c>
      <c r="AT237" s="46">
        <f t="shared" si="27"/>
        <v>75</v>
      </c>
      <c r="AU237" s="47">
        <f t="shared" si="19"/>
        <v>31.971089039999999</v>
      </c>
      <c r="AV237" s="46">
        <f t="shared" si="28"/>
        <v>183</v>
      </c>
      <c r="AW237" s="47">
        <f t="shared" si="20"/>
        <v>33.50427689</v>
      </c>
      <c r="AX237" s="164">
        <f t="shared" si="29"/>
        <v>228</v>
      </c>
      <c r="AY237" s="48">
        <v>61831</v>
      </c>
      <c r="AZ237" s="49">
        <f t="shared" si="30"/>
        <v>203</v>
      </c>
      <c r="BA237" s="50">
        <v>64370</v>
      </c>
      <c r="BB237" s="49">
        <f t="shared" si="31"/>
        <v>248</v>
      </c>
      <c r="BC237" s="165">
        <f t="shared" si="21"/>
        <v>58.615504119999997</v>
      </c>
      <c r="BD237" s="51">
        <v>44740</v>
      </c>
      <c r="BE237" s="44">
        <f t="shared" si="515"/>
        <v>47.308290159999999</v>
      </c>
      <c r="BF237" s="162">
        <f t="shared" si="516"/>
        <v>52.691709840000001</v>
      </c>
      <c r="BG237" s="100">
        <v>234</v>
      </c>
      <c r="BH237" s="39">
        <v>320046</v>
      </c>
      <c r="BI237" s="40">
        <v>132261</v>
      </c>
      <c r="BJ237" s="40">
        <v>180290</v>
      </c>
      <c r="BK237" s="39">
        <v>276046</v>
      </c>
      <c r="BL237" s="40">
        <v>100030</v>
      </c>
      <c r="BM237" s="40">
        <v>158629</v>
      </c>
      <c r="BN237" s="39">
        <v>264718</v>
      </c>
      <c r="BO237" s="40">
        <v>107994</v>
      </c>
      <c r="BP237" s="40">
        <v>152122</v>
      </c>
      <c r="BQ237" s="39">
        <v>267008</v>
      </c>
      <c r="BR237" s="40">
        <v>117514</v>
      </c>
      <c r="BS237" s="40">
        <v>144470</v>
      </c>
      <c r="BT237" s="39">
        <v>317566</v>
      </c>
      <c r="BU237" s="40">
        <v>119622</v>
      </c>
      <c r="BV237" s="40">
        <v>189006</v>
      </c>
      <c r="BW237" s="40">
        <v>0</v>
      </c>
      <c r="BX237" s="40">
        <v>0</v>
      </c>
      <c r="BY237" s="159">
        <v>8938</v>
      </c>
      <c r="BZ237" s="39">
        <v>234781</v>
      </c>
      <c r="CA237" s="40">
        <v>93069</v>
      </c>
      <c r="CB237" s="40">
        <v>141712</v>
      </c>
      <c r="CC237" s="159">
        <v>0</v>
      </c>
      <c r="CD237" s="39">
        <f t="shared" si="32"/>
        <v>273238</v>
      </c>
      <c r="CE237" s="40">
        <v>83467</v>
      </c>
      <c r="CF237" s="40">
        <v>189771</v>
      </c>
      <c r="CG237" s="159">
        <v>0</v>
      </c>
      <c r="CH237" s="39">
        <f t="shared" si="280"/>
        <v>179057</v>
      </c>
      <c r="CI237" s="40">
        <v>55838</v>
      </c>
      <c r="CJ237" s="40">
        <v>123219</v>
      </c>
      <c r="CK237" s="159">
        <v>0</v>
      </c>
      <c r="CL237" s="39">
        <v>81206</v>
      </c>
      <c r="CM237" s="159">
        <v>174889</v>
      </c>
      <c r="CN237" s="39">
        <v>115800</v>
      </c>
      <c r="CO237" s="40">
        <v>54783</v>
      </c>
      <c r="CP237" s="40">
        <v>61017</v>
      </c>
      <c r="CQ237" s="159"/>
      <c r="CR237" s="39">
        <v>618830</v>
      </c>
      <c r="CS237" s="40">
        <v>522555</v>
      </c>
      <c r="CT237" s="40">
        <v>16410</v>
      </c>
      <c r="CU237" s="40">
        <v>46765</v>
      </c>
      <c r="CV237" s="40">
        <v>11000</v>
      </c>
      <c r="CW237" s="40">
        <v>7205</v>
      </c>
      <c r="CX237" s="40">
        <v>14895</v>
      </c>
      <c r="CY237" s="39">
        <v>466090</v>
      </c>
      <c r="CZ237" s="40">
        <v>410855</v>
      </c>
      <c r="DA237" s="40">
        <v>11850</v>
      </c>
      <c r="DB237" s="40">
        <v>24105</v>
      </c>
      <c r="DC237" s="40">
        <v>8045</v>
      </c>
      <c r="DD237" s="40">
        <v>4430</v>
      </c>
      <c r="DE237" s="40">
        <v>6805</v>
      </c>
      <c r="DF237" s="39">
        <v>608780</v>
      </c>
      <c r="DG237" s="40">
        <v>517423</v>
      </c>
      <c r="DH237" s="40">
        <v>14940</v>
      </c>
      <c r="DI237" s="40">
        <v>45420</v>
      </c>
      <c r="DJ237" s="40">
        <v>12797</v>
      </c>
      <c r="DK237" s="40">
        <v>6912</v>
      </c>
      <c r="DL237" s="159">
        <v>11288</v>
      </c>
      <c r="DM237" s="39">
        <v>459346</v>
      </c>
      <c r="DN237" s="40">
        <v>403584</v>
      </c>
      <c r="DO237" s="40">
        <v>10382</v>
      </c>
      <c r="DP237" s="40">
        <v>26689</v>
      </c>
      <c r="DQ237" s="40">
        <v>9565</v>
      </c>
      <c r="DR237" s="40">
        <v>4351</v>
      </c>
      <c r="DS237" s="159">
        <v>4775</v>
      </c>
      <c r="DT237" s="41">
        <v>411747</v>
      </c>
      <c r="DU237" s="42">
        <v>31211</v>
      </c>
      <c r="DV237" s="42">
        <v>107856</v>
      </c>
      <c r="DW237" s="42">
        <v>141040</v>
      </c>
      <c r="DX237" s="42">
        <v>131640</v>
      </c>
      <c r="DY237" s="41">
        <v>352943</v>
      </c>
      <c r="DZ237" s="42">
        <v>16271</v>
      </c>
      <c r="EA237" s="42">
        <v>93290</v>
      </c>
      <c r="EB237" s="42">
        <v>125131</v>
      </c>
      <c r="EC237" s="160">
        <v>118251</v>
      </c>
    </row>
    <row r="238" spans="1:133">
      <c r="A238" s="155" t="s">
        <v>1495</v>
      </c>
      <c r="B238" s="155" t="s">
        <v>1496</v>
      </c>
      <c r="C238" s="140" t="s">
        <v>80</v>
      </c>
      <c r="D238" s="29" t="s">
        <v>1497</v>
      </c>
      <c r="E238" s="156" t="s">
        <v>1498</v>
      </c>
      <c r="F238" s="29" t="s">
        <v>1499</v>
      </c>
      <c r="G238" s="156" t="s">
        <v>1500</v>
      </c>
      <c r="H238" s="166">
        <v>2016</v>
      </c>
      <c r="I238" s="150">
        <v>1963</v>
      </c>
      <c r="J238" s="100" t="s">
        <v>85</v>
      </c>
      <c r="K238" s="100" t="s">
        <v>49</v>
      </c>
      <c r="L238" s="100" t="s">
        <v>196</v>
      </c>
      <c r="M238" s="100" t="s">
        <v>87</v>
      </c>
      <c r="N238" s="100" t="s">
        <v>102</v>
      </c>
      <c r="O238" s="43">
        <f t="shared" si="0"/>
        <v>52.247493740000003</v>
      </c>
      <c r="P238" s="162">
        <f t="shared" si="1"/>
        <v>45.706934629999999</v>
      </c>
      <c r="Q238" s="43">
        <f t="shared" si="2"/>
        <v>45.966670290000003</v>
      </c>
      <c r="R238" s="162">
        <f t="shared" si="3"/>
        <v>48.212025480000001</v>
      </c>
      <c r="S238" s="43">
        <f t="shared" si="4"/>
        <v>45.729979</v>
      </c>
      <c r="T238" s="162">
        <f t="shared" si="5"/>
        <v>52.819436109999998</v>
      </c>
      <c r="U238" s="43">
        <f t="shared" si="6"/>
        <v>49.81145076</v>
      </c>
      <c r="V238" s="162">
        <f t="shared" si="7"/>
        <v>48.64083523</v>
      </c>
      <c r="W238" s="43">
        <f t="shared" si="268"/>
        <v>46.208771319999997</v>
      </c>
      <c r="X238" s="162">
        <f t="shared" si="269"/>
        <v>50.768632660000002</v>
      </c>
      <c r="Y238" s="43">
        <f t="shared" si="262"/>
        <v>49.004970120000003</v>
      </c>
      <c r="Z238" s="162">
        <f t="shared" si="263"/>
        <v>50.995029879999997</v>
      </c>
      <c r="AA238" s="43">
        <f t="shared" si="264"/>
        <v>47.727430390000002</v>
      </c>
      <c r="AB238" s="162">
        <f t="shared" si="265"/>
        <v>48.928923230000002</v>
      </c>
      <c r="AC238" s="43">
        <f t="shared" si="274"/>
        <v>49.033615900000001</v>
      </c>
      <c r="AD238" s="162">
        <f t="shared" si="275"/>
        <v>45.692487579999998</v>
      </c>
      <c r="AE238" s="43">
        <f t="shared" si="276"/>
        <v>49.204302869999999</v>
      </c>
      <c r="AF238" s="162">
        <f t="shared" si="277"/>
        <v>50.795697130000001</v>
      </c>
      <c r="AG238" s="43">
        <f t="shared" ref="AG238:AL238" si="521">CZ238/$CY238*100</f>
        <v>81.231623830000004</v>
      </c>
      <c r="AH238" s="44">
        <f t="shared" si="521"/>
        <v>8.9279708370000002</v>
      </c>
      <c r="AI238" s="44">
        <f t="shared" si="521"/>
        <v>6.0051426149999996</v>
      </c>
      <c r="AJ238" s="44">
        <f t="shared" si="521"/>
        <v>1.7847262150000001</v>
      </c>
      <c r="AK238" s="44">
        <f t="shared" si="521"/>
        <v>0.3840687418</v>
      </c>
      <c r="AL238" s="44">
        <f t="shared" si="521"/>
        <v>1.666467761</v>
      </c>
      <c r="AM238" s="43">
        <f t="shared" ref="AM238:AR238" si="522">DN238/$DM238*100</f>
        <v>78.344547860000006</v>
      </c>
      <c r="AN238" s="44">
        <f t="shared" si="522"/>
        <v>9.2413518319999994</v>
      </c>
      <c r="AO238" s="44">
        <f t="shared" si="522"/>
        <v>8.1870520350000007</v>
      </c>
      <c r="AP238" s="44">
        <f t="shared" si="522"/>
        <v>2.5292002990000002</v>
      </c>
      <c r="AQ238" s="44">
        <f t="shared" si="522"/>
        <v>0.434478961</v>
      </c>
      <c r="AR238" s="163">
        <f t="shared" si="522"/>
        <v>1.263369014</v>
      </c>
      <c r="AS238" s="45">
        <f t="shared" si="18"/>
        <v>91.559780200000006</v>
      </c>
      <c r="AT238" s="46">
        <f t="shared" si="27"/>
        <v>104</v>
      </c>
      <c r="AU238" s="47">
        <f t="shared" si="19"/>
        <v>40.470308119999999</v>
      </c>
      <c r="AV238" s="46">
        <f t="shared" si="28"/>
        <v>88</v>
      </c>
      <c r="AW238" s="47">
        <f t="shared" si="20"/>
        <v>45.109083929999997</v>
      </c>
      <c r="AX238" s="164">
        <f t="shared" si="29"/>
        <v>104</v>
      </c>
      <c r="AY238" s="48">
        <v>68876</v>
      </c>
      <c r="AZ238" s="49">
        <f t="shared" si="30"/>
        <v>148</v>
      </c>
      <c r="BA238" s="50">
        <v>76961</v>
      </c>
      <c r="BB238" s="49">
        <f t="shared" si="31"/>
        <v>148</v>
      </c>
      <c r="BC238" s="165">
        <f t="shared" si="21"/>
        <v>44.588782459999997</v>
      </c>
      <c r="BD238" s="51"/>
      <c r="BE238" s="44"/>
      <c r="BF238" s="162"/>
      <c r="BG238" s="100">
        <v>235</v>
      </c>
      <c r="BH238" s="39">
        <v>337754</v>
      </c>
      <c r="BI238" s="40">
        <v>176468</v>
      </c>
      <c r="BJ238" s="40">
        <v>154377</v>
      </c>
      <c r="BK238" s="39">
        <v>285211</v>
      </c>
      <c r="BL238" s="40">
        <v>131102</v>
      </c>
      <c r="BM238" s="40">
        <v>137506</v>
      </c>
      <c r="BN238" s="39">
        <v>266720</v>
      </c>
      <c r="BO238" s="40">
        <v>121971</v>
      </c>
      <c r="BP238" s="40">
        <v>140880</v>
      </c>
      <c r="BQ238" s="39">
        <v>267039</v>
      </c>
      <c r="BR238" s="40">
        <v>133016</v>
      </c>
      <c r="BS238" s="40">
        <v>129890</v>
      </c>
      <c r="BT238" s="39">
        <v>336962</v>
      </c>
      <c r="BU238" s="40">
        <v>155706</v>
      </c>
      <c r="BV238" s="40">
        <v>171071</v>
      </c>
      <c r="BW238" s="40">
        <v>0</v>
      </c>
      <c r="BX238" s="40">
        <v>0</v>
      </c>
      <c r="BY238" s="159">
        <v>10185</v>
      </c>
      <c r="BZ238" s="39">
        <v>248485</v>
      </c>
      <c r="CA238" s="40">
        <v>121770</v>
      </c>
      <c r="CB238" s="40">
        <v>126715</v>
      </c>
      <c r="CC238" s="159">
        <v>0</v>
      </c>
      <c r="CD238" s="39">
        <f t="shared" si="32"/>
        <v>288308</v>
      </c>
      <c r="CE238" s="40">
        <v>137602</v>
      </c>
      <c r="CF238" s="40">
        <v>141066</v>
      </c>
      <c r="CG238" s="159">
        <v>9640</v>
      </c>
      <c r="CH238" s="39">
        <f t="shared" si="280"/>
        <v>171050</v>
      </c>
      <c r="CI238" s="40">
        <v>83872</v>
      </c>
      <c r="CJ238" s="40">
        <v>78157</v>
      </c>
      <c r="CK238" s="159">
        <v>9021</v>
      </c>
      <c r="CL238" s="39">
        <v>129767</v>
      </c>
      <c r="CM238" s="159">
        <v>133964</v>
      </c>
      <c r="CN238" s="39"/>
      <c r="CO238" s="40"/>
      <c r="CP238" s="40"/>
      <c r="CQ238" s="159"/>
      <c r="CR238" s="39">
        <v>631115</v>
      </c>
      <c r="CS238" s="40">
        <v>481685</v>
      </c>
      <c r="CT238" s="40">
        <v>59895</v>
      </c>
      <c r="CU238" s="40">
        <v>57415</v>
      </c>
      <c r="CV238" s="40">
        <v>12640</v>
      </c>
      <c r="CW238" s="40">
        <v>2565</v>
      </c>
      <c r="CX238" s="40">
        <v>16915</v>
      </c>
      <c r="CY238" s="39">
        <v>460855</v>
      </c>
      <c r="CZ238" s="40">
        <v>374360</v>
      </c>
      <c r="DA238" s="40">
        <v>41145</v>
      </c>
      <c r="DB238" s="40">
        <v>27675</v>
      </c>
      <c r="DC238" s="40">
        <v>8225</v>
      </c>
      <c r="DD238" s="40">
        <v>1770</v>
      </c>
      <c r="DE238" s="40">
        <v>7680</v>
      </c>
      <c r="DF238" s="39">
        <v>608781</v>
      </c>
      <c r="DG238" s="40">
        <v>453739</v>
      </c>
      <c r="DH238" s="40">
        <v>61272</v>
      </c>
      <c r="DI238" s="40">
        <v>61935</v>
      </c>
      <c r="DJ238" s="40">
        <v>15670</v>
      </c>
      <c r="DK238" s="40">
        <v>2753</v>
      </c>
      <c r="DL238" s="159">
        <v>13412</v>
      </c>
      <c r="DM238" s="39">
        <v>446742</v>
      </c>
      <c r="DN238" s="40">
        <v>349998</v>
      </c>
      <c r="DO238" s="40">
        <v>41285</v>
      </c>
      <c r="DP238" s="40">
        <v>36575</v>
      </c>
      <c r="DQ238" s="40">
        <v>11299</v>
      </c>
      <c r="DR238" s="40">
        <v>1941</v>
      </c>
      <c r="DS238" s="159">
        <v>5644</v>
      </c>
      <c r="DT238" s="41">
        <v>435119</v>
      </c>
      <c r="DU238" s="42">
        <v>36725</v>
      </c>
      <c r="DV238" s="42">
        <v>91873</v>
      </c>
      <c r="DW238" s="42">
        <v>130427</v>
      </c>
      <c r="DX238" s="42">
        <v>176094</v>
      </c>
      <c r="DY238" s="41">
        <v>338730</v>
      </c>
      <c r="DZ238" s="42">
        <v>12484</v>
      </c>
      <c r="EA238" s="42">
        <v>67979</v>
      </c>
      <c r="EB238" s="42">
        <v>105469</v>
      </c>
      <c r="EC238" s="160">
        <v>152798</v>
      </c>
    </row>
    <row r="239" spans="1:133">
      <c r="A239" s="154" t="s">
        <v>1501</v>
      </c>
      <c r="B239" s="154" t="s">
        <v>1502</v>
      </c>
      <c r="C239" s="140" t="s">
        <v>80</v>
      </c>
      <c r="D239" s="29" t="s">
        <v>1503</v>
      </c>
      <c r="E239" s="156" t="s">
        <v>1480</v>
      </c>
      <c r="F239" s="29" t="s">
        <v>1504</v>
      </c>
      <c r="G239" s="156" t="s">
        <v>1505</v>
      </c>
      <c r="H239" s="161">
        <v>2006</v>
      </c>
      <c r="I239" s="150">
        <v>1970</v>
      </c>
      <c r="J239" s="100" t="s">
        <v>85</v>
      </c>
      <c r="K239" s="100" t="s">
        <v>49</v>
      </c>
      <c r="L239" s="100" t="s">
        <v>1506</v>
      </c>
      <c r="M239" s="100" t="s">
        <v>87</v>
      </c>
      <c r="N239" s="100" t="s">
        <v>102</v>
      </c>
      <c r="O239" s="43">
        <f t="shared" si="0"/>
        <v>22.40602629</v>
      </c>
      <c r="P239" s="162">
        <f t="shared" si="1"/>
        <v>75.593715130000007</v>
      </c>
      <c r="Q239" s="43">
        <f t="shared" si="2"/>
        <v>19.99190763</v>
      </c>
      <c r="R239" s="162">
        <f t="shared" si="3"/>
        <v>74.864190500000007</v>
      </c>
      <c r="S239" s="43">
        <f t="shared" si="4"/>
        <v>27.819954939999999</v>
      </c>
      <c r="T239" s="162">
        <f t="shared" si="5"/>
        <v>70.233466039999996</v>
      </c>
      <c r="U239" s="43">
        <f t="shared" si="6"/>
        <v>31.00932276</v>
      </c>
      <c r="V239" s="162">
        <f t="shared" si="7"/>
        <v>66.903262780000006</v>
      </c>
      <c r="W239" s="43">
        <f t="shared" si="268"/>
        <v>17.676186489999999</v>
      </c>
      <c r="X239" s="162">
        <f t="shared" si="269"/>
        <v>78.514837670000006</v>
      </c>
      <c r="Y239" s="43">
        <f t="shared" si="262"/>
        <v>23.2785133</v>
      </c>
      <c r="Z239" s="162">
        <f t="shared" si="263"/>
        <v>76.7214867</v>
      </c>
      <c r="AA239" s="43">
        <f t="shared" si="264"/>
        <v>0</v>
      </c>
      <c r="AB239" s="162">
        <f t="shared" si="265"/>
        <v>100</v>
      </c>
      <c r="AC239" s="43">
        <f t="shared" si="274"/>
        <v>24.612356999999999</v>
      </c>
      <c r="AD239" s="162">
        <f t="shared" si="275"/>
        <v>75.387642999999997</v>
      </c>
      <c r="AE239" s="43">
        <f t="shared" si="276"/>
        <v>25.828587710000001</v>
      </c>
      <c r="AF239" s="162">
        <f t="shared" si="277"/>
        <v>74.171412290000006</v>
      </c>
      <c r="AG239" s="43">
        <f t="shared" ref="AG239:AL239" si="523">CZ239/$CY239*100</f>
        <v>90.103383890000003</v>
      </c>
      <c r="AH239" s="44">
        <f t="shared" si="523"/>
        <v>0.99284966070000003</v>
      </c>
      <c r="AI239" s="44">
        <f t="shared" si="523"/>
        <v>6.7245069910000002</v>
      </c>
      <c r="AJ239" s="44">
        <f t="shared" si="523"/>
        <v>0.59206631139999999</v>
      </c>
      <c r="AK239" s="44">
        <f t="shared" si="523"/>
        <v>0.68656920340000005</v>
      </c>
      <c r="AL239" s="44">
        <f t="shared" si="523"/>
        <v>0.90062394680000002</v>
      </c>
      <c r="AM239" s="43">
        <f t="shared" ref="AM239:AR239" si="524">DN239/$DM239*100</f>
        <v>89.662756599999994</v>
      </c>
      <c r="AN239" s="44">
        <f t="shared" si="524"/>
        <v>0.71882212079999996</v>
      </c>
      <c r="AO239" s="44">
        <f t="shared" si="524"/>
        <v>7.5823370179999996</v>
      </c>
      <c r="AP239" s="44">
        <f t="shared" si="524"/>
        <v>0.7025542696</v>
      </c>
      <c r="AQ239" s="44">
        <f t="shared" si="524"/>
        <v>0.72554616599999999</v>
      </c>
      <c r="AR239" s="163">
        <f t="shared" si="524"/>
        <v>0.60798382760000003</v>
      </c>
      <c r="AS239" s="45">
        <f t="shared" si="18"/>
        <v>90.202147659999994</v>
      </c>
      <c r="AT239" s="46">
        <f t="shared" si="27"/>
        <v>171</v>
      </c>
      <c r="AU239" s="47">
        <f t="shared" si="19"/>
        <v>22.637321849999999</v>
      </c>
      <c r="AV239" s="46">
        <f t="shared" si="28"/>
        <v>347</v>
      </c>
      <c r="AW239" s="47">
        <f t="shared" si="20"/>
        <v>24.253992440000001</v>
      </c>
      <c r="AX239" s="164">
        <f t="shared" si="29"/>
        <v>378</v>
      </c>
      <c r="AY239" s="48">
        <v>54443</v>
      </c>
      <c r="AZ239" s="49">
        <f t="shared" si="30"/>
        <v>303</v>
      </c>
      <c r="BA239" s="50">
        <v>55827</v>
      </c>
      <c r="BB239" s="49">
        <f t="shared" si="31"/>
        <v>356</v>
      </c>
      <c r="BC239" s="165">
        <f t="shared" si="21"/>
        <v>68.249715969999997</v>
      </c>
      <c r="BD239" s="51"/>
      <c r="BE239" s="44"/>
      <c r="BF239" s="162"/>
      <c r="BG239" s="100">
        <v>236</v>
      </c>
      <c r="BH239" s="39">
        <v>293912</v>
      </c>
      <c r="BI239" s="40">
        <v>65854</v>
      </c>
      <c r="BJ239" s="40">
        <v>222179</v>
      </c>
      <c r="BK239" s="39">
        <v>266918</v>
      </c>
      <c r="BL239" s="40">
        <v>53362</v>
      </c>
      <c r="BM239" s="40">
        <v>199826</v>
      </c>
      <c r="BN239" s="39">
        <v>259224</v>
      </c>
      <c r="BO239" s="40">
        <v>72116</v>
      </c>
      <c r="BP239" s="40">
        <v>182062</v>
      </c>
      <c r="BQ239" s="39">
        <v>266981</v>
      </c>
      <c r="BR239" s="40">
        <v>82789</v>
      </c>
      <c r="BS239" s="40">
        <v>178619</v>
      </c>
      <c r="BT239" s="39">
        <v>286770</v>
      </c>
      <c r="BU239" s="40">
        <v>50690</v>
      </c>
      <c r="BV239" s="40">
        <v>225157</v>
      </c>
      <c r="BW239" s="40">
        <v>0</v>
      </c>
      <c r="BX239" s="40">
        <v>0</v>
      </c>
      <c r="BY239" s="159">
        <v>10923</v>
      </c>
      <c r="BZ239" s="39">
        <v>213304</v>
      </c>
      <c r="CA239" s="40">
        <v>49654</v>
      </c>
      <c r="CB239" s="40">
        <v>163650</v>
      </c>
      <c r="CC239" s="159">
        <v>0</v>
      </c>
      <c r="CD239" s="39">
        <f t="shared" si="32"/>
        <v>226720</v>
      </c>
      <c r="CE239" s="40">
        <v>0</v>
      </c>
      <c r="CF239" s="40">
        <v>226720</v>
      </c>
      <c r="CG239" s="159">
        <v>0</v>
      </c>
      <c r="CH239" s="39">
        <f t="shared" si="280"/>
        <v>184964</v>
      </c>
      <c r="CI239" s="40">
        <v>45524</v>
      </c>
      <c r="CJ239" s="40">
        <v>139440</v>
      </c>
      <c r="CK239" s="159">
        <v>0</v>
      </c>
      <c r="CL239" s="39">
        <v>65266</v>
      </c>
      <c r="CM239" s="159">
        <v>187423</v>
      </c>
      <c r="CN239" s="39"/>
      <c r="CO239" s="40"/>
      <c r="CP239" s="40"/>
      <c r="CQ239" s="159"/>
      <c r="CR239" s="39">
        <v>580435</v>
      </c>
      <c r="CS239" s="40">
        <v>502560</v>
      </c>
      <c r="CT239" s="40">
        <v>6165</v>
      </c>
      <c r="CU239" s="40">
        <v>55740</v>
      </c>
      <c r="CV239" s="40">
        <v>3485</v>
      </c>
      <c r="CW239" s="40">
        <v>4690</v>
      </c>
      <c r="CX239" s="40">
        <v>7795</v>
      </c>
      <c r="CY239" s="39">
        <v>439140</v>
      </c>
      <c r="CZ239" s="40">
        <v>395680</v>
      </c>
      <c r="DA239" s="40">
        <v>4360</v>
      </c>
      <c r="DB239" s="40">
        <v>29530</v>
      </c>
      <c r="DC239" s="40">
        <v>2600</v>
      </c>
      <c r="DD239" s="40">
        <v>3015</v>
      </c>
      <c r="DE239" s="40">
        <v>3955</v>
      </c>
      <c r="DF239" s="39">
        <v>608780</v>
      </c>
      <c r="DG239" s="40">
        <v>528591</v>
      </c>
      <c r="DH239" s="40">
        <v>4747</v>
      </c>
      <c r="DI239" s="40">
        <v>60050</v>
      </c>
      <c r="DJ239" s="40">
        <v>4418</v>
      </c>
      <c r="DK239" s="40">
        <v>5132</v>
      </c>
      <c r="DL239" s="159">
        <v>5842</v>
      </c>
      <c r="DM239" s="39">
        <v>461032</v>
      </c>
      <c r="DN239" s="40">
        <v>413374</v>
      </c>
      <c r="DO239" s="40">
        <v>3314</v>
      </c>
      <c r="DP239" s="40">
        <v>34957</v>
      </c>
      <c r="DQ239" s="40">
        <v>3239</v>
      </c>
      <c r="DR239" s="40">
        <v>3345</v>
      </c>
      <c r="DS239" s="159">
        <v>2803</v>
      </c>
      <c r="DT239" s="41">
        <v>404160</v>
      </c>
      <c r="DU239" s="42">
        <v>39599</v>
      </c>
      <c r="DV239" s="42">
        <v>126865</v>
      </c>
      <c r="DW239" s="42">
        <v>146205</v>
      </c>
      <c r="DX239" s="42">
        <v>91491</v>
      </c>
      <c r="DY239" s="41">
        <v>354420</v>
      </c>
      <c r="DZ239" s="42">
        <v>22349</v>
      </c>
      <c r="EA239" s="42">
        <v>112565</v>
      </c>
      <c r="EB239" s="42">
        <v>133545</v>
      </c>
      <c r="EC239" s="160">
        <v>85961</v>
      </c>
    </row>
    <row r="240" spans="1:133">
      <c r="A240" s="155" t="s">
        <v>1507</v>
      </c>
      <c r="B240" s="155" t="s">
        <v>1508</v>
      </c>
      <c r="C240" s="140" t="s">
        <v>126</v>
      </c>
      <c r="D240" s="29" t="s">
        <v>1509</v>
      </c>
      <c r="E240" s="156" t="s">
        <v>1510</v>
      </c>
      <c r="F240" s="29" t="s">
        <v>1511</v>
      </c>
      <c r="G240" s="156" t="s">
        <v>1512</v>
      </c>
      <c r="H240" s="166" t="s">
        <v>1513</v>
      </c>
      <c r="I240" s="150">
        <v>1950</v>
      </c>
      <c r="J240" s="100" t="s">
        <v>131</v>
      </c>
      <c r="K240" s="100" t="s">
        <v>49</v>
      </c>
      <c r="L240" s="100" t="s">
        <v>141</v>
      </c>
      <c r="M240" s="100" t="s">
        <v>87</v>
      </c>
      <c r="N240" s="100" t="s">
        <v>102</v>
      </c>
      <c r="O240" s="43">
        <f t="shared" si="0"/>
        <v>61.463301749999999</v>
      </c>
      <c r="P240" s="162">
        <f t="shared" si="1"/>
        <v>36.41584065</v>
      </c>
      <c r="Q240" s="43">
        <f t="shared" si="2"/>
        <v>61.63432229</v>
      </c>
      <c r="R240" s="162">
        <f t="shared" si="3"/>
        <v>32.632086970000003</v>
      </c>
      <c r="S240" s="43">
        <f t="shared" si="4"/>
        <v>65.644214270000006</v>
      </c>
      <c r="T240" s="162">
        <f t="shared" si="5"/>
        <v>32.401457749999999</v>
      </c>
      <c r="U240" s="43">
        <f t="shared" si="6"/>
        <v>64.507109259999993</v>
      </c>
      <c r="V240" s="162">
        <f t="shared" si="7"/>
        <v>33.049844069999999</v>
      </c>
      <c r="W240" s="43">
        <f t="shared" si="268"/>
        <v>61.765219770000002</v>
      </c>
      <c r="X240" s="162">
        <f t="shared" si="269"/>
        <v>33.371712219999999</v>
      </c>
      <c r="Y240" s="43">
        <f t="shared" si="262"/>
        <v>66.167107970000004</v>
      </c>
      <c r="Z240" s="162">
        <f t="shared" si="263"/>
        <v>30.865763040000001</v>
      </c>
      <c r="AA240" s="43">
        <f t="shared" si="264"/>
        <v>61.871920660000001</v>
      </c>
      <c r="AB240" s="162">
        <f t="shared" si="265"/>
        <v>28.762104990000001</v>
      </c>
      <c r="AC240" s="43">
        <f t="shared" si="274"/>
        <v>56.84130562</v>
      </c>
      <c r="AD240" s="162">
        <f t="shared" si="275"/>
        <v>37.874693329999999</v>
      </c>
      <c r="AE240" s="43">
        <f t="shared" si="276"/>
        <v>66.847520059999994</v>
      </c>
      <c r="AF240" s="162">
        <f t="shared" si="277"/>
        <v>33.152479939999999</v>
      </c>
      <c r="AG240" s="43">
        <f t="shared" ref="AG240:AL240" si="525">CZ240/$CY240*100</f>
        <v>43.347145490000003</v>
      </c>
      <c r="AH240" s="44">
        <f t="shared" si="525"/>
        <v>13.206358440000001</v>
      </c>
      <c r="AI240" s="44">
        <f t="shared" si="525"/>
        <v>30.108074049999999</v>
      </c>
      <c r="AJ240" s="44">
        <f t="shared" si="525"/>
        <v>9.7254531360000005</v>
      </c>
      <c r="AK240" s="44">
        <f t="shared" si="525"/>
        <v>0.69666569739999995</v>
      </c>
      <c r="AL240" s="44">
        <f t="shared" si="525"/>
        <v>2.9163031890000002</v>
      </c>
      <c r="AM240" s="43">
        <f t="shared" ref="AM240:AR240" si="526">DN240/$DM240*100</f>
        <v>42.24338616</v>
      </c>
      <c r="AN240" s="44">
        <f t="shared" si="526"/>
        <v>9.4833373240000007</v>
      </c>
      <c r="AO240" s="44">
        <f t="shared" si="526"/>
        <v>36.584475390000001</v>
      </c>
      <c r="AP240" s="44">
        <f t="shared" si="526"/>
        <v>9.0312918329999992</v>
      </c>
      <c r="AQ240" s="44">
        <f t="shared" si="526"/>
        <v>0.50052800799999997</v>
      </c>
      <c r="AR240" s="163">
        <f t="shared" si="526"/>
        <v>2.1569812860000002</v>
      </c>
      <c r="AS240" s="45">
        <f t="shared" si="18"/>
        <v>77.535087419999996</v>
      </c>
      <c r="AT240" s="46">
        <f t="shared" si="27"/>
        <v>409</v>
      </c>
      <c r="AU240" s="47">
        <f t="shared" si="19"/>
        <v>16.002125729999999</v>
      </c>
      <c r="AV240" s="46">
        <f t="shared" si="28"/>
        <v>423</v>
      </c>
      <c r="AW240" s="47">
        <f t="shared" si="20"/>
        <v>22.019962029999999</v>
      </c>
      <c r="AX240" s="164">
        <f t="shared" si="29"/>
        <v>400</v>
      </c>
      <c r="AY240" s="48">
        <v>41790</v>
      </c>
      <c r="AZ240" s="49">
        <f t="shared" si="30"/>
        <v>409</v>
      </c>
      <c r="BA240" s="50">
        <v>45325</v>
      </c>
      <c r="BB240" s="49">
        <f t="shared" si="31"/>
        <v>418</v>
      </c>
      <c r="BC240" s="165">
        <f t="shared" si="21"/>
        <v>33.802120510000002</v>
      </c>
      <c r="BD240" s="51"/>
      <c r="BE240" s="44"/>
      <c r="BF240" s="162"/>
      <c r="BG240" s="100">
        <v>237</v>
      </c>
      <c r="BH240" s="39">
        <v>233349</v>
      </c>
      <c r="BI240" s="40">
        <v>143424</v>
      </c>
      <c r="BJ240" s="40">
        <v>84976</v>
      </c>
      <c r="BK240" s="39">
        <v>196840</v>
      </c>
      <c r="BL240" s="40">
        <v>121321</v>
      </c>
      <c r="BM240" s="40">
        <v>64233</v>
      </c>
      <c r="BN240" s="39">
        <v>187686</v>
      </c>
      <c r="BO240" s="40">
        <v>123205</v>
      </c>
      <c r="BP240" s="40">
        <v>60813</v>
      </c>
      <c r="BQ240" s="39">
        <v>189190</v>
      </c>
      <c r="BR240" s="40">
        <v>122041</v>
      </c>
      <c r="BS240" s="40">
        <v>62527</v>
      </c>
      <c r="BT240" s="39">
        <v>223213</v>
      </c>
      <c r="BU240" s="40">
        <v>137868</v>
      </c>
      <c r="BV240" s="40">
        <v>74490</v>
      </c>
      <c r="BW240" s="40">
        <v>0</v>
      </c>
      <c r="BX240" s="40">
        <v>0</v>
      </c>
      <c r="BY240" s="159">
        <v>10855</v>
      </c>
      <c r="BZ240" s="39">
        <v>152201</v>
      </c>
      <c r="CA240" s="40">
        <v>100707</v>
      </c>
      <c r="CB240" s="40">
        <v>46978</v>
      </c>
      <c r="CC240" s="159">
        <v>4516</v>
      </c>
      <c r="CD240" s="39">
        <f t="shared" si="32"/>
        <v>188352</v>
      </c>
      <c r="CE240" s="40">
        <v>116537</v>
      </c>
      <c r="CF240" s="40">
        <v>54174</v>
      </c>
      <c r="CG240" s="159">
        <v>17641</v>
      </c>
      <c r="CH240" s="39">
        <f t="shared" si="280"/>
        <v>80299</v>
      </c>
      <c r="CI240" s="40">
        <v>45643</v>
      </c>
      <c r="CJ240" s="40">
        <v>30413</v>
      </c>
      <c r="CK240" s="159">
        <v>4243</v>
      </c>
      <c r="CL240" s="39">
        <v>113967</v>
      </c>
      <c r="CM240" s="159">
        <v>56521</v>
      </c>
      <c r="CN240" s="39"/>
      <c r="CO240" s="40"/>
      <c r="CP240" s="40"/>
      <c r="CQ240" s="159"/>
      <c r="CR240" s="39">
        <v>560740</v>
      </c>
      <c r="CS240" s="40">
        <v>199275</v>
      </c>
      <c r="CT240" s="40">
        <v>74305</v>
      </c>
      <c r="CU240" s="40">
        <v>217135</v>
      </c>
      <c r="CV240" s="40">
        <v>47570</v>
      </c>
      <c r="CW240" s="40">
        <v>3220</v>
      </c>
      <c r="CX240" s="40">
        <v>19235</v>
      </c>
      <c r="CY240" s="39">
        <v>412680</v>
      </c>
      <c r="CZ240" s="40">
        <v>178885</v>
      </c>
      <c r="DA240" s="40">
        <v>54500</v>
      </c>
      <c r="DB240" s="40">
        <v>124250</v>
      </c>
      <c r="DC240" s="40">
        <v>40135</v>
      </c>
      <c r="DD240" s="40">
        <v>2875</v>
      </c>
      <c r="DE240" s="40">
        <v>12035</v>
      </c>
      <c r="DF240" s="39">
        <v>675138</v>
      </c>
      <c r="DG240" s="40">
        <v>245552</v>
      </c>
      <c r="DH240" s="40">
        <v>63850</v>
      </c>
      <c r="DI240" s="40">
        <v>288774</v>
      </c>
      <c r="DJ240" s="40">
        <v>55411</v>
      </c>
      <c r="DK240" s="40">
        <v>3122</v>
      </c>
      <c r="DL240" s="159">
        <v>18429</v>
      </c>
      <c r="DM240" s="39">
        <v>509462</v>
      </c>
      <c r="DN240" s="40">
        <v>215214</v>
      </c>
      <c r="DO240" s="40">
        <v>48314</v>
      </c>
      <c r="DP240" s="40">
        <v>186384</v>
      </c>
      <c r="DQ240" s="40">
        <v>46011</v>
      </c>
      <c r="DR240" s="40">
        <v>2550</v>
      </c>
      <c r="DS240" s="159">
        <v>10989</v>
      </c>
      <c r="DT240" s="53">
        <v>468544</v>
      </c>
      <c r="DU240" s="54">
        <v>105258</v>
      </c>
      <c r="DV240" s="54">
        <v>150758</v>
      </c>
      <c r="DW240" s="54">
        <v>137551</v>
      </c>
      <c r="DX240" s="54">
        <v>74977</v>
      </c>
      <c r="DY240" s="53">
        <v>171726</v>
      </c>
      <c r="DZ240" s="54">
        <v>16599</v>
      </c>
      <c r="EA240" s="54">
        <v>56066</v>
      </c>
      <c r="EB240" s="54">
        <v>61247</v>
      </c>
      <c r="EC240" s="167">
        <v>37814</v>
      </c>
    </row>
    <row r="241" spans="1:133">
      <c r="A241" s="154" t="s">
        <v>1514</v>
      </c>
      <c r="B241" s="154" t="s">
        <v>1515</v>
      </c>
      <c r="C241" s="140" t="s">
        <v>80</v>
      </c>
      <c r="D241" s="29" t="s">
        <v>293</v>
      </c>
      <c r="E241" s="156" t="s">
        <v>1516</v>
      </c>
      <c r="F241" s="29" t="s">
        <v>1517</v>
      </c>
      <c r="G241" s="156" t="s">
        <v>1518</v>
      </c>
      <c r="H241" s="161" t="s">
        <v>1519</v>
      </c>
      <c r="I241" s="150">
        <v>1958</v>
      </c>
      <c r="J241" s="100" t="s">
        <v>85</v>
      </c>
      <c r="K241" s="100" t="s">
        <v>49</v>
      </c>
      <c r="L241" s="100" t="s">
        <v>196</v>
      </c>
      <c r="M241" s="100" t="s">
        <v>87</v>
      </c>
      <c r="N241" s="100" t="s">
        <v>102</v>
      </c>
      <c r="O241" s="43">
        <f t="shared" si="0"/>
        <v>43.560008860000003</v>
      </c>
      <c r="P241" s="162">
        <f t="shared" si="1"/>
        <v>53.552189540000001</v>
      </c>
      <c r="Q241" s="43">
        <f t="shared" si="2"/>
        <v>39.666759710000001</v>
      </c>
      <c r="R241" s="162">
        <f t="shared" si="3"/>
        <v>52.03229339</v>
      </c>
      <c r="S241" s="43">
        <f t="shared" si="4"/>
        <v>44.822063810000003</v>
      </c>
      <c r="T241" s="162">
        <f t="shared" si="5"/>
        <v>52.878940700000001</v>
      </c>
      <c r="U241" s="43">
        <f t="shared" si="6"/>
        <v>49.428635370000002</v>
      </c>
      <c r="V241" s="162">
        <f t="shared" si="7"/>
        <v>48.22541279</v>
      </c>
      <c r="W241" s="43">
        <f t="shared" si="268"/>
        <v>40.708385489999998</v>
      </c>
      <c r="X241" s="162">
        <f t="shared" si="269"/>
        <v>56.465441769999998</v>
      </c>
      <c r="Y241" s="43">
        <f t="shared" si="262"/>
        <v>41.769233180000001</v>
      </c>
      <c r="Z241" s="162">
        <f t="shared" si="263"/>
        <v>58.230766819999999</v>
      </c>
      <c r="AA241" s="43">
        <f t="shared" si="264"/>
        <v>36.932238869999999</v>
      </c>
      <c r="AB241" s="162">
        <f t="shared" si="265"/>
        <v>58.300354890000001</v>
      </c>
      <c r="AC241" s="43">
        <f t="shared" si="274"/>
        <v>27.934052950000002</v>
      </c>
      <c r="AD241" s="162">
        <f t="shared" si="275"/>
        <v>65.733311850000007</v>
      </c>
      <c r="AE241" s="43">
        <f t="shared" si="276"/>
        <v>38.609630930000002</v>
      </c>
      <c r="AF241" s="162">
        <f t="shared" si="277"/>
        <v>61.390369069999998</v>
      </c>
      <c r="AG241" s="43">
        <f t="shared" ref="AG241:AL241" si="527">CZ241/$CY241*100</f>
        <v>75.400272810000004</v>
      </c>
      <c r="AH241" s="44">
        <f t="shared" si="527"/>
        <v>1.971615699</v>
      </c>
      <c r="AI241" s="44">
        <f t="shared" si="527"/>
        <v>14.777443480000001</v>
      </c>
      <c r="AJ241" s="44">
        <f t="shared" si="527"/>
        <v>3.7748991460000001</v>
      </c>
      <c r="AK241" s="44">
        <f t="shared" si="527"/>
        <v>2.1051205899999998</v>
      </c>
      <c r="AL241" s="44">
        <f t="shared" si="527"/>
        <v>1.9706482729999999</v>
      </c>
      <c r="AM241" s="43">
        <f t="shared" ref="AM241:AR241" si="528">DN241/$DM241*100</f>
        <v>73.744010419999995</v>
      </c>
      <c r="AN241" s="44">
        <f t="shared" si="528"/>
        <v>1.734329896</v>
      </c>
      <c r="AO241" s="44">
        <f t="shared" si="528"/>
        <v>16.604041330000001</v>
      </c>
      <c r="AP241" s="44">
        <f t="shared" si="528"/>
        <v>4.324744623</v>
      </c>
      <c r="AQ241" s="44">
        <f t="shared" si="528"/>
        <v>1.820832564</v>
      </c>
      <c r="AR241" s="163">
        <f t="shared" si="528"/>
        <v>1.7720411709999999</v>
      </c>
      <c r="AS241" s="45">
        <f t="shared" si="18"/>
        <v>88.536437059999997</v>
      </c>
      <c r="AT241" s="46">
        <f t="shared" si="27"/>
        <v>256</v>
      </c>
      <c r="AU241" s="47">
        <f t="shared" si="19"/>
        <v>26.879657890000001</v>
      </c>
      <c r="AV241" s="46">
        <f t="shared" si="28"/>
        <v>272</v>
      </c>
      <c r="AW241" s="47">
        <f t="shared" si="20"/>
        <v>30.578638560000002</v>
      </c>
      <c r="AX241" s="164">
        <f t="shared" si="29"/>
        <v>277</v>
      </c>
      <c r="AY241" s="48">
        <v>64378</v>
      </c>
      <c r="AZ241" s="49">
        <f t="shared" si="30"/>
        <v>184</v>
      </c>
      <c r="BA241" s="50">
        <v>68119</v>
      </c>
      <c r="BB241" s="49">
        <f t="shared" si="31"/>
        <v>214</v>
      </c>
      <c r="BC241" s="165">
        <f t="shared" si="21"/>
        <v>52.343895920000001</v>
      </c>
      <c r="BD241" s="51"/>
      <c r="BE241" s="44"/>
      <c r="BF241" s="162"/>
      <c r="BG241" s="100">
        <v>238</v>
      </c>
      <c r="BH241" s="39">
        <v>392617</v>
      </c>
      <c r="BI241" s="40">
        <v>171024</v>
      </c>
      <c r="BJ241" s="40">
        <v>210255</v>
      </c>
      <c r="BK241" s="39">
        <v>326011</v>
      </c>
      <c r="BL241" s="40">
        <v>129318</v>
      </c>
      <c r="BM241" s="40">
        <v>169631</v>
      </c>
      <c r="BN241" s="39">
        <v>293476</v>
      </c>
      <c r="BO241" s="40">
        <v>131542</v>
      </c>
      <c r="BP241" s="40">
        <v>155187</v>
      </c>
      <c r="BQ241" s="39">
        <v>285982</v>
      </c>
      <c r="BR241" s="40">
        <v>141357</v>
      </c>
      <c r="BS241" s="40">
        <v>137916</v>
      </c>
      <c r="BT241" s="39">
        <v>382673</v>
      </c>
      <c r="BU241" s="40">
        <v>155780</v>
      </c>
      <c r="BV241" s="40">
        <v>216078</v>
      </c>
      <c r="BW241" s="40">
        <v>0</v>
      </c>
      <c r="BX241" s="40">
        <v>0</v>
      </c>
      <c r="BY241" s="159">
        <v>10815</v>
      </c>
      <c r="BZ241" s="39">
        <v>287537</v>
      </c>
      <c r="CA241" s="40">
        <v>120102</v>
      </c>
      <c r="CB241" s="40">
        <v>167435</v>
      </c>
      <c r="CC241" s="159">
        <v>0</v>
      </c>
      <c r="CD241" s="39">
        <f t="shared" si="32"/>
        <v>313336</v>
      </c>
      <c r="CE241" s="40">
        <v>115722</v>
      </c>
      <c r="CF241" s="40">
        <v>182676</v>
      </c>
      <c r="CG241" s="159">
        <v>14938</v>
      </c>
      <c r="CH241" s="39">
        <f t="shared" si="280"/>
        <v>186210</v>
      </c>
      <c r="CI241" s="40">
        <v>52016</v>
      </c>
      <c r="CJ241" s="40">
        <v>122402</v>
      </c>
      <c r="CK241" s="159">
        <v>11792</v>
      </c>
      <c r="CL241" s="39">
        <v>102019</v>
      </c>
      <c r="CM241" s="159">
        <v>162213</v>
      </c>
      <c r="CN241" s="39"/>
      <c r="CO241" s="40"/>
      <c r="CP241" s="40"/>
      <c r="CQ241" s="159"/>
      <c r="CR241" s="39">
        <v>670625</v>
      </c>
      <c r="CS241" s="40">
        <v>471650</v>
      </c>
      <c r="CT241" s="40">
        <v>12545</v>
      </c>
      <c r="CU241" s="40">
        <v>129545</v>
      </c>
      <c r="CV241" s="40">
        <v>24250</v>
      </c>
      <c r="CW241" s="40">
        <v>14350</v>
      </c>
      <c r="CX241" s="40">
        <v>18285</v>
      </c>
      <c r="CY241" s="39">
        <v>516835</v>
      </c>
      <c r="CZ241" s="40">
        <v>389695</v>
      </c>
      <c r="DA241" s="40">
        <v>10190</v>
      </c>
      <c r="DB241" s="40">
        <v>76375</v>
      </c>
      <c r="DC241" s="40">
        <v>19510</v>
      </c>
      <c r="DD241" s="40">
        <v>10880</v>
      </c>
      <c r="DE241" s="40">
        <v>10185</v>
      </c>
      <c r="DF241" s="39">
        <v>675138</v>
      </c>
      <c r="DG241" s="40">
        <v>468393</v>
      </c>
      <c r="DH241" s="40">
        <v>11681</v>
      </c>
      <c r="DI241" s="40">
        <v>137962</v>
      </c>
      <c r="DJ241" s="40">
        <v>27904</v>
      </c>
      <c r="DK241" s="40">
        <v>12625</v>
      </c>
      <c r="DL241" s="159">
        <v>16573</v>
      </c>
      <c r="DM241" s="39">
        <v>514435</v>
      </c>
      <c r="DN241" s="40">
        <v>379365</v>
      </c>
      <c r="DO241" s="40">
        <v>8922</v>
      </c>
      <c r="DP241" s="40">
        <v>85417</v>
      </c>
      <c r="DQ241" s="40">
        <v>22248</v>
      </c>
      <c r="DR241" s="40">
        <v>9367</v>
      </c>
      <c r="DS241" s="159">
        <v>9116</v>
      </c>
      <c r="DT241" s="53">
        <v>499958</v>
      </c>
      <c r="DU241" s="54">
        <v>57313</v>
      </c>
      <c r="DV241" s="54">
        <v>129125</v>
      </c>
      <c r="DW241" s="54">
        <v>179133</v>
      </c>
      <c r="DX241" s="54">
        <v>134387</v>
      </c>
      <c r="DY241" s="53">
        <v>360294</v>
      </c>
      <c r="DZ241" s="54">
        <v>19874</v>
      </c>
      <c r="EA241" s="54">
        <v>91471</v>
      </c>
      <c r="EB241" s="54">
        <v>138776</v>
      </c>
      <c r="EC241" s="167">
        <v>110173</v>
      </c>
    </row>
    <row r="242" spans="1:133">
      <c r="A242" s="155" t="s">
        <v>1520</v>
      </c>
      <c r="B242" s="155" t="s">
        <v>1521</v>
      </c>
      <c r="C242" s="140" t="s">
        <v>126</v>
      </c>
      <c r="D242" s="29" t="s">
        <v>1522</v>
      </c>
      <c r="E242" s="156" t="s">
        <v>307</v>
      </c>
      <c r="F242" s="29" t="s">
        <v>1523</v>
      </c>
      <c r="G242" s="156" t="s">
        <v>1524</v>
      </c>
      <c r="H242" s="166">
        <v>2018</v>
      </c>
      <c r="I242" s="150">
        <v>1966</v>
      </c>
      <c r="J242" s="100" t="s">
        <v>131</v>
      </c>
      <c r="K242" s="100" t="s">
        <v>49</v>
      </c>
      <c r="L242" s="100" t="s">
        <v>148</v>
      </c>
      <c r="M242" s="100" t="s">
        <v>87</v>
      </c>
      <c r="N242" s="100" t="s">
        <v>102</v>
      </c>
      <c r="O242" s="43">
        <f t="shared" si="0"/>
        <v>49.146965219999998</v>
      </c>
      <c r="P242" s="162">
        <f t="shared" si="1"/>
        <v>48.945265800000001</v>
      </c>
      <c r="Q242" s="43">
        <f t="shared" si="2"/>
        <v>46.54516864</v>
      </c>
      <c r="R242" s="162">
        <f t="shared" si="3"/>
        <v>47.547312359999999</v>
      </c>
      <c r="S242" s="43">
        <f t="shared" si="4"/>
        <v>49.532179820000003</v>
      </c>
      <c r="T242" s="162">
        <f t="shared" si="5"/>
        <v>48.734382490000002</v>
      </c>
      <c r="U242" s="43">
        <f t="shared" si="6"/>
        <v>53.526883929999997</v>
      </c>
      <c r="V242" s="162">
        <f t="shared" si="7"/>
        <v>44.577647120000002</v>
      </c>
      <c r="W242" s="43">
        <f t="shared" si="268"/>
        <v>48.75255241</v>
      </c>
      <c r="X242" s="162">
        <f t="shared" si="269"/>
        <v>45.769702719999998</v>
      </c>
      <c r="Y242" s="43">
        <f t="shared" si="262"/>
        <v>51.892944</v>
      </c>
      <c r="Z242" s="162">
        <f t="shared" si="263"/>
        <v>42.830085820000001</v>
      </c>
      <c r="AA242" s="43">
        <f t="shared" si="264"/>
        <v>47.23037789</v>
      </c>
      <c r="AB242" s="162">
        <f t="shared" si="265"/>
        <v>45.962381379999997</v>
      </c>
      <c r="AC242" s="43">
        <f t="shared" si="274"/>
        <v>36.127066480000003</v>
      </c>
      <c r="AD242" s="162">
        <f t="shared" si="275"/>
        <v>60.752544280000002</v>
      </c>
      <c r="AE242" s="43">
        <f t="shared" si="276"/>
        <v>45.981178190000001</v>
      </c>
      <c r="AF242" s="162">
        <f t="shared" si="277"/>
        <v>54.018821809999999</v>
      </c>
      <c r="AG242" s="43">
        <f t="shared" ref="AG242:AL242" si="529">CZ242/$CY242*100</f>
        <v>61.539968649999999</v>
      </c>
      <c r="AH242" s="44">
        <f t="shared" si="529"/>
        <v>7.3897710239999999</v>
      </c>
      <c r="AI242" s="44">
        <f t="shared" si="529"/>
        <v>14.460951339999999</v>
      </c>
      <c r="AJ242" s="44">
        <f t="shared" si="529"/>
        <v>12.92847894</v>
      </c>
      <c r="AK242" s="44">
        <f t="shared" si="529"/>
        <v>0.4267752487</v>
      </c>
      <c r="AL242" s="44">
        <f t="shared" si="529"/>
        <v>3.2540547910000002</v>
      </c>
      <c r="AM242" s="43">
        <f t="shared" ref="AM242:AR242" si="530">DN242/$DM242*100</f>
        <v>64.408248740000005</v>
      </c>
      <c r="AN242" s="44">
        <f t="shared" si="530"/>
        <v>5.8851052570000002</v>
      </c>
      <c r="AO242" s="44">
        <f t="shared" si="530"/>
        <v>13.49202088</v>
      </c>
      <c r="AP242" s="44">
        <f t="shared" si="530"/>
        <v>13.08414799</v>
      </c>
      <c r="AQ242" s="44">
        <f t="shared" si="530"/>
        <v>0.41573503410000001</v>
      </c>
      <c r="AR242" s="163">
        <f t="shared" si="530"/>
        <v>2.7147421020000002</v>
      </c>
      <c r="AS242" s="45">
        <f t="shared" si="18"/>
        <v>93.140709340000001</v>
      </c>
      <c r="AT242" s="46">
        <f t="shared" si="27"/>
        <v>49</v>
      </c>
      <c r="AU242" s="47">
        <f t="shared" si="19"/>
        <v>32.907271459999997</v>
      </c>
      <c r="AV242" s="46">
        <f t="shared" si="28"/>
        <v>167</v>
      </c>
      <c r="AW242" s="47">
        <f t="shared" si="20"/>
        <v>34.926972659999997</v>
      </c>
      <c r="AX242" s="164">
        <f t="shared" si="29"/>
        <v>208</v>
      </c>
      <c r="AY242" s="48">
        <v>74081</v>
      </c>
      <c r="AZ242" s="49">
        <f t="shared" si="30"/>
        <v>110</v>
      </c>
      <c r="BA242" s="50">
        <v>77336</v>
      </c>
      <c r="BB242" s="49">
        <f t="shared" si="31"/>
        <v>146</v>
      </c>
      <c r="BC242" s="165">
        <f t="shared" si="21"/>
        <v>40.045920619999997</v>
      </c>
      <c r="BD242" s="51"/>
      <c r="BE242" s="44"/>
      <c r="BF242" s="162"/>
      <c r="BG242" s="100">
        <v>239</v>
      </c>
      <c r="BH242" s="39">
        <v>435797</v>
      </c>
      <c r="BI242" s="40">
        <v>214181</v>
      </c>
      <c r="BJ242" s="40">
        <v>213302</v>
      </c>
      <c r="BK242" s="39">
        <v>325602</v>
      </c>
      <c r="BL242" s="40">
        <v>151552</v>
      </c>
      <c r="BM242" s="40">
        <v>154815</v>
      </c>
      <c r="BN242" s="39">
        <v>283656</v>
      </c>
      <c r="BO242" s="40">
        <v>140501</v>
      </c>
      <c r="BP242" s="40">
        <v>138238</v>
      </c>
      <c r="BQ242" s="39">
        <v>262257</v>
      </c>
      <c r="BR242" s="40">
        <v>140378</v>
      </c>
      <c r="BS242" s="40">
        <v>116908</v>
      </c>
      <c r="BT242" s="39">
        <v>417252</v>
      </c>
      <c r="BU242" s="40">
        <v>203421</v>
      </c>
      <c r="BV242" s="40">
        <v>190975</v>
      </c>
      <c r="BW242" s="40">
        <v>0</v>
      </c>
      <c r="BX242" s="40">
        <v>0</v>
      </c>
      <c r="BY242" s="159">
        <v>22856</v>
      </c>
      <c r="BZ242" s="39">
        <v>286168</v>
      </c>
      <c r="CA242" s="40">
        <v>148501</v>
      </c>
      <c r="CB242" s="40">
        <v>122566</v>
      </c>
      <c r="CC242" s="159">
        <v>15101</v>
      </c>
      <c r="CD242" s="39">
        <f t="shared" si="32"/>
        <v>310963</v>
      </c>
      <c r="CE242" s="40">
        <v>146869</v>
      </c>
      <c r="CF242" s="40">
        <v>142926</v>
      </c>
      <c r="CG242" s="159">
        <v>21168</v>
      </c>
      <c r="CH242" s="39">
        <f t="shared" si="280"/>
        <v>145719</v>
      </c>
      <c r="CI242" s="40">
        <v>52644</v>
      </c>
      <c r="CJ242" s="40">
        <v>88528</v>
      </c>
      <c r="CK242" s="159">
        <v>4547</v>
      </c>
      <c r="CL242" s="39">
        <v>116823</v>
      </c>
      <c r="CM242" s="159">
        <v>137244</v>
      </c>
      <c r="CN242" s="39"/>
      <c r="CO242" s="40"/>
      <c r="CP242" s="40"/>
      <c r="CQ242" s="159"/>
      <c r="CR242" s="39">
        <v>759810</v>
      </c>
      <c r="CS242" s="40">
        <v>440030</v>
      </c>
      <c r="CT242" s="40">
        <v>56500</v>
      </c>
      <c r="CU242" s="40">
        <v>129990</v>
      </c>
      <c r="CV242" s="40">
        <v>95395</v>
      </c>
      <c r="CW242" s="40">
        <v>3230</v>
      </c>
      <c r="CX242" s="40">
        <v>34665</v>
      </c>
      <c r="CY242" s="39">
        <v>586960</v>
      </c>
      <c r="CZ242" s="40">
        <v>361215</v>
      </c>
      <c r="DA242" s="40">
        <v>43375</v>
      </c>
      <c r="DB242" s="40">
        <v>84880</v>
      </c>
      <c r="DC242" s="40">
        <v>75885</v>
      </c>
      <c r="DD242" s="40">
        <v>2505</v>
      </c>
      <c r="DE242" s="40">
        <v>19100</v>
      </c>
      <c r="DF242" s="39">
        <v>675138</v>
      </c>
      <c r="DG242" s="40">
        <v>412798</v>
      </c>
      <c r="DH242" s="40">
        <v>41043</v>
      </c>
      <c r="DI242" s="40">
        <v>105752</v>
      </c>
      <c r="DJ242" s="40">
        <v>86263</v>
      </c>
      <c r="DK242" s="40">
        <v>2747</v>
      </c>
      <c r="DL242" s="159">
        <v>26535</v>
      </c>
      <c r="DM242" s="39">
        <v>521486</v>
      </c>
      <c r="DN242" s="40">
        <v>335880</v>
      </c>
      <c r="DO242" s="40">
        <v>30690</v>
      </c>
      <c r="DP242" s="40">
        <v>70359</v>
      </c>
      <c r="DQ242" s="40">
        <v>68232</v>
      </c>
      <c r="DR242" s="40">
        <v>2168</v>
      </c>
      <c r="DS242" s="159">
        <v>14157</v>
      </c>
      <c r="DT242" s="53">
        <v>578398</v>
      </c>
      <c r="DU242" s="54">
        <v>39674</v>
      </c>
      <c r="DV242" s="54">
        <v>145489</v>
      </c>
      <c r="DW242" s="54">
        <v>202900</v>
      </c>
      <c r="DX242" s="54">
        <v>190335</v>
      </c>
      <c r="DY242" s="53">
        <v>345624</v>
      </c>
      <c r="DZ242" s="54">
        <v>15196</v>
      </c>
      <c r="EA242" s="54">
        <v>87046</v>
      </c>
      <c r="EB242" s="54">
        <v>122666</v>
      </c>
      <c r="EC242" s="167">
        <v>120716</v>
      </c>
    </row>
    <row r="243" spans="1:133">
      <c r="A243" s="154" t="s">
        <v>1525</v>
      </c>
      <c r="B243" s="154" t="s">
        <v>1526</v>
      </c>
      <c r="C243" s="140" t="s">
        <v>126</v>
      </c>
      <c r="D243" s="29" t="s">
        <v>1433</v>
      </c>
      <c r="E243" s="156" t="s">
        <v>1527</v>
      </c>
      <c r="F243" s="29" t="s">
        <v>1528</v>
      </c>
      <c r="G243" s="156" t="s">
        <v>1529</v>
      </c>
      <c r="H243" s="166" t="s">
        <v>1530</v>
      </c>
      <c r="I243" s="150">
        <v>1973</v>
      </c>
      <c r="J243" s="100" t="s">
        <v>85</v>
      </c>
      <c r="K243" s="100" t="s">
        <v>1531</v>
      </c>
      <c r="L243" s="100" t="s">
        <v>86</v>
      </c>
      <c r="M243" s="100" t="s">
        <v>87</v>
      </c>
      <c r="N243" s="100" t="s">
        <v>102</v>
      </c>
      <c r="O243" s="43">
        <f t="shared" si="0"/>
        <v>50.887771999999998</v>
      </c>
      <c r="P243" s="162">
        <f t="shared" si="1"/>
        <v>46.959224480000003</v>
      </c>
      <c r="Q243" s="43">
        <f t="shared" si="2"/>
        <v>49.495905129999997</v>
      </c>
      <c r="R243" s="162">
        <f t="shared" si="3"/>
        <v>44.552453309999997</v>
      </c>
      <c r="S243" s="43">
        <f t="shared" si="4"/>
        <v>54.427828869999999</v>
      </c>
      <c r="T243" s="162">
        <f t="shared" si="5"/>
        <v>43.714514190000003</v>
      </c>
      <c r="U243" s="43">
        <f t="shared" si="6"/>
        <v>56.40178804</v>
      </c>
      <c r="V243" s="162">
        <f t="shared" si="7"/>
        <v>41.436073260000001</v>
      </c>
      <c r="W243" s="43">
        <f t="shared" si="268"/>
        <v>50.668483379999998</v>
      </c>
      <c r="X243" s="162">
        <f t="shared" si="269"/>
        <v>45.803969690000002</v>
      </c>
      <c r="Y243" s="43">
        <f t="shared" si="262"/>
        <v>51.927891410000001</v>
      </c>
      <c r="Z243" s="162">
        <f t="shared" si="263"/>
        <v>43.747126049999999</v>
      </c>
      <c r="AA243" s="43">
        <f t="shared" si="264"/>
        <v>48.518691269999998</v>
      </c>
      <c r="AB243" s="162">
        <f t="shared" si="265"/>
        <v>44.509979459999997</v>
      </c>
      <c r="AC243" s="43">
        <f t="shared" si="274"/>
        <v>45.758940520000003</v>
      </c>
      <c r="AD243" s="162">
        <f t="shared" si="275"/>
        <v>48.528455970000003</v>
      </c>
      <c r="AE243" s="43">
        <f t="shared" si="276"/>
        <v>54.337983960000003</v>
      </c>
      <c r="AF243" s="162">
        <f t="shared" si="277"/>
        <v>45.662016039999997</v>
      </c>
      <c r="AG243" s="43">
        <f t="shared" ref="AG243:AL243" si="531">CZ243/$CY243*100</f>
        <v>54.124332019999997</v>
      </c>
      <c r="AH243" s="44">
        <f t="shared" si="531"/>
        <v>15.930101799999999</v>
      </c>
      <c r="AI243" s="44">
        <f t="shared" si="531"/>
        <v>19.860880300000002</v>
      </c>
      <c r="AJ243" s="44">
        <f t="shared" si="531"/>
        <v>6.3778124969999999</v>
      </c>
      <c r="AK243" s="44">
        <f t="shared" si="531"/>
        <v>0.89562041619999999</v>
      </c>
      <c r="AL243" s="44">
        <f t="shared" si="531"/>
        <v>2.8112529730000002</v>
      </c>
      <c r="AM243" s="43">
        <f t="shared" ref="AM243:AR243" si="532">DN243/$DM243*100</f>
        <v>54.847192749999998</v>
      </c>
      <c r="AN243" s="44">
        <f t="shared" si="532"/>
        <v>13.17610576</v>
      </c>
      <c r="AO243" s="44">
        <f t="shared" si="532"/>
        <v>22.925983349999999</v>
      </c>
      <c r="AP243" s="44">
        <f t="shared" si="532"/>
        <v>5.990696915</v>
      </c>
      <c r="AQ243" s="44">
        <f t="shared" si="532"/>
        <v>0.76954463849999999</v>
      </c>
      <c r="AR243" s="163">
        <f t="shared" si="532"/>
        <v>2.2904765789999999</v>
      </c>
      <c r="AS243" s="45">
        <f t="shared" si="18"/>
        <v>85.960686629999998</v>
      </c>
      <c r="AT243" s="46">
        <f t="shared" si="27"/>
        <v>328</v>
      </c>
      <c r="AU243" s="47">
        <f t="shared" si="19"/>
        <v>21.29229904</v>
      </c>
      <c r="AV243" s="46">
        <f t="shared" si="28"/>
        <v>368</v>
      </c>
      <c r="AW243" s="47">
        <f t="shared" si="20"/>
        <v>26.252114930000001</v>
      </c>
      <c r="AX243" s="164">
        <f t="shared" si="29"/>
        <v>342</v>
      </c>
      <c r="AY243" s="48">
        <v>60844</v>
      </c>
      <c r="AZ243" s="49">
        <f t="shared" si="30"/>
        <v>216</v>
      </c>
      <c r="BA243" s="50">
        <v>67773</v>
      </c>
      <c r="BB243" s="49">
        <f t="shared" si="31"/>
        <v>218</v>
      </c>
      <c r="BC243" s="165">
        <f t="shared" si="21"/>
        <v>39.915550170000003</v>
      </c>
      <c r="BD243" s="51"/>
      <c r="BE243" s="44"/>
      <c r="BF243" s="162"/>
      <c r="BG243" s="100">
        <v>240</v>
      </c>
      <c r="BH243" s="39">
        <v>343613</v>
      </c>
      <c r="BI243" s="40">
        <v>174857</v>
      </c>
      <c r="BJ243" s="40">
        <v>161358</v>
      </c>
      <c r="BK243" s="39">
        <v>276932</v>
      </c>
      <c r="BL243" s="40">
        <v>137070</v>
      </c>
      <c r="BM243" s="40">
        <v>123380</v>
      </c>
      <c r="BN243" s="39">
        <v>250100</v>
      </c>
      <c r="BO243" s="40">
        <v>136124</v>
      </c>
      <c r="BP243" s="40">
        <v>109330</v>
      </c>
      <c r="BQ243" s="39">
        <v>230420</v>
      </c>
      <c r="BR243" s="40">
        <v>129961</v>
      </c>
      <c r="BS243" s="40">
        <v>95477</v>
      </c>
      <c r="BT243" s="39">
        <v>332469</v>
      </c>
      <c r="BU243" s="40">
        <v>168457</v>
      </c>
      <c r="BV243" s="40">
        <v>152284</v>
      </c>
      <c r="BW243" s="40">
        <v>0</v>
      </c>
      <c r="BX243" s="40">
        <v>0</v>
      </c>
      <c r="BY243" s="159">
        <v>11728</v>
      </c>
      <c r="BZ243" s="39">
        <v>234868</v>
      </c>
      <c r="CA243" s="40">
        <v>121962</v>
      </c>
      <c r="CB243" s="40">
        <v>102748</v>
      </c>
      <c r="CC243" s="159">
        <v>10158</v>
      </c>
      <c r="CD243" s="39">
        <f t="shared" si="32"/>
        <v>265846</v>
      </c>
      <c r="CE243" s="40">
        <v>128985</v>
      </c>
      <c r="CF243" s="40">
        <v>118328</v>
      </c>
      <c r="CG243" s="159">
        <v>18533</v>
      </c>
      <c r="CH243" s="39">
        <f t="shared" si="280"/>
        <v>130781</v>
      </c>
      <c r="CI243" s="40">
        <v>59844</v>
      </c>
      <c r="CJ243" s="40">
        <v>63466</v>
      </c>
      <c r="CK243" s="159">
        <v>7471</v>
      </c>
      <c r="CL243" s="39">
        <v>120501</v>
      </c>
      <c r="CM243" s="159">
        <v>101261</v>
      </c>
      <c r="CN243" s="39"/>
      <c r="CO243" s="40"/>
      <c r="CP243" s="40"/>
      <c r="CQ243" s="159"/>
      <c r="CR243" s="39">
        <v>690130</v>
      </c>
      <c r="CS243" s="40">
        <v>331790</v>
      </c>
      <c r="CT243" s="40">
        <v>109370</v>
      </c>
      <c r="CU243" s="40">
        <v>176370</v>
      </c>
      <c r="CV243" s="40">
        <v>38745</v>
      </c>
      <c r="CW243" s="40">
        <v>6380</v>
      </c>
      <c r="CX243" s="40">
        <v>27475</v>
      </c>
      <c r="CY243" s="39">
        <v>502445</v>
      </c>
      <c r="CZ243" s="40">
        <v>271945</v>
      </c>
      <c r="DA243" s="40">
        <v>80040</v>
      </c>
      <c r="DB243" s="40">
        <v>99790</v>
      </c>
      <c r="DC243" s="40">
        <v>32045</v>
      </c>
      <c r="DD243" s="40">
        <v>4500</v>
      </c>
      <c r="DE243" s="40">
        <v>14125</v>
      </c>
      <c r="DF243" s="39">
        <v>675137</v>
      </c>
      <c r="DG243" s="40">
        <v>335338</v>
      </c>
      <c r="DH243" s="40">
        <v>91484</v>
      </c>
      <c r="DI243" s="40">
        <v>184013</v>
      </c>
      <c r="DJ243" s="40">
        <v>36925</v>
      </c>
      <c r="DK243" s="40">
        <v>5042</v>
      </c>
      <c r="DL243" s="159">
        <v>22335</v>
      </c>
      <c r="DM243" s="39">
        <v>490160</v>
      </c>
      <c r="DN243" s="40">
        <v>268839</v>
      </c>
      <c r="DO243" s="40">
        <v>64584</v>
      </c>
      <c r="DP243" s="40">
        <v>112374</v>
      </c>
      <c r="DQ243" s="40">
        <v>29364</v>
      </c>
      <c r="DR243" s="40">
        <v>3772</v>
      </c>
      <c r="DS243" s="159">
        <v>11227</v>
      </c>
      <c r="DT243" s="53">
        <v>497795</v>
      </c>
      <c r="DU243" s="54">
        <v>69887</v>
      </c>
      <c r="DV243" s="54">
        <v>148882</v>
      </c>
      <c r="DW243" s="54">
        <v>173034</v>
      </c>
      <c r="DX243" s="54">
        <v>105992</v>
      </c>
      <c r="DY243" s="53">
        <v>255328</v>
      </c>
      <c r="DZ243" s="54">
        <v>17253</v>
      </c>
      <c r="EA243" s="54">
        <v>73959</v>
      </c>
      <c r="EB243" s="54">
        <v>97087</v>
      </c>
      <c r="EC243" s="167">
        <v>67029</v>
      </c>
    </row>
    <row r="244" spans="1:133">
      <c r="A244" s="155" t="s">
        <v>1532</v>
      </c>
      <c r="B244" s="155" t="s">
        <v>1533</v>
      </c>
      <c r="C244" s="140" t="s">
        <v>126</v>
      </c>
      <c r="D244" s="29" t="s">
        <v>1534</v>
      </c>
      <c r="E244" s="156" t="s">
        <v>1535</v>
      </c>
      <c r="F244" s="29" t="s">
        <v>1536</v>
      </c>
      <c r="G244" s="156" t="s">
        <v>1537</v>
      </c>
      <c r="H244" s="166">
        <v>2018</v>
      </c>
      <c r="I244" s="150">
        <v>1980</v>
      </c>
      <c r="J244" s="100" t="s">
        <v>85</v>
      </c>
      <c r="K244" s="100" t="s">
        <v>49</v>
      </c>
      <c r="L244" s="100" t="s">
        <v>141</v>
      </c>
      <c r="M244" s="100" t="s">
        <v>492</v>
      </c>
      <c r="N244" s="100" t="s">
        <v>102</v>
      </c>
      <c r="O244" s="43">
        <f t="shared" si="0"/>
        <v>52.209589020000003</v>
      </c>
      <c r="P244" s="162">
        <f t="shared" si="1"/>
        <v>46.183037300000002</v>
      </c>
      <c r="Q244" s="43">
        <f t="shared" si="2"/>
        <v>46.601231810000002</v>
      </c>
      <c r="R244" s="162">
        <f t="shared" si="3"/>
        <v>48.191400989999998</v>
      </c>
      <c r="S244" s="43">
        <f t="shared" si="4"/>
        <v>50.207952650000003</v>
      </c>
      <c r="T244" s="162">
        <f t="shared" si="5"/>
        <v>48.602345210000003</v>
      </c>
      <c r="U244" s="43">
        <f t="shared" si="6"/>
        <v>52.770479889999997</v>
      </c>
      <c r="V244" s="162">
        <f t="shared" si="7"/>
        <v>46.373192539999998</v>
      </c>
      <c r="W244" s="43">
        <f t="shared" si="268"/>
        <v>51.316699149999998</v>
      </c>
      <c r="X244" s="162">
        <f t="shared" si="269"/>
        <v>46.21338239</v>
      </c>
      <c r="Y244" s="43">
        <f t="shared" si="262"/>
        <v>53.561206570000003</v>
      </c>
      <c r="Z244" s="162">
        <f t="shared" si="263"/>
        <v>45.009775320000003</v>
      </c>
      <c r="AA244" s="43">
        <f t="shared" si="264"/>
        <v>45.785130049999999</v>
      </c>
      <c r="AB244" s="162">
        <f t="shared" si="265"/>
        <v>44.422282010000004</v>
      </c>
      <c r="AC244" s="43">
        <f t="shared" si="274"/>
        <v>48.105349019999998</v>
      </c>
      <c r="AD244" s="162">
        <f t="shared" si="275"/>
        <v>51.705556649999998</v>
      </c>
      <c r="AE244" s="43">
        <f t="shared" si="276"/>
        <v>51.966491980000001</v>
      </c>
      <c r="AF244" s="162">
        <f t="shared" si="277"/>
        <v>48.033508019999999</v>
      </c>
      <c r="AG244" s="43">
        <f t="shared" ref="AG244:AL244" si="533">CZ244/$CY244*100</f>
        <v>93.52398316</v>
      </c>
      <c r="AH244" s="44">
        <f t="shared" si="533"/>
        <v>1.112698293</v>
      </c>
      <c r="AI244" s="44">
        <f t="shared" si="533"/>
        <v>2.5336440869999999</v>
      </c>
      <c r="AJ244" s="44">
        <f t="shared" si="533"/>
        <v>1.5055259000000001</v>
      </c>
      <c r="AK244" s="44">
        <f t="shared" si="533"/>
        <v>0.104315465</v>
      </c>
      <c r="AL244" s="44">
        <f t="shared" si="533"/>
        <v>1.219833095</v>
      </c>
      <c r="AM244" s="43">
        <f t="shared" ref="AM244:AR244" si="534">DN244/$DM244*100</f>
        <v>93.663106540000001</v>
      </c>
      <c r="AN244" s="44">
        <f t="shared" si="534"/>
        <v>0.99806606480000004</v>
      </c>
      <c r="AO244" s="44">
        <f t="shared" si="534"/>
        <v>2.2112945700000002</v>
      </c>
      <c r="AP244" s="44">
        <f t="shared" si="534"/>
        <v>1.9253831429999999</v>
      </c>
      <c r="AQ244" s="44">
        <f t="shared" si="534"/>
        <v>0.17803865930000001</v>
      </c>
      <c r="AR244" s="163">
        <f t="shared" si="534"/>
        <v>1.024111021</v>
      </c>
      <c r="AS244" s="45">
        <f t="shared" si="18"/>
        <v>93.254458990000003</v>
      </c>
      <c r="AT244" s="46">
        <f t="shared" si="27"/>
        <v>41</v>
      </c>
      <c r="AU244" s="47">
        <f t="shared" si="19"/>
        <v>37.604886829999998</v>
      </c>
      <c r="AV244" s="46">
        <f t="shared" si="28"/>
        <v>113</v>
      </c>
      <c r="AW244" s="47">
        <f t="shared" si="20"/>
        <v>37.702128039999998</v>
      </c>
      <c r="AX244" s="164">
        <f t="shared" si="29"/>
        <v>175</v>
      </c>
      <c r="AY244" s="48">
        <v>77691</v>
      </c>
      <c r="AZ244" s="49">
        <f t="shared" si="30"/>
        <v>86</v>
      </c>
      <c r="BA244" s="50">
        <v>78991</v>
      </c>
      <c r="BB244" s="49">
        <f t="shared" si="31"/>
        <v>135</v>
      </c>
      <c r="BC244" s="165">
        <f t="shared" si="21"/>
        <v>58.263451279999998</v>
      </c>
      <c r="BD244" s="51"/>
      <c r="BE244" s="44"/>
      <c r="BF244" s="162"/>
      <c r="BG244" s="100">
        <v>241</v>
      </c>
      <c r="BH244" s="39">
        <v>409239</v>
      </c>
      <c r="BI244" s="40">
        <v>213662</v>
      </c>
      <c r="BJ244" s="40">
        <v>188999</v>
      </c>
      <c r="BK244" s="39">
        <v>371973</v>
      </c>
      <c r="BL244" s="40">
        <v>173344</v>
      </c>
      <c r="BM244" s="40">
        <v>179259</v>
      </c>
      <c r="BN244" s="39">
        <v>356812</v>
      </c>
      <c r="BO244" s="40">
        <v>179148</v>
      </c>
      <c r="BP244" s="40">
        <v>173419</v>
      </c>
      <c r="BQ244" s="39">
        <v>353603</v>
      </c>
      <c r="BR244" s="40">
        <v>186598</v>
      </c>
      <c r="BS244" s="40">
        <v>163977</v>
      </c>
      <c r="BT244" s="39">
        <v>400661</v>
      </c>
      <c r="BU244" s="40">
        <v>205606</v>
      </c>
      <c r="BV244" s="40">
        <v>185159</v>
      </c>
      <c r="BW244" s="40">
        <v>0</v>
      </c>
      <c r="BX244" s="40">
        <v>0</v>
      </c>
      <c r="BY244" s="159">
        <v>9896</v>
      </c>
      <c r="BZ244" s="39">
        <v>291039</v>
      </c>
      <c r="CA244" s="40">
        <v>155884</v>
      </c>
      <c r="CB244" s="40">
        <v>130996</v>
      </c>
      <c r="CC244" s="159">
        <v>4159</v>
      </c>
      <c r="CD244" s="39">
        <f t="shared" si="32"/>
        <v>353451</v>
      </c>
      <c r="CE244" s="40">
        <v>161828</v>
      </c>
      <c r="CF244" s="40">
        <v>157011</v>
      </c>
      <c r="CG244" s="159">
        <v>34612</v>
      </c>
      <c r="CH244" s="39">
        <f t="shared" si="280"/>
        <v>242736</v>
      </c>
      <c r="CI244" s="40">
        <v>116769</v>
      </c>
      <c r="CJ244" s="40">
        <v>125508</v>
      </c>
      <c r="CK244" s="159">
        <v>459</v>
      </c>
      <c r="CL244" s="39">
        <v>171650</v>
      </c>
      <c r="CM244" s="159">
        <v>158659</v>
      </c>
      <c r="CN244" s="39"/>
      <c r="CO244" s="40"/>
      <c r="CP244" s="40"/>
      <c r="CQ244" s="159"/>
      <c r="CR244" s="39">
        <v>661330</v>
      </c>
      <c r="CS244" s="40">
        <v>607895</v>
      </c>
      <c r="CT244" s="40">
        <v>8780</v>
      </c>
      <c r="CU244" s="40">
        <v>21320</v>
      </c>
      <c r="CV244" s="40">
        <v>10780</v>
      </c>
      <c r="CW244" s="40">
        <v>625</v>
      </c>
      <c r="CX244" s="40">
        <v>11930</v>
      </c>
      <c r="CY244" s="39">
        <v>532040</v>
      </c>
      <c r="CZ244" s="40">
        <v>497585</v>
      </c>
      <c r="DA244" s="40">
        <v>5920</v>
      </c>
      <c r="DB244" s="40">
        <v>13480</v>
      </c>
      <c r="DC244" s="40">
        <v>8010</v>
      </c>
      <c r="DD244" s="40">
        <v>555</v>
      </c>
      <c r="DE244" s="40">
        <v>6490</v>
      </c>
      <c r="DF244" s="39">
        <v>658233</v>
      </c>
      <c r="DG244" s="40">
        <v>607603</v>
      </c>
      <c r="DH244" s="40">
        <v>7643</v>
      </c>
      <c r="DI244" s="40">
        <v>18305</v>
      </c>
      <c r="DJ244" s="40">
        <v>13357</v>
      </c>
      <c r="DK244" s="40">
        <v>1176</v>
      </c>
      <c r="DL244" s="159">
        <v>10149</v>
      </c>
      <c r="DM244" s="39">
        <v>514495</v>
      </c>
      <c r="DN244" s="40">
        <v>481892</v>
      </c>
      <c r="DO244" s="40">
        <v>5135</v>
      </c>
      <c r="DP244" s="40">
        <v>11377</v>
      </c>
      <c r="DQ244" s="40">
        <v>9906</v>
      </c>
      <c r="DR244" s="40">
        <v>916</v>
      </c>
      <c r="DS244" s="159">
        <v>5269</v>
      </c>
      <c r="DT244" s="41">
        <v>481948</v>
      </c>
      <c r="DU244" s="42">
        <v>32510</v>
      </c>
      <c r="DV244" s="42">
        <v>128412</v>
      </c>
      <c r="DW244" s="42">
        <v>139790</v>
      </c>
      <c r="DX244" s="42">
        <v>181236</v>
      </c>
      <c r="DY244" s="41">
        <v>444211</v>
      </c>
      <c r="DZ244" s="42">
        <v>26719</v>
      </c>
      <c r="EA244" s="42">
        <v>119441</v>
      </c>
      <c r="EB244" s="42">
        <v>130574</v>
      </c>
      <c r="EC244" s="160">
        <v>167477</v>
      </c>
    </row>
    <row r="245" spans="1:133">
      <c r="A245" s="154" t="s">
        <v>1538</v>
      </c>
      <c r="B245" s="154" t="s">
        <v>1539</v>
      </c>
      <c r="C245" s="140" t="s">
        <v>126</v>
      </c>
      <c r="D245" s="29" t="s">
        <v>1540</v>
      </c>
      <c r="E245" s="156" t="s">
        <v>1541</v>
      </c>
      <c r="F245" s="29" t="s">
        <v>1542</v>
      </c>
      <c r="G245" s="156" t="s">
        <v>1543</v>
      </c>
      <c r="H245" s="166">
        <v>2012</v>
      </c>
      <c r="I245" s="150">
        <v>1956</v>
      </c>
      <c r="J245" s="100" t="s">
        <v>131</v>
      </c>
      <c r="K245" s="100" t="s">
        <v>49</v>
      </c>
      <c r="L245" s="100" t="s">
        <v>396</v>
      </c>
      <c r="M245" s="100" t="s">
        <v>87</v>
      </c>
      <c r="N245" s="100" t="s">
        <v>102</v>
      </c>
      <c r="O245" s="43">
        <f t="shared" si="0"/>
        <v>53.541441210000002</v>
      </c>
      <c r="P245" s="162">
        <f t="shared" si="1"/>
        <v>44.77140996</v>
      </c>
      <c r="Q245" s="43">
        <f t="shared" si="2"/>
        <v>48.621958730000003</v>
      </c>
      <c r="R245" s="162">
        <f t="shared" si="3"/>
        <v>46.220864069999998</v>
      </c>
      <c r="S245" s="43">
        <f t="shared" si="4"/>
        <v>54.158145779999998</v>
      </c>
      <c r="T245" s="162">
        <f t="shared" si="5"/>
        <v>44.512169110000002</v>
      </c>
      <c r="U245" s="43">
        <f t="shared" si="6"/>
        <v>55.99534474</v>
      </c>
      <c r="V245" s="162">
        <f t="shared" si="7"/>
        <v>43.09422386</v>
      </c>
      <c r="W245" s="43">
        <f t="shared" si="268"/>
        <v>53.899301579999999</v>
      </c>
      <c r="X245" s="162">
        <f t="shared" si="269"/>
        <v>43.702919719999997</v>
      </c>
      <c r="Y245" s="43">
        <f t="shared" si="262"/>
        <v>55.543519060000001</v>
      </c>
      <c r="Z245" s="162">
        <f t="shared" si="263"/>
        <v>42.183729290000002</v>
      </c>
      <c r="AA245" s="43">
        <f t="shared" si="264"/>
        <v>49.797680679999999</v>
      </c>
      <c r="AB245" s="162">
        <f t="shared" si="265"/>
        <v>45.392630840000002</v>
      </c>
      <c r="AC245" s="43">
        <f t="shared" si="274"/>
        <v>54.87278972</v>
      </c>
      <c r="AD245" s="162">
        <f t="shared" si="275"/>
        <v>44.869808399999997</v>
      </c>
      <c r="AE245" s="43">
        <f t="shared" si="276"/>
        <v>52.528766310000002</v>
      </c>
      <c r="AF245" s="162">
        <f t="shared" si="277"/>
        <v>47.471233689999998</v>
      </c>
      <c r="AG245" s="43">
        <f t="shared" ref="AG245:AL245" si="535">CZ245/$CY245*100</f>
        <v>92.905315040000005</v>
      </c>
      <c r="AH245" s="44">
        <f t="shared" si="535"/>
        <v>1.0125711669999999</v>
      </c>
      <c r="AI245" s="44">
        <f t="shared" si="535"/>
        <v>2.8285124760000002</v>
      </c>
      <c r="AJ245" s="44">
        <f t="shared" si="535"/>
        <v>1.710863169</v>
      </c>
      <c r="AK245" s="44">
        <f t="shared" si="535"/>
        <v>0.17290130300000001</v>
      </c>
      <c r="AL245" s="44">
        <f t="shared" si="535"/>
        <v>1.369836842</v>
      </c>
      <c r="AM245" s="43">
        <f t="shared" ref="AM245:AR245" si="536">DN245/$DM245*100</f>
        <v>93.452629569999999</v>
      </c>
      <c r="AN245" s="44">
        <f t="shared" si="536"/>
        <v>0.83556584769999998</v>
      </c>
      <c r="AO245" s="44">
        <f t="shared" si="536"/>
        <v>2.2452068129999998</v>
      </c>
      <c r="AP245" s="44">
        <f t="shared" si="536"/>
        <v>2.1719660959999998</v>
      </c>
      <c r="AQ245" s="44">
        <f t="shared" si="536"/>
        <v>0.23468113090000001</v>
      </c>
      <c r="AR245" s="163">
        <f t="shared" si="536"/>
        <v>1.0599505380000001</v>
      </c>
      <c r="AS245" s="45">
        <f t="shared" si="18"/>
        <v>92.95635978</v>
      </c>
      <c r="AT245" s="46">
        <f t="shared" si="27"/>
        <v>52</v>
      </c>
      <c r="AU245" s="47">
        <f t="shared" si="19"/>
        <v>36.476800259999997</v>
      </c>
      <c r="AV245" s="46">
        <f t="shared" si="28"/>
        <v>125</v>
      </c>
      <c r="AW245" s="47">
        <f t="shared" si="20"/>
        <v>36.116617410000003</v>
      </c>
      <c r="AX245" s="164">
        <f t="shared" si="29"/>
        <v>194</v>
      </c>
      <c r="AY245" s="48">
        <v>75814</v>
      </c>
      <c r="AZ245" s="49">
        <f t="shared" si="30"/>
        <v>98</v>
      </c>
      <c r="BA245" s="50">
        <v>76139</v>
      </c>
      <c r="BB245" s="49">
        <f t="shared" si="31"/>
        <v>160</v>
      </c>
      <c r="BC245" s="165">
        <f t="shared" si="21"/>
        <v>59.351057849999997</v>
      </c>
      <c r="BD245" s="51"/>
      <c r="BE245" s="44"/>
      <c r="BF245" s="162"/>
      <c r="BG245" s="100">
        <v>242</v>
      </c>
      <c r="BH245" s="39">
        <v>394571</v>
      </c>
      <c r="BI245" s="40">
        <v>211259</v>
      </c>
      <c r="BJ245" s="40">
        <v>176655</v>
      </c>
      <c r="BK245" s="39">
        <v>360294</v>
      </c>
      <c r="BL245" s="40">
        <v>175182</v>
      </c>
      <c r="BM245" s="40">
        <v>166531</v>
      </c>
      <c r="BN245" s="39">
        <v>351587</v>
      </c>
      <c r="BO245" s="40">
        <v>190413</v>
      </c>
      <c r="BP245" s="40">
        <v>156499</v>
      </c>
      <c r="BQ245" s="39">
        <v>354008</v>
      </c>
      <c r="BR245" s="40">
        <v>198228</v>
      </c>
      <c r="BS245" s="40">
        <v>152557</v>
      </c>
      <c r="BT245" s="39">
        <v>386441</v>
      </c>
      <c r="BU245" s="40">
        <v>208289</v>
      </c>
      <c r="BV245" s="40">
        <v>168886</v>
      </c>
      <c r="BW245" s="40">
        <v>0</v>
      </c>
      <c r="BX245" s="40">
        <v>0</v>
      </c>
      <c r="BY245" s="159">
        <v>9266</v>
      </c>
      <c r="BZ245" s="39">
        <v>279705</v>
      </c>
      <c r="CA245" s="40">
        <v>155358</v>
      </c>
      <c r="CB245" s="40">
        <v>117990</v>
      </c>
      <c r="CC245" s="159">
        <v>6357</v>
      </c>
      <c r="CD245" s="39">
        <f t="shared" si="32"/>
        <v>350189</v>
      </c>
      <c r="CE245" s="40">
        <v>174386</v>
      </c>
      <c r="CF245" s="40">
        <v>158960</v>
      </c>
      <c r="CG245" s="159">
        <v>16843</v>
      </c>
      <c r="CH245" s="39">
        <f t="shared" si="280"/>
        <v>238149</v>
      </c>
      <c r="CI245" s="40">
        <v>130679</v>
      </c>
      <c r="CJ245" s="40">
        <v>106857</v>
      </c>
      <c r="CK245" s="159">
        <v>613</v>
      </c>
      <c r="CL245" s="39">
        <v>169275</v>
      </c>
      <c r="CM245" s="159">
        <v>152977</v>
      </c>
      <c r="CN245" s="39"/>
      <c r="CO245" s="40"/>
      <c r="CP245" s="40"/>
      <c r="CQ245" s="159"/>
      <c r="CR245" s="39">
        <v>650455</v>
      </c>
      <c r="CS245" s="40">
        <v>596115</v>
      </c>
      <c r="CT245" s="40">
        <v>6730</v>
      </c>
      <c r="CU245" s="40">
        <v>22600</v>
      </c>
      <c r="CV245" s="40">
        <v>12225</v>
      </c>
      <c r="CW245" s="40">
        <v>1140</v>
      </c>
      <c r="CX245" s="40">
        <v>11645</v>
      </c>
      <c r="CY245" s="39">
        <v>523420</v>
      </c>
      <c r="CZ245" s="40">
        <v>486285</v>
      </c>
      <c r="DA245" s="40">
        <v>5300</v>
      </c>
      <c r="DB245" s="40">
        <v>14805</v>
      </c>
      <c r="DC245" s="40">
        <v>8955</v>
      </c>
      <c r="DD245" s="40">
        <v>905</v>
      </c>
      <c r="DE245" s="40">
        <v>7170</v>
      </c>
      <c r="DF245" s="39">
        <v>658237</v>
      </c>
      <c r="DG245" s="40">
        <v>607447</v>
      </c>
      <c r="DH245" s="40">
        <v>5982</v>
      </c>
      <c r="DI245" s="40">
        <v>18399</v>
      </c>
      <c r="DJ245" s="40">
        <v>15213</v>
      </c>
      <c r="DK245" s="40">
        <v>1517</v>
      </c>
      <c r="DL245" s="159">
        <v>9679</v>
      </c>
      <c r="DM245" s="39">
        <v>514741</v>
      </c>
      <c r="DN245" s="40">
        <v>481039</v>
      </c>
      <c r="DO245" s="40">
        <v>4301</v>
      </c>
      <c r="DP245" s="40">
        <v>11557</v>
      </c>
      <c r="DQ245" s="40">
        <v>11180</v>
      </c>
      <c r="DR245" s="40">
        <v>1208</v>
      </c>
      <c r="DS245" s="159">
        <v>5456</v>
      </c>
      <c r="DT245" s="41">
        <v>478389</v>
      </c>
      <c r="DU245" s="42">
        <v>33696</v>
      </c>
      <c r="DV245" s="42">
        <v>134909</v>
      </c>
      <c r="DW245" s="42">
        <v>135283</v>
      </c>
      <c r="DX245" s="42">
        <v>174501</v>
      </c>
      <c r="DY245" s="41">
        <v>439900</v>
      </c>
      <c r="DZ245" s="42">
        <v>28199</v>
      </c>
      <c r="EA245" s="42">
        <v>125855</v>
      </c>
      <c r="EB245" s="42">
        <v>126969</v>
      </c>
      <c r="EC245" s="160">
        <v>158877</v>
      </c>
    </row>
    <row r="246" spans="1:133">
      <c r="A246" s="155" t="s">
        <v>1544</v>
      </c>
      <c r="B246" s="155" t="s">
        <v>1545</v>
      </c>
      <c r="C246" s="140" t="s">
        <v>126</v>
      </c>
      <c r="D246" s="29" t="s">
        <v>1546</v>
      </c>
      <c r="E246" s="156" t="s">
        <v>1547</v>
      </c>
      <c r="F246" s="29" t="s">
        <v>1548</v>
      </c>
      <c r="G246" s="156" t="s">
        <v>1549</v>
      </c>
      <c r="H246" s="166" t="s">
        <v>1550</v>
      </c>
      <c r="I246" s="150">
        <v>1958</v>
      </c>
      <c r="J246" s="100" t="s">
        <v>85</v>
      </c>
      <c r="K246" s="100" t="s">
        <v>49</v>
      </c>
      <c r="L246" s="100" t="s">
        <v>352</v>
      </c>
      <c r="M246" s="100" t="s">
        <v>87</v>
      </c>
      <c r="N246" s="100" t="s">
        <v>102</v>
      </c>
      <c r="O246" s="43">
        <f t="shared" si="0"/>
        <v>62.072252849999998</v>
      </c>
      <c r="P246" s="162">
        <f t="shared" si="1"/>
        <v>36.601035840000002</v>
      </c>
      <c r="Q246" s="43">
        <f t="shared" si="2"/>
        <v>60.569036539999999</v>
      </c>
      <c r="R246" s="162">
        <f t="shared" si="3"/>
        <v>36.11310254</v>
      </c>
      <c r="S246" s="43">
        <f t="shared" si="4"/>
        <v>65.076318319999999</v>
      </c>
      <c r="T246" s="162">
        <f t="shared" si="5"/>
        <v>33.844064099999997</v>
      </c>
      <c r="U246" s="43">
        <f t="shared" si="6"/>
        <v>64.654561490000006</v>
      </c>
      <c r="V246" s="162">
        <f t="shared" si="7"/>
        <v>34.181283540000003</v>
      </c>
      <c r="W246" s="43">
        <f t="shared" si="268"/>
        <v>62.480066489999999</v>
      </c>
      <c r="X246" s="162">
        <f t="shared" si="269"/>
        <v>37.519933510000001</v>
      </c>
      <c r="Y246" s="43">
        <f t="shared" si="262"/>
        <v>64.394991989999994</v>
      </c>
      <c r="Z246" s="162">
        <f t="shared" si="263"/>
        <v>33.261584249999999</v>
      </c>
      <c r="AA246" s="43">
        <f t="shared" si="264"/>
        <v>59.982715329999998</v>
      </c>
      <c r="AB246" s="162">
        <f t="shared" si="265"/>
        <v>36.791467660000002</v>
      </c>
      <c r="AC246" s="43">
        <f t="shared" si="274"/>
        <v>57.427442579999997</v>
      </c>
      <c r="AD246" s="162">
        <f t="shared" si="275"/>
        <v>39.431479699999997</v>
      </c>
      <c r="AE246" s="43">
        <f t="shared" si="276"/>
        <v>69.478326600000003</v>
      </c>
      <c r="AF246" s="162">
        <f t="shared" si="277"/>
        <v>30.521673400000001</v>
      </c>
      <c r="AG246" s="43">
        <f t="shared" ref="AG246:AL246" si="537">CZ246/$CY246*100</f>
        <v>67.960343370000004</v>
      </c>
      <c r="AH246" s="44">
        <f t="shared" si="537"/>
        <v>16.440203489999998</v>
      </c>
      <c r="AI246" s="44">
        <f t="shared" si="537"/>
        <v>9.9011374310000004</v>
      </c>
      <c r="AJ246" s="44">
        <f t="shared" si="537"/>
        <v>4.156320043</v>
      </c>
      <c r="AK246" s="44">
        <f t="shared" si="537"/>
        <v>5.6732048030000003E-2</v>
      </c>
      <c r="AL246" s="44">
        <f t="shared" si="537"/>
        <v>1.4852636180000001</v>
      </c>
      <c r="AM246" s="43">
        <f t="shared" ref="AM246:AR246" si="538">DN246/$DM246*100</f>
        <v>68.94902974</v>
      </c>
      <c r="AN246" s="44">
        <f t="shared" si="538"/>
        <v>15.39420352</v>
      </c>
      <c r="AO246" s="44">
        <f t="shared" si="538"/>
        <v>9.8436098859999994</v>
      </c>
      <c r="AP246" s="44">
        <f t="shared" si="538"/>
        <v>4.4641127730000001</v>
      </c>
      <c r="AQ246" s="44">
        <f t="shared" si="538"/>
        <v>0.15316187810000001</v>
      </c>
      <c r="AR246" s="163">
        <f t="shared" si="538"/>
        <v>1.195882205</v>
      </c>
      <c r="AS246" s="45">
        <f t="shared" si="18"/>
        <v>90.060171740000001</v>
      </c>
      <c r="AT246" s="46">
        <f t="shared" si="27"/>
        <v>183</v>
      </c>
      <c r="AU246" s="47">
        <f t="shared" si="19"/>
        <v>32.112445819999998</v>
      </c>
      <c r="AV246" s="46">
        <f t="shared" si="28"/>
        <v>177</v>
      </c>
      <c r="AW246" s="47">
        <f t="shared" si="20"/>
        <v>35.022148479999998</v>
      </c>
      <c r="AX246" s="164">
        <f t="shared" si="29"/>
        <v>206</v>
      </c>
      <c r="AY246" s="48">
        <v>73106</v>
      </c>
      <c r="AZ246" s="49">
        <f t="shared" si="30"/>
        <v>118</v>
      </c>
      <c r="BA246" s="50">
        <v>83800</v>
      </c>
      <c r="BB246" s="49">
        <f t="shared" si="31"/>
        <v>106</v>
      </c>
      <c r="BC246" s="165">
        <f t="shared" si="21"/>
        <v>44.159171010000001</v>
      </c>
      <c r="BD246" s="51"/>
      <c r="BE246" s="44"/>
      <c r="BF246" s="162"/>
      <c r="BG246" s="100">
        <v>243</v>
      </c>
      <c r="BH246" s="39">
        <v>390213</v>
      </c>
      <c r="BI246" s="40">
        <v>242214</v>
      </c>
      <c r="BJ246" s="40">
        <v>142822</v>
      </c>
      <c r="BK246" s="39">
        <v>329188</v>
      </c>
      <c r="BL246" s="40">
        <v>199386</v>
      </c>
      <c r="BM246" s="40">
        <v>118880</v>
      </c>
      <c r="BN246" s="39">
        <v>326134</v>
      </c>
      <c r="BO246" s="40">
        <v>212236</v>
      </c>
      <c r="BP246" s="40">
        <v>110377</v>
      </c>
      <c r="BQ246" s="39">
        <v>340075</v>
      </c>
      <c r="BR246" s="40">
        <v>219874</v>
      </c>
      <c r="BS246" s="40">
        <v>116242</v>
      </c>
      <c r="BT246" s="39">
        <v>385030</v>
      </c>
      <c r="BU246" s="40">
        <v>240567</v>
      </c>
      <c r="BV246" s="40">
        <v>144463</v>
      </c>
      <c r="BW246" s="40">
        <v>0</v>
      </c>
      <c r="BX246" s="40">
        <v>0</v>
      </c>
      <c r="BY246" s="159">
        <v>0</v>
      </c>
      <c r="BZ246" s="39">
        <v>263418</v>
      </c>
      <c r="CA246" s="40">
        <v>169628</v>
      </c>
      <c r="CB246" s="40">
        <v>87617</v>
      </c>
      <c r="CC246" s="159">
        <v>6173</v>
      </c>
      <c r="CD246" s="39">
        <f t="shared" si="32"/>
        <v>305473</v>
      </c>
      <c r="CE246" s="40">
        <v>183231</v>
      </c>
      <c r="CF246" s="40">
        <v>112388</v>
      </c>
      <c r="CG246" s="159">
        <v>9854</v>
      </c>
      <c r="CH246" s="39">
        <f t="shared" si="280"/>
        <v>162492</v>
      </c>
      <c r="CI246" s="40">
        <v>93315</v>
      </c>
      <c r="CJ246" s="40">
        <v>64073</v>
      </c>
      <c r="CK246" s="159">
        <v>5104</v>
      </c>
      <c r="CL246" s="39">
        <v>210470</v>
      </c>
      <c r="CM246" s="159">
        <v>92459</v>
      </c>
      <c r="CN246" s="39"/>
      <c r="CO246" s="40"/>
      <c r="CP246" s="40"/>
      <c r="CQ246" s="159"/>
      <c r="CR246" s="39">
        <v>696565</v>
      </c>
      <c r="CS246" s="40">
        <v>448340</v>
      </c>
      <c r="CT246" s="40">
        <v>116765</v>
      </c>
      <c r="CU246" s="40">
        <v>85365</v>
      </c>
      <c r="CV246" s="40">
        <v>30120</v>
      </c>
      <c r="CW246" s="40">
        <v>440</v>
      </c>
      <c r="CX246" s="40">
        <v>15535</v>
      </c>
      <c r="CY246" s="39">
        <v>537615</v>
      </c>
      <c r="CZ246" s="40">
        <v>365365</v>
      </c>
      <c r="DA246" s="40">
        <v>88385</v>
      </c>
      <c r="DB246" s="40">
        <v>53230</v>
      </c>
      <c r="DC246" s="40">
        <v>22345</v>
      </c>
      <c r="DD246" s="40">
        <v>305</v>
      </c>
      <c r="DE246" s="40">
        <v>7985</v>
      </c>
      <c r="DF246" s="39">
        <v>732658</v>
      </c>
      <c r="DG246" s="40">
        <v>481254</v>
      </c>
      <c r="DH246" s="40">
        <v>119201</v>
      </c>
      <c r="DI246" s="40">
        <v>84805</v>
      </c>
      <c r="DJ246" s="40">
        <v>33040</v>
      </c>
      <c r="DK246" s="40">
        <v>1128</v>
      </c>
      <c r="DL246" s="159">
        <v>13230</v>
      </c>
      <c r="DM246" s="39">
        <v>557580</v>
      </c>
      <c r="DN246" s="40">
        <v>384446</v>
      </c>
      <c r="DO246" s="40">
        <v>85835</v>
      </c>
      <c r="DP246" s="40">
        <v>54886</v>
      </c>
      <c r="DQ246" s="40">
        <v>24891</v>
      </c>
      <c r="DR246" s="40">
        <v>854</v>
      </c>
      <c r="DS246" s="159">
        <v>6668</v>
      </c>
      <c r="DT246" s="41">
        <v>500401</v>
      </c>
      <c r="DU246" s="42">
        <v>49739</v>
      </c>
      <c r="DV246" s="42">
        <v>153888</v>
      </c>
      <c r="DW246" s="42">
        <v>136083</v>
      </c>
      <c r="DX246" s="42">
        <v>160691</v>
      </c>
      <c r="DY246" s="41">
        <v>333883</v>
      </c>
      <c r="DZ246" s="42">
        <v>21173</v>
      </c>
      <c r="EA246" s="42">
        <v>107193</v>
      </c>
      <c r="EB246" s="42">
        <v>88584</v>
      </c>
      <c r="EC246" s="160">
        <v>116933</v>
      </c>
    </row>
    <row r="247" spans="1:133">
      <c r="A247" s="154" t="s">
        <v>1551</v>
      </c>
      <c r="B247" s="154" t="s">
        <v>1552</v>
      </c>
      <c r="C247" s="140" t="s">
        <v>80</v>
      </c>
      <c r="D247" s="29" t="s">
        <v>1553</v>
      </c>
      <c r="E247" s="156" t="s">
        <v>1554</v>
      </c>
      <c r="F247" s="29" t="s">
        <v>1555</v>
      </c>
      <c r="G247" s="156" t="s">
        <v>1556</v>
      </c>
      <c r="H247" s="166">
        <v>2018</v>
      </c>
      <c r="I247" s="150">
        <v>1953</v>
      </c>
      <c r="J247" s="100" t="s">
        <v>85</v>
      </c>
      <c r="K247" s="100" t="s">
        <v>49</v>
      </c>
      <c r="L247" s="100" t="s">
        <v>148</v>
      </c>
      <c r="M247" s="100" t="s">
        <v>87</v>
      </c>
      <c r="N247" s="100" t="s">
        <v>102</v>
      </c>
      <c r="O247" s="43">
        <f t="shared" si="0"/>
        <v>47.885336500000001</v>
      </c>
      <c r="P247" s="162">
        <f t="shared" si="1"/>
        <v>50.790075389999998</v>
      </c>
      <c r="Q247" s="43">
        <f t="shared" si="2"/>
        <v>45.99818071</v>
      </c>
      <c r="R247" s="162">
        <f t="shared" si="3"/>
        <v>50.618060829999997</v>
      </c>
      <c r="S247" s="43">
        <f t="shared" si="4"/>
        <v>53.53360404</v>
      </c>
      <c r="T247" s="162">
        <f t="shared" si="5"/>
        <v>45.378121610000001</v>
      </c>
      <c r="U247" s="43">
        <f t="shared" si="6"/>
        <v>53.174373869999997</v>
      </c>
      <c r="V247" s="162">
        <f t="shared" si="7"/>
        <v>45.539453479999999</v>
      </c>
      <c r="W247" s="43">
        <f t="shared" si="268"/>
        <v>46.169269710000002</v>
      </c>
      <c r="X247" s="162">
        <f t="shared" si="269"/>
        <v>51.926054379999997</v>
      </c>
      <c r="Y247" s="43">
        <f t="shared" si="262"/>
        <v>52.904247130000002</v>
      </c>
      <c r="Z247" s="162">
        <f t="shared" si="263"/>
        <v>45.233257080000001</v>
      </c>
      <c r="AA247" s="43">
        <f t="shared" si="264"/>
        <v>37.219563790000002</v>
      </c>
      <c r="AB247" s="162">
        <f t="shared" si="265"/>
        <v>59.214560349999999</v>
      </c>
      <c r="AC247" s="43">
        <f t="shared" si="274"/>
        <v>37.27165986</v>
      </c>
      <c r="AD247" s="162">
        <f t="shared" si="275"/>
        <v>61.459909230000001</v>
      </c>
      <c r="AE247" s="43">
        <f t="shared" si="276"/>
        <v>41.132364680000002</v>
      </c>
      <c r="AF247" s="162">
        <f t="shared" si="277"/>
        <v>58.867635319999998</v>
      </c>
      <c r="AG247" s="43">
        <f t="shared" ref="AG247:AL247" si="539">CZ247/$CY247*100</f>
        <v>72.645647060000002</v>
      </c>
      <c r="AH247" s="44">
        <f t="shared" si="539"/>
        <v>11.87482353</v>
      </c>
      <c r="AI247" s="44">
        <f t="shared" si="539"/>
        <v>10.73317647</v>
      </c>
      <c r="AJ247" s="44">
        <f t="shared" si="539"/>
        <v>3.0550588240000001</v>
      </c>
      <c r="AK247" s="44">
        <f t="shared" si="539"/>
        <v>0.29741176470000003</v>
      </c>
      <c r="AL247" s="44">
        <f t="shared" si="539"/>
        <v>1.393882353</v>
      </c>
      <c r="AM247" s="43">
        <f t="shared" ref="AM247:AR247" si="540">DN247/$DM247*100</f>
        <v>71.031113379999994</v>
      </c>
      <c r="AN247" s="44">
        <f t="shared" si="540"/>
        <v>11.79027698</v>
      </c>
      <c r="AO247" s="44">
        <f t="shared" si="540"/>
        <v>12.214534220000001</v>
      </c>
      <c r="AP247" s="44">
        <f t="shared" si="540"/>
        <v>3.4723550790000002</v>
      </c>
      <c r="AQ247" s="44">
        <f t="shared" si="540"/>
        <v>0.2908686379</v>
      </c>
      <c r="AR247" s="163">
        <f t="shared" si="540"/>
        <v>1.2008517030000001</v>
      </c>
      <c r="AS247" s="45">
        <f t="shared" si="18"/>
        <v>87.543985070000005</v>
      </c>
      <c r="AT247" s="46">
        <f t="shared" si="27"/>
        <v>287</v>
      </c>
      <c r="AU247" s="47">
        <f t="shared" si="19"/>
        <v>26.978632990000001</v>
      </c>
      <c r="AV247" s="46">
        <f t="shared" si="28"/>
        <v>268</v>
      </c>
      <c r="AW247" s="47">
        <f t="shared" si="20"/>
        <v>31.419172540000002</v>
      </c>
      <c r="AX247" s="164">
        <f t="shared" si="29"/>
        <v>260</v>
      </c>
      <c r="AY247" s="48">
        <v>66196</v>
      </c>
      <c r="AZ247" s="49">
        <f t="shared" si="30"/>
        <v>169</v>
      </c>
      <c r="BA247" s="50">
        <v>76658</v>
      </c>
      <c r="BB247" s="49">
        <f t="shared" si="31"/>
        <v>152</v>
      </c>
      <c r="BC247" s="165">
        <f t="shared" si="21"/>
        <v>49.820985870000001</v>
      </c>
      <c r="BD247" s="51"/>
      <c r="BE247" s="44"/>
      <c r="BF247" s="162"/>
      <c r="BG247" s="100">
        <v>244</v>
      </c>
      <c r="BH247" s="39">
        <v>382685</v>
      </c>
      <c r="BI247" s="40">
        <v>183250</v>
      </c>
      <c r="BJ247" s="40">
        <v>194366</v>
      </c>
      <c r="BK247" s="39">
        <v>321004</v>
      </c>
      <c r="BL247" s="40">
        <v>147656</v>
      </c>
      <c r="BM247" s="40">
        <v>162486</v>
      </c>
      <c r="BN247" s="39">
        <v>311778</v>
      </c>
      <c r="BO247" s="40">
        <v>166906</v>
      </c>
      <c r="BP247" s="40">
        <v>141479</v>
      </c>
      <c r="BQ247" s="39">
        <v>328805</v>
      </c>
      <c r="BR247" s="40">
        <v>174840</v>
      </c>
      <c r="BS247" s="40">
        <v>149736</v>
      </c>
      <c r="BT247" s="39">
        <v>376547</v>
      </c>
      <c r="BU247" s="40">
        <v>173849</v>
      </c>
      <c r="BV247" s="40">
        <v>195526</v>
      </c>
      <c r="BW247" s="40">
        <v>0</v>
      </c>
      <c r="BX247" s="40">
        <v>0</v>
      </c>
      <c r="BY247" s="159">
        <v>7172</v>
      </c>
      <c r="BZ247" s="39">
        <v>258363</v>
      </c>
      <c r="CA247" s="40">
        <v>136685</v>
      </c>
      <c r="CB247" s="40">
        <v>116866</v>
      </c>
      <c r="CC247" s="159">
        <v>4812</v>
      </c>
      <c r="CD247" s="39">
        <f t="shared" si="32"/>
        <v>297795</v>
      </c>
      <c r="CE247" s="40">
        <v>110838</v>
      </c>
      <c r="CF247" s="40">
        <v>176338</v>
      </c>
      <c r="CG247" s="159">
        <v>10619</v>
      </c>
      <c r="CH247" s="39">
        <f t="shared" si="280"/>
        <v>177148</v>
      </c>
      <c r="CI247" s="40">
        <v>66026</v>
      </c>
      <c r="CJ247" s="40">
        <v>108875</v>
      </c>
      <c r="CK247" s="159">
        <v>2247</v>
      </c>
      <c r="CL247" s="39">
        <v>116463</v>
      </c>
      <c r="CM247" s="159">
        <v>166679</v>
      </c>
      <c r="CN247" s="39"/>
      <c r="CO247" s="40"/>
      <c r="CP247" s="40"/>
      <c r="CQ247" s="159"/>
      <c r="CR247" s="39">
        <v>681170</v>
      </c>
      <c r="CS247" s="40">
        <v>465630</v>
      </c>
      <c r="CT247" s="40">
        <v>81665</v>
      </c>
      <c r="CU247" s="40">
        <v>95280</v>
      </c>
      <c r="CV247" s="40">
        <v>22185</v>
      </c>
      <c r="CW247" s="40">
        <v>1860</v>
      </c>
      <c r="CX247" s="40">
        <v>14550</v>
      </c>
      <c r="CY247" s="39">
        <v>531250</v>
      </c>
      <c r="CZ247" s="40">
        <v>385930</v>
      </c>
      <c r="DA247" s="40">
        <v>63085</v>
      </c>
      <c r="DB247" s="40">
        <v>57020</v>
      </c>
      <c r="DC247" s="40">
        <v>16230</v>
      </c>
      <c r="DD247" s="40">
        <v>1580</v>
      </c>
      <c r="DE247" s="40">
        <v>7405</v>
      </c>
      <c r="DF247" s="39">
        <v>732658</v>
      </c>
      <c r="DG247" s="40">
        <v>495743</v>
      </c>
      <c r="DH247" s="40">
        <v>90011</v>
      </c>
      <c r="DI247" s="40">
        <v>105426</v>
      </c>
      <c r="DJ247" s="40">
        <v>26138</v>
      </c>
      <c r="DK247" s="40">
        <v>2089</v>
      </c>
      <c r="DL247" s="159">
        <v>13251</v>
      </c>
      <c r="DM247" s="39">
        <v>564516</v>
      </c>
      <c r="DN247" s="40">
        <v>400982</v>
      </c>
      <c r="DO247" s="40">
        <v>66558</v>
      </c>
      <c r="DP247" s="40">
        <v>68953</v>
      </c>
      <c r="DQ247" s="40">
        <v>19602</v>
      </c>
      <c r="DR247" s="40">
        <v>1642</v>
      </c>
      <c r="DS247" s="159">
        <v>6779</v>
      </c>
      <c r="DT247" s="41">
        <v>503580</v>
      </c>
      <c r="DU247" s="42">
        <v>62726</v>
      </c>
      <c r="DV247" s="42">
        <v>170061</v>
      </c>
      <c r="DW247" s="42">
        <v>134934</v>
      </c>
      <c r="DX247" s="42">
        <v>135859</v>
      </c>
      <c r="DY247" s="41">
        <v>355665</v>
      </c>
      <c r="DZ247" s="42">
        <v>26716</v>
      </c>
      <c r="EA247" s="42">
        <v>120370</v>
      </c>
      <c r="EB247" s="42">
        <v>96832</v>
      </c>
      <c r="EC247" s="160">
        <v>111747</v>
      </c>
    </row>
    <row r="248" spans="1:133">
      <c r="A248" s="155" t="s">
        <v>1557</v>
      </c>
      <c r="B248" s="155" t="s">
        <v>1558</v>
      </c>
      <c r="C248" s="140" t="s">
        <v>126</v>
      </c>
      <c r="D248" s="29" t="s">
        <v>171</v>
      </c>
      <c r="E248" s="156" t="s">
        <v>477</v>
      </c>
      <c r="F248" s="29" t="s">
        <v>1559</v>
      </c>
      <c r="G248" s="156" t="s">
        <v>1560</v>
      </c>
      <c r="H248" s="166">
        <v>2018</v>
      </c>
      <c r="I248" s="150">
        <v>1982</v>
      </c>
      <c r="J248" s="100" t="s">
        <v>85</v>
      </c>
      <c r="K248" s="100" t="s">
        <v>480</v>
      </c>
      <c r="L248" s="100" t="s">
        <v>123</v>
      </c>
      <c r="M248" s="100" t="s">
        <v>87</v>
      </c>
      <c r="N248" s="100" t="s">
        <v>102</v>
      </c>
      <c r="O248" s="43">
        <f t="shared" si="0"/>
        <v>49.216289580000002</v>
      </c>
      <c r="P248" s="162">
        <f t="shared" si="1"/>
        <v>49.396187259999998</v>
      </c>
      <c r="Q248" s="43">
        <f t="shared" si="2"/>
        <v>45.200416160000003</v>
      </c>
      <c r="R248" s="162">
        <f t="shared" si="3"/>
        <v>51.391687660000002</v>
      </c>
      <c r="S248" s="43">
        <f t="shared" si="4"/>
        <v>51.770326070000003</v>
      </c>
      <c r="T248" s="162">
        <f t="shared" si="5"/>
        <v>47.194140169999997</v>
      </c>
      <c r="U248" s="43">
        <f t="shared" si="6"/>
        <v>51.147079439999999</v>
      </c>
      <c r="V248" s="162">
        <f t="shared" si="7"/>
        <v>47.699862490000001</v>
      </c>
      <c r="W248" s="43">
        <f t="shared" si="268"/>
        <v>53.233031160000003</v>
      </c>
      <c r="X248" s="162">
        <f t="shared" si="269"/>
        <v>45.471116029999997</v>
      </c>
      <c r="Y248" s="43">
        <f t="shared" si="262"/>
        <v>50.011568230000002</v>
      </c>
      <c r="Z248" s="162">
        <f t="shared" si="263"/>
        <v>48.716904280000001</v>
      </c>
      <c r="AA248" s="43">
        <f t="shared" si="264"/>
        <v>38.872767179999997</v>
      </c>
      <c r="AB248" s="162">
        <f t="shared" si="265"/>
        <v>59.317198070000003</v>
      </c>
      <c r="AC248" s="43">
        <f t="shared" si="274"/>
        <v>44.350171680000003</v>
      </c>
      <c r="AD248" s="162">
        <f t="shared" si="275"/>
        <v>53.98677077</v>
      </c>
      <c r="AE248" s="43">
        <f t="shared" si="276"/>
        <v>45.504837909999999</v>
      </c>
      <c r="AF248" s="162">
        <f t="shared" si="277"/>
        <v>54.495162090000001</v>
      </c>
      <c r="AG248" s="43">
        <f t="shared" ref="AG248:AL248" si="541">CZ248/$CY248*100</f>
        <v>78.760515139999995</v>
      </c>
      <c r="AH248" s="44">
        <f t="shared" si="541"/>
        <v>10.34787137</v>
      </c>
      <c r="AI248" s="44">
        <f t="shared" si="541"/>
        <v>6.2945210920000001</v>
      </c>
      <c r="AJ248" s="44">
        <f t="shared" si="541"/>
        <v>2.8546460819999999</v>
      </c>
      <c r="AK248" s="44">
        <f t="shared" si="541"/>
        <v>4.9431100989999997E-2</v>
      </c>
      <c r="AL248" s="44">
        <f t="shared" si="541"/>
        <v>1.6930152089999999</v>
      </c>
      <c r="AM248" s="43">
        <f t="shared" ref="AM248:AR248" si="542">DN248/$DM248*100</f>
        <v>79.960092369999998</v>
      </c>
      <c r="AN248" s="44">
        <f t="shared" si="542"/>
        <v>9.7821036370000005</v>
      </c>
      <c r="AO248" s="44">
        <f t="shared" si="542"/>
        <v>5.6009201900000001</v>
      </c>
      <c r="AP248" s="44">
        <f t="shared" si="542"/>
        <v>3.179635185</v>
      </c>
      <c r="AQ248" s="44">
        <f t="shared" si="542"/>
        <v>0.1211606878</v>
      </c>
      <c r="AR248" s="163">
        <f t="shared" si="542"/>
        <v>1.3560879299999999</v>
      </c>
      <c r="AS248" s="45">
        <f t="shared" si="18"/>
        <v>93.169586289999998</v>
      </c>
      <c r="AT248" s="46">
        <f t="shared" si="27"/>
        <v>46</v>
      </c>
      <c r="AU248" s="47">
        <f t="shared" si="19"/>
        <v>34.367691839999999</v>
      </c>
      <c r="AV248" s="46">
        <f t="shared" si="28"/>
        <v>148</v>
      </c>
      <c r="AW248" s="47">
        <f t="shared" si="20"/>
        <v>35.234183659999999</v>
      </c>
      <c r="AX248" s="164">
        <f t="shared" si="29"/>
        <v>203</v>
      </c>
      <c r="AY248" s="48">
        <v>82786</v>
      </c>
      <c r="AZ248" s="49">
        <f t="shared" si="30"/>
        <v>66</v>
      </c>
      <c r="BA248" s="50">
        <v>84218</v>
      </c>
      <c r="BB248" s="49">
        <f t="shared" si="31"/>
        <v>105</v>
      </c>
      <c r="BC248" s="165">
        <f t="shared" si="21"/>
        <v>51.009890589999998</v>
      </c>
      <c r="BD248" s="51"/>
      <c r="BE248" s="44"/>
      <c r="BF248" s="162"/>
      <c r="BG248" s="100">
        <v>245</v>
      </c>
      <c r="BH248" s="39">
        <v>441362</v>
      </c>
      <c r="BI248" s="40">
        <v>217222</v>
      </c>
      <c r="BJ248" s="40">
        <v>218016</v>
      </c>
      <c r="BK248" s="39">
        <v>365240</v>
      </c>
      <c r="BL248" s="40">
        <v>165090</v>
      </c>
      <c r="BM248" s="40">
        <v>187703</v>
      </c>
      <c r="BN248" s="39">
        <v>345812</v>
      </c>
      <c r="BO248" s="40">
        <v>179028</v>
      </c>
      <c r="BP248" s="40">
        <v>163203</v>
      </c>
      <c r="BQ248" s="39">
        <v>367978</v>
      </c>
      <c r="BR248" s="40">
        <v>188210</v>
      </c>
      <c r="BS248" s="40">
        <v>175525</v>
      </c>
      <c r="BT248" s="39">
        <v>431762</v>
      </c>
      <c r="BU248" s="40">
        <v>229840</v>
      </c>
      <c r="BV248" s="40">
        <v>196327</v>
      </c>
      <c r="BW248" s="40">
        <v>0</v>
      </c>
      <c r="BX248" s="40">
        <v>0</v>
      </c>
      <c r="BY248" s="159">
        <v>5595</v>
      </c>
      <c r="BZ248" s="39">
        <v>306875</v>
      </c>
      <c r="CA248" s="40">
        <v>153473</v>
      </c>
      <c r="CB248" s="40">
        <v>149500</v>
      </c>
      <c r="CC248" s="159">
        <v>3902</v>
      </c>
      <c r="CD248" s="39">
        <f t="shared" si="32"/>
        <v>328060</v>
      </c>
      <c r="CE248" s="40">
        <v>127526</v>
      </c>
      <c r="CF248" s="40">
        <v>194596</v>
      </c>
      <c r="CG248" s="159">
        <v>5938</v>
      </c>
      <c r="CH248" s="39">
        <f t="shared" si="280"/>
        <v>186103</v>
      </c>
      <c r="CI248" s="40">
        <v>82537</v>
      </c>
      <c r="CJ248" s="40">
        <v>100471</v>
      </c>
      <c r="CK248" s="159">
        <v>3095</v>
      </c>
      <c r="CL248" s="39">
        <v>145509</v>
      </c>
      <c r="CM248" s="159">
        <v>174257</v>
      </c>
      <c r="CN248" s="39"/>
      <c r="CO248" s="40"/>
      <c r="CP248" s="40"/>
      <c r="CQ248" s="159"/>
      <c r="CR248" s="39">
        <v>716975</v>
      </c>
      <c r="CS248" s="40">
        <v>545960</v>
      </c>
      <c r="CT248" s="40">
        <v>74855</v>
      </c>
      <c r="CU248" s="40">
        <v>56265</v>
      </c>
      <c r="CV248" s="40">
        <v>21825</v>
      </c>
      <c r="CW248" s="40">
        <v>365</v>
      </c>
      <c r="CX248" s="40">
        <v>17705</v>
      </c>
      <c r="CY248" s="39">
        <v>566445</v>
      </c>
      <c r="CZ248" s="40">
        <v>446135</v>
      </c>
      <c r="DA248" s="40">
        <v>58615</v>
      </c>
      <c r="DB248" s="40">
        <v>35655</v>
      </c>
      <c r="DC248" s="40">
        <v>16170</v>
      </c>
      <c r="DD248" s="40">
        <v>280</v>
      </c>
      <c r="DE248" s="40">
        <v>9590</v>
      </c>
      <c r="DF248" s="39">
        <v>732658</v>
      </c>
      <c r="DG248" s="40">
        <v>570093</v>
      </c>
      <c r="DH248" s="40">
        <v>74868</v>
      </c>
      <c r="DI248" s="40">
        <v>47959</v>
      </c>
      <c r="DJ248" s="40">
        <v>24324</v>
      </c>
      <c r="DK248" s="40">
        <v>888</v>
      </c>
      <c r="DL248" s="159">
        <v>14526</v>
      </c>
      <c r="DM248" s="39">
        <v>570317</v>
      </c>
      <c r="DN248" s="40">
        <v>456026</v>
      </c>
      <c r="DO248" s="40">
        <v>55789</v>
      </c>
      <c r="DP248" s="40">
        <v>31943</v>
      </c>
      <c r="DQ248" s="40">
        <v>18134</v>
      </c>
      <c r="DR248" s="40">
        <v>691</v>
      </c>
      <c r="DS248" s="159">
        <v>7734</v>
      </c>
      <c r="DT248" s="41">
        <v>526381</v>
      </c>
      <c r="DU248" s="42">
        <v>35954</v>
      </c>
      <c r="DV248" s="42">
        <v>162146</v>
      </c>
      <c r="DW248" s="42">
        <v>147376</v>
      </c>
      <c r="DX248" s="42">
        <v>180905</v>
      </c>
      <c r="DY248" s="41">
        <v>410746</v>
      </c>
      <c r="DZ248" s="42">
        <v>23669</v>
      </c>
      <c r="EA248" s="42">
        <v>129870</v>
      </c>
      <c r="EB248" s="42">
        <v>112484</v>
      </c>
      <c r="EC248" s="160">
        <v>144723</v>
      </c>
    </row>
    <row r="249" spans="1:133">
      <c r="A249" s="154" t="s">
        <v>1561</v>
      </c>
      <c r="B249" s="154" t="s">
        <v>1562</v>
      </c>
      <c r="C249" s="140" t="s">
        <v>80</v>
      </c>
      <c r="D249" s="29" t="s">
        <v>1534</v>
      </c>
      <c r="E249" s="156" t="s">
        <v>1480</v>
      </c>
      <c r="F249" s="29" t="s">
        <v>1563</v>
      </c>
      <c r="G249" s="156" t="s">
        <v>1564</v>
      </c>
      <c r="H249" s="161">
        <v>1980</v>
      </c>
      <c r="I249" s="150">
        <v>1953</v>
      </c>
      <c r="J249" s="100" t="s">
        <v>85</v>
      </c>
      <c r="K249" s="100" t="s">
        <v>49</v>
      </c>
      <c r="L249" s="100" t="s">
        <v>148</v>
      </c>
      <c r="M249" s="100" t="s">
        <v>87</v>
      </c>
      <c r="N249" s="100" t="s">
        <v>102</v>
      </c>
      <c r="O249" s="43">
        <f t="shared" si="0"/>
        <v>44.116541310000002</v>
      </c>
      <c r="P249" s="162">
        <f t="shared" si="1"/>
        <v>54.639348839999997</v>
      </c>
      <c r="Q249" s="43">
        <f t="shared" si="2"/>
        <v>40.99774807</v>
      </c>
      <c r="R249" s="162">
        <f t="shared" si="3"/>
        <v>55.767941829999998</v>
      </c>
      <c r="S249" s="43">
        <f t="shared" si="4"/>
        <v>44.683294650000001</v>
      </c>
      <c r="T249" s="162">
        <f t="shared" si="5"/>
        <v>54.24909504</v>
      </c>
      <c r="U249" s="43">
        <f t="shared" si="6"/>
        <v>45.25111184</v>
      </c>
      <c r="V249" s="162">
        <f t="shared" si="7"/>
        <v>53.60141505</v>
      </c>
      <c r="W249" s="43">
        <f t="shared" si="268"/>
        <v>38.273385359999999</v>
      </c>
      <c r="X249" s="162">
        <f t="shared" si="269"/>
        <v>59.877983260000001</v>
      </c>
      <c r="Y249" s="43">
        <f t="shared" si="262"/>
        <v>43.066710149999999</v>
      </c>
      <c r="Z249" s="162">
        <f t="shared" si="263"/>
        <v>55.398711730000002</v>
      </c>
      <c r="AA249" s="43">
        <f t="shared" si="264"/>
        <v>33.524906520000002</v>
      </c>
      <c r="AB249" s="162">
        <f t="shared" si="265"/>
        <v>63.721729930000002</v>
      </c>
      <c r="AC249" s="43">
        <f t="shared" si="274"/>
        <v>31.121138810000001</v>
      </c>
      <c r="AD249" s="162">
        <f t="shared" si="275"/>
        <v>67.959210519999999</v>
      </c>
      <c r="AE249" s="43">
        <f t="shared" si="276"/>
        <v>35.642287899999999</v>
      </c>
      <c r="AF249" s="162">
        <f t="shared" si="277"/>
        <v>64.357712100000001</v>
      </c>
      <c r="AG249" s="43">
        <f t="shared" ref="AG249:AL249" si="543">CZ249/$CY249*100</f>
        <v>82.40564474</v>
      </c>
      <c r="AH249" s="44">
        <f t="shared" si="543"/>
        <v>6.1931145519999999</v>
      </c>
      <c r="AI249" s="44">
        <f t="shared" si="543"/>
        <v>6.7964199460000003</v>
      </c>
      <c r="AJ249" s="44">
        <f t="shared" si="543"/>
        <v>3.7912582279999998</v>
      </c>
      <c r="AK249" s="44">
        <f t="shared" si="543"/>
        <v>4.9249419900000001E-2</v>
      </c>
      <c r="AL249" s="44">
        <f t="shared" si="543"/>
        <v>0.76431311270000002</v>
      </c>
      <c r="AM249" s="43">
        <f t="shared" ref="AM249:AR249" si="544">DN249/$DM249*100</f>
        <v>80.454771190000002</v>
      </c>
      <c r="AN249" s="44">
        <f t="shared" si="544"/>
        <v>6.2369455030000003</v>
      </c>
      <c r="AO249" s="44">
        <f t="shared" si="544"/>
        <v>8.4956472840000004</v>
      </c>
      <c r="AP249" s="44">
        <f t="shared" si="544"/>
        <v>3.779961439</v>
      </c>
      <c r="AQ249" s="44">
        <f t="shared" si="544"/>
        <v>9.3115989659999995E-2</v>
      </c>
      <c r="AR249" s="163">
        <f t="shared" si="544"/>
        <v>0.93955859370000006</v>
      </c>
      <c r="AS249" s="45">
        <f t="shared" si="18"/>
        <v>92.890375250000005</v>
      </c>
      <c r="AT249" s="46">
        <f t="shared" si="27"/>
        <v>55</v>
      </c>
      <c r="AU249" s="47">
        <f t="shared" si="19"/>
        <v>41.603599180000003</v>
      </c>
      <c r="AV249" s="46">
        <f t="shared" si="28"/>
        <v>80</v>
      </c>
      <c r="AW249" s="47">
        <f t="shared" si="20"/>
        <v>43.824897540000002</v>
      </c>
      <c r="AX249" s="164">
        <f t="shared" si="29"/>
        <v>110</v>
      </c>
      <c r="AY249" s="48">
        <v>87597</v>
      </c>
      <c r="AZ249" s="49">
        <f t="shared" si="30"/>
        <v>50</v>
      </c>
      <c r="BA249" s="50">
        <v>91514</v>
      </c>
      <c r="BB249" s="49">
        <f t="shared" si="31"/>
        <v>71</v>
      </c>
      <c r="BC249" s="165">
        <f t="shared" si="21"/>
        <v>46.291455370000001</v>
      </c>
      <c r="BD249" s="51"/>
      <c r="BE249" s="44"/>
      <c r="BF249" s="162"/>
      <c r="BG249" s="100">
        <v>246</v>
      </c>
      <c r="BH249" s="39">
        <v>433563</v>
      </c>
      <c r="BI249" s="40">
        <v>191273</v>
      </c>
      <c r="BJ249" s="40">
        <v>236896</v>
      </c>
      <c r="BK249" s="39">
        <v>356583</v>
      </c>
      <c r="BL249" s="40">
        <v>146191</v>
      </c>
      <c r="BM249" s="40">
        <v>198859</v>
      </c>
      <c r="BN249" s="39">
        <v>332612</v>
      </c>
      <c r="BO249" s="40">
        <v>148622</v>
      </c>
      <c r="BP249" s="40">
        <v>180439</v>
      </c>
      <c r="BQ249" s="39">
        <v>355041</v>
      </c>
      <c r="BR249" s="40">
        <v>160660</v>
      </c>
      <c r="BS249" s="40">
        <v>190307</v>
      </c>
      <c r="BT249" s="39">
        <v>424368</v>
      </c>
      <c r="BU249" s="40">
        <v>162420</v>
      </c>
      <c r="BV249" s="40">
        <v>254103</v>
      </c>
      <c r="BW249" s="40">
        <v>0</v>
      </c>
      <c r="BX249" s="40">
        <v>0</v>
      </c>
      <c r="BY249" s="159">
        <v>7845</v>
      </c>
      <c r="BZ249" s="39">
        <v>294348</v>
      </c>
      <c r="CA249" s="40">
        <v>126766</v>
      </c>
      <c r="CB249" s="40">
        <v>163065</v>
      </c>
      <c r="CC249" s="159">
        <v>4517</v>
      </c>
      <c r="CD249" s="39">
        <f t="shared" si="32"/>
        <v>332684</v>
      </c>
      <c r="CE249" s="40">
        <v>111532</v>
      </c>
      <c r="CF249" s="40">
        <v>211992</v>
      </c>
      <c r="CG249" s="159">
        <v>9160</v>
      </c>
      <c r="CH249" s="39">
        <f t="shared" si="280"/>
        <v>174849</v>
      </c>
      <c r="CI249" s="40">
        <v>54415</v>
      </c>
      <c r="CJ249" s="40">
        <v>118826</v>
      </c>
      <c r="CK249" s="159">
        <v>1608</v>
      </c>
      <c r="CL249" s="39">
        <v>108097</v>
      </c>
      <c r="CM249" s="159">
        <v>195186</v>
      </c>
      <c r="CN249" s="39"/>
      <c r="CO249" s="40"/>
      <c r="CP249" s="40"/>
      <c r="CQ249" s="159"/>
      <c r="CR249" s="39">
        <v>704885</v>
      </c>
      <c r="CS249" s="40">
        <v>567055</v>
      </c>
      <c r="CT249" s="40">
        <v>41995</v>
      </c>
      <c r="CU249" s="40">
        <v>60705</v>
      </c>
      <c r="CV249" s="40">
        <v>26440</v>
      </c>
      <c r="CW249" s="40">
        <v>310</v>
      </c>
      <c r="CX249" s="40">
        <v>8380</v>
      </c>
      <c r="CY249" s="39">
        <v>527925</v>
      </c>
      <c r="CZ249" s="40">
        <v>435040</v>
      </c>
      <c r="DA249" s="40">
        <v>32695</v>
      </c>
      <c r="DB249" s="40">
        <v>35880</v>
      </c>
      <c r="DC249" s="40">
        <v>20015</v>
      </c>
      <c r="DD249" s="40">
        <v>260</v>
      </c>
      <c r="DE249" s="40">
        <v>4035</v>
      </c>
      <c r="DF249" s="39">
        <v>732657</v>
      </c>
      <c r="DG249" s="40">
        <v>578693</v>
      </c>
      <c r="DH249" s="40">
        <v>46412</v>
      </c>
      <c r="DI249" s="40">
        <v>69678</v>
      </c>
      <c r="DJ249" s="40">
        <v>27558</v>
      </c>
      <c r="DK249" s="40">
        <v>643</v>
      </c>
      <c r="DL249" s="159">
        <v>9673</v>
      </c>
      <c r="DM249" s="39">
        <v>547704</v>
      </c>
      <c r="DN249" s="40">
        <v>440654</v>
      </c>
      <c r="DO249" s="40">
        <v>34160</v>
      </c>
      <c r="DP249" s="40">
        <v>46531</v>
      </c>
      <c r="DQ249" s="40">
        <v>20703</v>
      </c>
      <c r="DR249" s="40">
        <v>510</v>
      </c>
      <c r="DS249" s="159">
        <v>5146</v>
      </c>
      <c r="DT249" s="41">
        <v>501447</v>
      </c>
      <c r="DU249" s="42">
        <v>35651</v>
      </c>
      <c r="DV249" s="42">
        <v>131066</v>
      </c>
      <c r="DW249" s="42">
        <v>126110</v>
      </c>
      <c r="DX249" s="42">
        <v>208620</v>
      </c>
      <c r="DY249" s="41">
        <v>397710</v>
      </c>
      <c r="DZ249" s="42">
        <v>18280</v>
      </c>
      <c r="EA249" s="42">
        <v>105032</v>
      </c>
      <c r="EB249" s="42">
        <v>100102</v>
      </c>
      <c r="EC249" s="160">
        <v>174296</v>
      </c>
    </row>
    <row r="250" spans="1:133">
      <c r="A250" s="155" t="s">
        <v>1565</v>
      </c>
      <c r="B250" s="155" t="s">
        <v>1566</v>
      </c>
      <c r="C250" s="140" t="s">
        <v>126</v>
      </c>
      <c r="D250" s="29" t="s">
        <v>287</v>
      </c>
      <c r="E250" s="156" t="s">
        <v>1567</v>
      </c>
      <c r="F250" s="29" t="s">
        <v>1568</v>
      </c>
      <c r="G250" s="156" t="s">
        <v>1569</v>
      </c>
      <c r="H250" s="166">
        <v>2016</v>
      </c>
      <c r="I250" s="150">
        <v>1975</v>
      </c>
      <c r="J250" s="100" t="s">
        <v>85</v>
      </c>
      <c r="K250" s="100" t="s">
        <v>49</v>
      </c>
      <c r="L250" s="100" t="s">
        <v>410</v>
      </c>
      <c r="M250" s="100" t="s">
        <v>87</v>
      </c>
      <c r="N250" s="100" t="s">
        <v>102</v>
      </c>
      <c r="O250" s="43">
        <f t="shared" si="0"/>
        <v>51.913010970000002</v>
      </c>
      <c r="P250" s="162">
        <f t="shared" si="1"/>
        <v>46.716101690000002</v>
      </c>
      <c r="Q250" s="43">
        <f t="shared" si="2"/>
        <v>47.720583189999999</v>
      </c>
      <c r="R250" s="162">
        <f t="shared" si="3"/>
        <v>48.843901299999999</v>
      </c>
      <c r="S250" s="43">
        <f t="shared" si="4"/>
        <v>47.936972060000002</v>
      </c>
      <c r="T250" s="162">
        <f t="shared" si="5"/>
        <v>50.94394235</v>
      </c>
      <c r="U250" s="43">
        <f t="shared" si="6"/>
        <v>48.519021520000003</v>
      </c>
      <c r="V250" s="162">
        <f t="shared" si="7"/>
        <v>50.544610800000001</v>
      </c>
      <c r="W250" s="43">
        <f t="shared" si="268"/>
        <v>53.152942619999997</v>
      </c>
      <c r="X250" s="162">
        <f t="shared" si="269"/>
        <v>45.636584239999998</v>
      </c>
      <c r="Y250" s="43">
        <f t="shared" si="262"/>
        <v>56.173982760000001</v>
      </c>
      <c r="Z250" s="162">
        <f t="shared" si="263"/>
        <v>42.493448149999999</v>
      </c>
      <c r="AA250" s="43">
        <f t="shared" si="264"/>
        <v>51.106452160000003</v>
      </c>
      <c r="AB250" s="162">
        <f t="shared" si="265"/>
        <v>46.695153400000002</v>
      </c>
      <c r="AC250" s="43">
        <f t="shared" si="274"/>
        <v>43.302756180000003</v>
      </c>
      <c r="AD250" s="162">
        <f t="shared" si="275"/>
        <v>55.40834529</v>
      </c>
      <c r="AE250" s="43">
        <f t="shared" si="276"/>
        <v>43.716335409999999</v>
      </c>
      <c r="AF250" s="162">
        <f t="shared" si="277"/>
        <v>56.283664590000001</v>
      </c>
      <c r="AG250" s="43">
        <f t="shared" ref="AG250:AL250" si="545">CZ250/$CY250*100</f>
        <v>74.764534859999998</v>
      </c>
      <c r="AH250" s="44">
        <f t="shared" si="545"/>
        <v>4.8532635800000001</v>
      </c>
      <c r="AI250" s="44">
        <f t="shared" si="545"/>
        <v>11.15930711</v>
      </c>
      <c r="AJ250" s="44">
        <f t="shared" si="545"/>
        <v>8.1521278899999992</v>
      </c>
      <c r="AK250" s="44">
        <f t="shared" si="545"/>
        <v>0.1740701362</v>
      </c>
      <c r="AL250" s="44">
        <f t="shared" si="545"/>
        <v>0.89669643109999997</v>
      </c>
      <c r="AM250" s="43">
        <f t="shared" ref="AM250:AR250" si="546">DN250/$DM250*100</f>
        <v>75.564439460000003</v>
      </c>
      <c r="AN250" s="44">
        <f t="shared" si="546"/>
        <v>4.2607548299999998</v>
      </c>
      <c r="AO250" s="44">
        <f t="shared" si="546"/>
        <v>10.108797040000001</v>
      </c>
      <c r="AP250" s="44">
        <f t="shared" si="546"/>
        <v>8.8534328270000007</v>
      </c>
      <c r="AQ250" s="44">
        <f t="shared" si="546"/>
        <v>0.1231732141</v>
      </c>
      <c r="AR250" s="163">
        <f t="shared" si="546"/>
        <v>1.089402628</v>
      </c>
      <c r="AS250" s="45">
        <f t="shared" si="18"/>
        <v>93.674912969999994</v>
      </c>
      <c r="AT250" s="46">
        <f t="shared" si="27"/>
        <v>34</v>
      </c>
      <c r="AU250" s="47">
        <f t="shared" si="19"/>
        <v>48.31090098</v>
      </c>
      <c r="AV250" s="46">
        <f t="shared" si="28"/>
        <v>34</v>
      </c>
      <c r="AW250" s="47">
        <f t="shared" si="20"/>
        <v>48.372857979999999</v>
      </c>
      <c r="AX250" s="164">
        <f t="shared" si="29"/>
        <v>80</v>
      </c>
      <c r="AY250" s="48">
        <v>107050</v>
      </c>
      <c r="AZ250" s="49">
        <f t="shared" si="30"/>
        <v>16</v>
      </c>
      <c r="BA250" s="50">
        <v>109093</v>
      </c>
      <c r="BB250" s="49">
        <f t="shared" si="31"/>
        <v>26</v>
      </c>
      <c r="BC250" s="165">
        <f t="shared" si="21"/>
        <v>38.598792590000002</v>
      </c>
      <c r="BD250" s="51"/>
      <c r="BE250" s="44"/>
      <c r="BF250" s="162"/>
      <c r="BG250" s="100">
        <v>247</v>
      </c>
      <c r="BH250" s="39">
        <v>433296</v>
      </c>
      <c r="BI250" s="40">
        <v>224937</v>
      </c>
      <c r="BJ250" s="40">
        <v>202419</v>
      </c>
      <c r="BK250" s="39">
        <v>364545</v>
      </c>
      <c r="BL250" s="40">
        <v>173963</v>
      </c>
      <c r="BM250" s="40">
        <v>178058</v>
      </c>
      <c r="BN250" s="39">
        <v>338580</v>
      </c>
      <c r="BO250" s="40">
        <v>162305</v>
      </c>
      <c r="BP250" s="40">
        <v>172486</v>
      </c>
      <c r="BQ250" s="39">
        <v>363746</v>
      </c>
      <c r="BR250" s="40">
        <v>176486</v>
      </c>
      <c r="BS250" s="40">
        <v>183854</v>
      </c>
      <c r="BT250" s="39">
        <v>423636</v>
      </c>
      <c r="BU250" s="40">
        <v>225175</v>
      </c>
      <c r="BV250" s="40">
        <v>193333</v>
      </c>
      <c r="BW250" s="40">
        <v>0</v>
      </c>
      <c r="BX250" s="40">
        <v>0</v>
      </c>
      <c r="BY250" s="159">
        <v>5128</v>
      </c>
      <c r="BZ250" s="39">
        <v>301823</v>
      </c>
      <c r="CA250" s="40">
        <v>169546</v>
      </c>
      <c r="CB250" s="40">
        <v>128255</v>
      </c>
      <c r="CC250" s="159">
        <v>4022</v>
      </c>
      <c r="CD250" s="39">
        <f t="shared" si="32"/>
        <v>337701</v>
      </c>
      <c r="CE250" s="40">
        <v>172587</v>
      </c>
      <c r="CF250" s="40">
        <v>157690</v>
      </c>
      <c r="CG250" s="159">
        <v>7424</v>
      </c>
      <c r="CH250" s="39">
        <f t="shared" si="280"/>
        <v>188921</v>
      </c>
      <c r="CI250" s="40">
        <v>81808</v>
      </c>
      <c r="CJ250" s="40">
        <v>104678</v>
      </c>
      <c r="CK250" s="159">
        <v>2435</v>
      </c>
      <c r="CL250" s="39">
        <v>130102</v>
      </c>
      <c r="CM250" s="159">
        <v>167503</v>
      </c>
      <c r="CN250" s="39"/>
      <c r="CO250" s="40"/>
      <c r="CP250" s="40"/>
      <c r="CQ250" s="159"/>
      <c r="CR250" s="39">
        <v>688805</v>
      </c>
      <c r="CS250" s="40">
        <v>497545</v>
      </c>
      <c r="CT250" s="40">
        <v>33070</v>
      </c>
      <c r="CU250" s="40">
        <v>87665</v>
      </c>
      <c r="CV250" s="40">
        <v>59410</v>
      </c>
      <c r="CW250" s="40">
        <v>1135</v>
      </c>
      <c r="CX250" s="40">
        <v>9980</v>
      </c>
      <c r="CY250" s="39">
        <v>531395</v>
      </c>
      <c r="CZ250" s="40">
        <v>397295</v>
      </c>
      <c r="DA250" s="40">
        <v>25790</v>
      </c>
      <c r="DB250" s="40">
        <v>59300</v>
      </c>
      <c r="DC250" s="40">
        <v>43320</v>
      </c>
      <c r="DD250" s="40">
        <v>925</v>
      </c>
      <c r="DE250" s="40">
        <v>4765</v>
      </c>
      <c r="DF250" s="39">
        <v>732658</v>
      </c>
      <c r="DG250" s="40">
        <v>542402</v>
      </c>
      <c r="DH250" s="40">
        <v>31013</v>
      </c>
      <c r="DI250" s="40">
        <v>80742</v>
      </c>
      <c r="DJ250" s="40">
        <v>66445</v>
      </c>
      <c r="DK250" s="40">
        <v>932</v>
      </c>
      <c r="DL250" s="159">
        <v>11124</v>
      </c>
      <c r="DM250" s="39">
        <v>558563</v>
      </c>
      <c r="DN250" s="40">
        <v>422075</v>
      </c>
      <c r="DO250" s="40">
        <v>23799</v>
      </c>
      <c r="DP250" s="40">
        <v>56464</v>
      </c>
      <c r="DQ250" s="40">
        <v>49452</v>
      </c>
      <c r="DR250" s="40">
        <v>688</v>
      </c>
      <c r="DS250" s="159">
        <v>6085</v>
      </c>
      <c r="DT250" s="41">
        <v>513321</v>
      </c>
      <c r="DU250" s="42">
        <v>32468</v>
      </c>
      <c r="DV250" s="42">
        <v>117938</v>
      </c>
      <c r="DW250" s="42">
        <v>114925</v>
      </c>
      <c r="DX250" s="42">
        <v>247990</v>
      </c>
      <c r="DY250" s="41">
        <v>365426</v>
      </c>
      <c r="DZ250" s="42">
        <v>16722</v>
      </c>
      <c r="EA250" s="42">
        <v>88835</v>
      </c>
      <c r="EB250" s="42">
        <v>83102</v>
      </c>
      <c r="EC250" s="160">
        <v>176767</v>
      </c>
    </row>
    <row r="251" spans="1:133">
      <c r="A251" s="154" t="s">
        <v>1570</v>
      </c>
      <c r="B251" s="154" t="s">
        <v>1571</v>
      </c>
      <c r="C251" s="140" t="s">
        <v>126</v>
      </c>
      <c r="D251" s="29" t="s">
        <v>1011</v>
      </c>
      <c r="E251" s="156" t="s">
        <v>1572</v>
      </c>
      <c r="F251" s="29" t="s">
        <v>1573</v>
      </c>
      <c r="G251" s="156" t="s">
        <v>1574</v>
      </c>
      <c r="H251" s="166">
        <v>1988</v>
      </c>
      <c r="I251" s="150">
        <v>1951</v>
      </c>
      <c r="J251" s="100" t="s">
        <v>85</v>
      </c>
      <c r="K251" s="100" t="s">
        <v>49</v>
      </c>
      <c r="L251" s="100" t="s">
        <v>148</v>
      </c>
      <c r="M251" s="100" t="s">
        <v>87</v>
      </c>
      <c r="N251" s="100" t="s">
        <v>102</v>
      </c>
      <c r="O251" s="43">
        <f t="shared" si="0"/>
        <v>57.225519910000003</v>
      </c>
      <c r="P251" s="162">
        <f t="shared" si="1"/>
        <v>41.520661850000003</v>
      </c>
      <c r="Q251" s="43">
        <f t="shared" si="2"/>
        <v>56.22583273</v>
      </c>
      <c r="R251" s="162">
        <f t="shared" si="3"/>
        <v>40.628279839999998</v>
      </c>
      <c r="S251" s="43">
        <f t="shared" si="4"/>
        <v>61.444129390000001</v>
      </c>
      <c r="T251" s="162">
        <f t="shared" si="5"/>
        <v>37.404763869999996</v>
      </c>
      <c r="U251" s="43">
        <f t="shared" si="6"/>
        <v>58.416082289999999</v>
      </c>
      <c r="V251" s="162">
        <f t="shared" si="7"/>
        <v>40.46834767</v>
      </c>
      <c r="W251" s="43">
        <f t="shared" si="268"/>
        <v>61.165167519999997</v>
      </c>
      <c r="X251" s="162">
        <f t="shared" si="269"/>
        <v>38.834832480000003</v>
      </c>
      <c r="Y251" s="43">
        <f t="shared" si="262"/>
        <v>63.632541420000003</v>
      </c>
      <c r="Z251" s="162">
        <f t="shared" si="263"/>
        <v>36.367458579999997</v>
      </c>
      <c r="AA251" s="43">
        <f t="shared" si="264"/>
        <v>63.732989160000002</v>
      </c>
      <c r="AB251" s="162">
        <f t="shared" si="265"/>
        <v>34.888302619999997</v>
      </c>
      <c r="AC251" s="43">
        <f t="shared" si="274"/>
        <v>59.930099540000001</v>
      </c>
      <c r="AD251" s="162">
        <f t="shared" si="275"/>
        <v>38.927584119999999</v>
      </c>
      <c r="AE251" s="43">
        <f t="shared" si="276"/>
        <v>64.227611420000002</v>
      </c>
      <c r="AF251" s="162">
        <f t="shared" si="277"/>
        <v>35.772388579999998</v>
      </c>
      <c r="AG251" s="43">
        <f t="shared" ref="AG251:AL251" si="547">CZ251/$CY251*100</f>
        <v>56.917309269999997</v>
      </c>
      <c r="AH251" s="44">
        <f t="shared" si="547"/>
        <v>11.01323824</v>
      </c>
      <c r="AI251" s="44">
        <f t="shared" si="547"/>
        <v>17.11115852</v>
      </c>
      <c r="AJ251" s="44">
        <f t="shared" si="547"/>
        <v>13.75638798</v>
      </c>
      <c r="AK251" s="44">
        <f t="shared" si="547"/>
        <v>0.13614150589999999</v>
      </c>
      <c r="AL251" s="44">
        <f t="shared" si="547"/>
        <v>1.0657644749999999</v>
      </c>
      <c r="AM251" s="43">
        <f t="shared" ref="AM251:AR251" si="548">DN251/$DM251*100</f>
        <v>55.130565830000002</v>
      </c>
      <c r="AN251" s="44">
        <f t="shared" si="548"/>
        <v>9.0326825829999997</v>
      </c>
      <c r="AO251" s="44">
        <f t="shared" si="548"/>
        <v>17.588313020000001</v>
      </c>
      <c r="AP251" s="44">
        <f t="shared" si="548"/>
        <v>16.46493216</v>
      </c>
      <c r="AQ251" s="44">
        <f t="shared" si="548"/>
        <v>0.1117897504</v>
      </c>
      <c r="AR251" s="163">
        <f t="shared" si="548"/>
        <v>1.671716663</v>
      </c>
      <c r="AS251" s="45">
        <f t="shared" si="18"/>
        <v>88.946270589999997</v>
      </c>
      <c r="AT251" s="46">
        <f t="shared" si="27"/>
        <v>235</v>
      </c>
      <c r="AU251" s="47">
        <f t="shared" si="19"/>
        <v>40.132561799999998</v>
      </c>
      <c r="AV251" s="46">
        <f t="shared" si="28"/>
        <v>90</v>
      </c>
      <c r="AW251" s="47">
        <f t="shared" si="20"/>
        <v>39.868530389999997</v>
      </c>
      <c r="AX251" s="164">
        <f t="shared" si="29"/>
        <v>157</v>
      </c>
      <c r="AY251" s="48">
        <v>85676</v>
      </c>
      <c r="AZ251" s="49">
        <f t="shared" si="30"/>
        <v>56</v>
      </c>
      <c r="BA251" s="50">
        <v>90142</v>
      </c>
      <c r="BB251" s="49">
        <f t="shared" si="31"/>
        <v>78</v>
      </c>
      <c r="BC251" s="165">
        <f t="shared" si="21"/>
        <v>34.225214530000002</v>
      </c>
      <c r="BD251" s="51"/>
      <c r="BE251" s="44"/>
      <c r="BF251" s="162"/>
      <c r="BG251" s="100">
        <v>248</v>
      </c>
      <c r="BH251" s="39">
        <v>334578</v>
      </c>
      <c r="BI251" s="40">
        <v>191464</v>
      </c>
      <c r="BJ251" s="40">
        <v>138919</v>
      </c>
      <c r="BK251" s="39">
        <v>289648</v>
      </c>
      <c r="BL251" s="40">
        <v>162857</v>
      </c>
      <c r="BM251" s="40">
        <v>117679</v>
      </c>
      <c r="BN251" s="39">
        <v>265918</v>
      </c>
      <c r="BO251" s="40">
        <v>163391</v>
      </c>
      <c r="BP251" s="40">
        <v>99466</v>
      </c>
      <c r="BQ251" s="39">
        <v>292048</v>
      </c>
      <c r="BR251" s="40">
        <v>170603</v>
      </c>
      <c r="BS251" s="40">
        <v>118187</v>
      </c>
      <c r="BT251" s="39">
        <v>326408</v>
      </c>
      <c r="BU251" s="40">
        <v>199648</v>
      </c>
      <c r="BV251" s="40">
        <v>126760</v>
      </c>
      <c r="BW251" s="40">
        <v>0</v>
      </c>
      <c r="BX251" s="40">
        <v>0</v>
      </c>
      <c r="BY251" s="159">
        <v>0</v>
      </c>
      <c r="BZ251" s="39">
        <v>221195</v>
      </c>
      <c r="CA251" s="40">
        <v>140752</v>
      </c>
      <c r="CB251" s="40">
        <v>80443</v>
      </c>
      <c r="CC251" s="159">
        <v>0</v>
      </c>
      <c r="CD251" s="39">
        <f t="shared" si="32"/>
        <v>263435</v>
      </c>
      <c r="CE251" s="40">
        <v>167895</v>
      </c>
      <c r="CF251" s="40">
        <v>91908</v>
      </c>
      <c r="CG251" s="159">
        <v>3632</v>
      </c>
      <c r="CH251" s="39">
        <f t="shared" si="280"/>
        <v>120457</v>
      </c>
      <c r="CI251" s="40">
        <v>72190</v>
      </c>
      <c r="CJ251" s="40">
        <v>46891</v>
      </c>
      <c r="CK251" s="159">
        <v>1376</v>
      </c>
      <c r="CL251" s="39">
        <v>152310</v>
      </c>
      <c r="CM251" s="159">
        <v>84831</v>
      </c>
      <c r="CN251" s="39"/>
      <c r="CO251" s="40"/>
      <c r="CP251" s="40"/>
      <c r="CQ251" s="159"/>
      <c r="CR251" s="39">
        <v>641495</v>
      </c>
      <c r="CS251" s="40">
        <v>337625</v>
      </c>
      <c r="CT251" s="40">
        <v>69385</v>
      </c>
      <c r="CU251" s="40">
        <v>129665</v>
      </c>
      <c r="CV251" s="40">
        <v>93365</v>
      </c>
      <c r="CW251" s="40">
        <v>865</v>
      </c>
      <c r="CX251" s="40">
        <v>10590</v>
      </c>
      <c r="CY251" s="39">
        <v>492135</v>
      </c>
      <c r="CZ251" s="40">
        <v>280110</v>
      </c>
      <c r="DA251" s="40">
        <v>54200</v>
      </c>
      <c r="DB251" s="40">
        <v>84210</v>
      </c>
      <c r="DC251" s="40">
        <v>67700</v>
      </c>
      <c r="DD251" s="40">
        <v>670</v>
      </c>
      <c r="DE251" s="40">
        <v>5245</v>
      </c>
      <c r="DF251" s="39">
        <v>732657</v>
      </c>
      <c r="DG251" s="40">
        <v>380922</v>
      </c>
      <c r="DH251" s="40">
        <v>68675</v>
      </c>
      <c r="DI251" s="40">
        <v>143884</v>
      </c>
      <c r="DJ251" s="40">
        <v>123094</v>
      </c>
      <c r="DK251" s="40">
        <v>1043</v>
      </c>
      <c r="DL251" s="159">
        <v>15039</v>
      </c>
      <c r="DM251" s="39">
        <v>565347</v>
      </c>
      <c r="DN251" s="40">
        <v>311679</v>
      </c>
      <c r="DO251" s="40">
        <v>51066</v>
      </c>
      <c r="DP251" s="40">
        <v>99435</v>
      </c>
      <c r="DQ251" s="40">
        <v>93084</v>
      </c>
      <c r="DR251" s="40">
        <v>632</v>
      </c>
      <c r="DS251" s="159">
        <v>9451</v>
      </c>
      <c r="DT251" s="41">
        <v>496674</v>
      </c>
      <c r="DU251" s="42">
        <v>54901</v>
      </c>
      <c r="DV251" s="42">
        <v>132399</v>
      </c>
      <c r="DW251" s="42">
        <v>110046</v>
      </c>
      <c r="DX251" s="42">
        <v>199328</v>
      </c>
      <c r="DY251" s="41">
        <v>255116</v>
      </c>
      <c r="DZ251" s="42">
        <v>16173</v>
      </c>
      <c r="EA251" s="42">
        <v>76290</v>
      </c>
      <c r="EB251" s="42">
        <v>60942</v>
      </c>
      <c r="EC251" s="160">
        <v>101711</v>
      </c>
    </row>
    <row r="252" spans="1:133">
      <c r="A252" s="155" t="s">
        <v>1575</v>
      </c>
      <c r="B252" s="155" t="s">
        <v>1576</v>
      </c>
      <c r="C252" s="140" t="s">
        <v>126</v>
      </c>
      <c r="D252" s="29" t="s">
        <v>144</v>
      </c>
      <c r="E252" s="156" t="s">
        <v>1577</v>
      </c>
      <c r="F252" s="29" t="s">
        <v>1578</v>
      </c>
      <c r="G252" s="156" t="s">
        <v>1579</v>
      </c>
      <c r="H252" s="166">
        <v>2018</v>
      </c>
      <c r="I252" s="150">
        <v>1965</v>
      </c>
      <c r="J252" s="100" t="s">
        <v>85</v>
      </c>
      <c r="K252" s="100" t="s">
        <v>1580</v>
      </c>
      <c r="L252" s="100" t="s">
        <v>894</v>
      </c>
      <c r="M252" s="100" t="s">
        <v>87</v>
      </c>
      <c r="N252" s="100" t="s">
        <v>102</v>
      </c>
      <c r="O252" s="43">
        <f t="shared" si="0"/>
        <v>54.199156770000002</v>
      </c>
      <c r="P252" s="162">
        <f t="shared" si="1"/>
        <v>44.257865629999998</v>
      </c>
      <c r="Q252" s="43">
        <f t="shared" si="2"/>
        <v>48.582854310000002</v>
      </c>
      <c r="R252" s="162">
        <f t="shared" si="3"/>
        <v>47.467652690000001</v>
      </c>
      <c r="S252" s="43">
        <f t="shared" si="4"/>
        <v>46.33938414</v>
      </c>
      <c r="T252" s="162">
        <f t="shared" si="5"/>
        <v>52.479165139999999</v>
      </c>
      <c r="U252" s="43">
        <f t="shared" si="6"/>
        <v>47.232980040000001</v>
      </c>
      <c r="V252" s="162">
        <f t="shared" si="7"/>
        <v>51.624361729999997</v>
      </c>
      <c r="W252" s="43">
        <f t="shared" si="268"/>
        <v>50.611941090000002</v>
      </c>
      <c r="X252" s="162">
        <f t="shared" si="269"/>
        <v>49.388058909999998</v>
      </c>
      <c r="Y252" s="43">
        <f t="shared" si="262"/>
        <v>51.739469919999998</v>
      </c>
      <c r="Z252" s="162">
        <f t="shared" si="263"/>
        <v>46.719980669999998</v>
      </c>
      <c r="AA252" s="43">
        <f t="shared" si="264"/>
        <v>43.123663190000002</v>
      </c>
      <c r="AB252" s="162">
        <f t="shared" si="265"/>
        <v>54.083547950000003</v>
      </c>
      <c r="AC252" s="43">
        <f t="shared" si="274"/>
        <v>38.768842650000003</v>
      </c>
      <c r="AD252" s="162">
        <f t="shared" si="275"/>
        <v>59.254987300000003</v>
      </c>
      <c r="AE252" s="43">
        <f t="shared" si="276"/>
        <v>41.195606339999998</v>
      </c>
      <c r="AF252" s="162">
        <f t="shared" si="277"/>
        <v>58.804393660000002</v>
      </c>
      <c r="AG252" s="43">
        <f t="shared" ref="AG252:AL252" si="549">CZ252/$CY252*100</f>
        <v>77.733283749999998</v>
      </c>
      <c r="AH252" s="44">
        <f t="shared" si="549"/>
        <v>4.5793884609999997</v>
      </c>
      <c r="AI252" s="44">
        <f t="shared" si="549"/>
        <v>8.7926546719999994</v>
      </c>
      <c r="AJ252" s="44">
        <f t="shared" si="549"/>
        <v>7.8725818289999996</v>
      </c>
      <c r="AK252" s="44">
        <f t="shared" si="549"/>
        <v>7.2461695409999999E-2</v>
      </c>
      <c r="AL252" s="44">
        <f t="shared" si="549"/>
        <v>0.94962958730000002</v>
      </c>
      <c r="AM252" s="43">
        <f t="shared" ref="AM252:AR252" si="550">DN252/$DM252*100</f>
        <v>77.375541650000002</v>
      </c>
      <c r="AN252" s="44">
        <f t="shared" si="550"/>
        <v>3.872118736</v>
      </c>
      <c r="AO252" s="44">
        <f t="shared" si="550"/>
        <v>9.9904498089999993</v>
      </c>
      <c r="AP252" s="44">
        <f t="shared" si="550"/>
        <v>7.7767409929999998</v>
      </c>
      <c r="AQ252" s="44">
        <f t="shared" si="550"/>
        <v>6.3728811080000003E-2</v>
      </c>
      <c r="AR252" s="163">
        <f t="shared" si="550"/>
        <v>0.92142000209999997</v>
      </c>
      <c r="AS252" s="45">
        <f t="shared" si="18"/>
        <v>94.317039550000004</v>
      </c>
      <c r="AT252" s="46">
        <f t="shared" si="27"/>
        <v>18</v>
      </c>
      <c r="AU252" s="47">
        <f t="shared" si="19"/>
        <v>53.609668560000003</v>
      </c>
      <c r="AV252" s="46">
        <f t="shared" si="28"/>
        <v>22</v>
      </c>
      <c r="AW252" s="47">
        <f t="shared" si="20"/>
        <v>55.078024390000003</v>
      </c>
      <c r="AX252" s="164">
        <f t="shared" si="29"/>
        <v>44</v>
      </c>
      <c r="AY252" s="48">
        <v>116488</v>
      </c>
      <c r="AZ252" s="49">
        <f t="shared" si="30"/>
        <v>7</v>
      </c>
      <c r="BA252" s="50">
        <v>119801</v>
      </c>
      <c r="BB252" s="49">
        <f t="shared" si="31"/>
        <v>14</v>
      </c>
      <c r="BC252" s="165">
        <f t="shared" si="21"/>
        <v>34.919326769999998</v>
      </c>
      <c r="BD252" s="51"/>
      <c r="BE252" s="44"/>
      <c r="BF252" s="162"/>
      <c r="BG252" s="100">
        <v>249</v>
      </c>
      <c r="BH252" s="39">
        <v>441160</v>
      </c>
      <c r="BI252" s="40">
        <v>239105</v>
      </c>
      <c r="BJ252" s="40">
        <v>195248</v>
      </c>
      <c r="BK252" s="39">
        <v>371592</v>
      </c>
      <c r="BL252" s="40">
        <v>180530</v>
      </c>
      <c r="BM252" s="40">
        <v>176386</v>
      </c>
      <c r="BN252" s="39">
        <v>340175</v>
      </c>
      <c r="BO252" s="40">
        <v>157635</v>
      </c>
      <c r="BP252" s="40">
        <v>178521</v>
      </c>
      <c r="BQ252" s="39">
        <v>364851</v>
      </c>
      <c r="BR252" s="40">
        <v>172330</v>
      </c>
      <c r="BS252" s="40">
        <v>188352</v>
      </c>
      <c r="BT252" s="39">
        <v>433947</v>
      </c>
      <c r="BU252" s="40">
        <v>219629</v>
      </c>
      <c r="BV252" s="40">
        <v>214318</v>
      </c>
      <c r="BW252" s="40">
        <v>0</v>
      </c>
      <c r="BX252" s="40">
        <v>0</v>
      </c>
      <c r="BY252" s="159">
        <v>0</v>
      </c>
      <c r="BZ252" s="39">
        <v>322742</v>
      </c>
      <c r="CA252" s="40">
        <v>166985</v>
      </c>
      <c r="CB252" s="40">
        <v>150785</v>
      </c>
      <c r="CC252" s="159">
        <v>4972</v>
      </c>
      <c r="CD252" s="39">
        <f t="shared" si="32"/>
        <v>343635</v>
      </c>
      <c r="CE252" s="40">
        <v>148188</v>
      </c>
      <c r="CF252" s="40">
        <v>185850</v>
      </c>
      <c r="CG252" s="159">
        <v>9597</v>
      </c>
      <c r="CH252" s="39">
        <f t="shared" si="280"/>
        <v>175997</v>
      </c>
      <c r="CI252" s="40">
        <v>68232</v>
      </c>
      <c r="CJ252" s="40">
        <v>104287</v>
      </c>
      <c r="CK252" s="159">
        <v>3478</v>
      </c>
      <c r="CL252" s="39">
        <v>123090</v>
      </c>
      <c r="CM252" s="159">
        <v>175704</v>
      </c>
      <c r="CN252" s="39"/>
      <c r="CO252" s="40"/>
      <c r="CP252" s="40"/>
      <c r="CQ252" s="159"/>
      <c r="CR252" s="39">
        <v>686080</v>
      </c>
      <c r="CS252" s="40">
        <v>511530</v>
      </c>
      <c r="CT252" s="40">
        <v>31655</v>
      </c>
      <c r="CU252" s="40">
        <v>72865</v>
      </c>
      <c r="CV252" s="40">
        <v>58695</v>
      </c>
      <c r="CW252" s="40">
        <v>560</v>
      </c>
      <c r="CX252" s="40">
        <v>10775</v>
      </c>
      <c r="CY252" s="39">
        <v>524415</v>
      </c>
      <c r="CZ252" s="40">
        <v>407645</v>
      </c>
      <c r="DA252" s="40">
        <v>24015</v>
      </c>
      <c r="DB252" s="40">
        <v>46110</v>
      </c>
      <c r="DC252" s="40">
        <v>41285</v>
      </c>
      <c r="DD252" s="40">
        <v>380</v>
      </c>
      <c r="DE252" s="40">
        <v>4980</v>
      </c>
      <c r="DF252" s="39">
        <v>732658</v>
      </c>
      <c r="DG252" s="40">
        <v>554502</v>
      </c>
      <c r="DH252" s="40">
        <v>28707</v>
      </c>
      <c r="DI252" s="40">
        <v>77900</v>
      </c>
      <c r="DJ252" s="40">
        <v>59684</v>
      </c>
      <c r="DK252" s="40">
        <v>474</v>
      </c>
      <c r="DL252" s="159">
        <v>11391</v>
      </c>
      <c r="DM252" s="39">
        <v>547633</v>
      </c>
      <c r="DN252" s="40">
        <v>423734</v>
      </c>
      <c r="DO252" s="40">
        <v>21205</v>
      </c>
      <c r="DP252" s="40">
        <v>54711</v>
      </c>
      <c r="DQ252" s="40">
        <v>42588</v>
      </c>
      <c r="DR252" s="40">
        <v>349</v>
      </c>
      <c r="DS252" s="159">
        <v>5046</v>
      </c>
      <c r="DT252" s="41">
        <v>514327</v>
      </c>
      <c r="DU252" s="42">
        <v>29229</v>
      </c>
      <c r="DV252" s="42">
        <v>105943</v>
      </c>
      <c r="DW252" s="42">
        <v>103426</v>
      </c>
      <c r="DX252" s="42">
        <v>275729</v>
      </c>
      <c r="DY252" s="41">
        <v>376613</v>
      </c>
      <c r="DZ252" s="42">
        <v>14685</v>
      </c>
      <c r="EA252" s="42">
        <v>77944</v>
      </c>
      <c r="EB252" s="42">
        <v>76553</v>
      </c>
      <c r="EC252" s="160">
        <v>207431</v>
      </c>
    </row>
    <row r="253" spans="1:133">
      <c r="A253" s="154" t="s">
        <v>1581</v>
      </c>
      <c r="B253" s="154" t="s">
        <v>1582</v>
      </c>
      <c r="C253" s="140" t="s">
        <v>126</v>
      </c>
      <c r="D253" s="29" t="s">
        <v>1583</v>
      </c>
      <c r="E253" s="156" t="s">
        <v>1584</v>
      </c>
      <c r="F253" s="29" t="s">
        <v>1585</v>
      </c>
      <c r="G253" s="156" t="s">
        <v>1586</v>
      </c>
      <c r="H253" s="166" t="s">
        <v>1587</v>
      </c>
      <c r="I253" s="150">
        <v>1951</v>
      </c>
      <c r="J253" s="100" t="s">
        <v>85</v>
      </c>
      <c r="K253" s="100" t="s">
        <v>786</v>
      </c>
      <c r="L253" s="100" t="s">
        <v>148</v>
      </c>
      <c r="M253" s="100" t="s">
        <v>87</v>
      </c>
      <c r="N253" s="100" t="s">
        <v>102</v>
      </c>
      <c r="O253" s="43">
        <f t="shared" si="0"/>
        <v>73.065907080000002</v>
      </c>
      <c r="P253" s="162">
        <f t="shared" si="1"/>
        <v>25.908488120000001</v>
      </c>
      <c r="Q253" s="43">
        <f t="shared" si="2"/>
        <v>75.666852390000003</v>
      </c>
      <c r="R253" s="162">
        <f t="shared" si="3"/>
        <v>21.47508444</v>
      </c>
      <c r="S253" s="43">
        <f t="shared" si="4"/>
        <v>78.256884720000002</v>
      </c>
      <c r="T253" s="162">
        <f t="shared" si="5"/>
        <v>20.757620339999999</v>
      </c>
      <c r="U253" s="43">
        <f t="shared" si="6"/>
        <v>73.156851110000005</v>
      </c>
      <c r="V253" s="162">
        <f t="shared" si="7"/>
        <v>25.994782820000001</v>
      </c>
      <c r="W253" s="43">
        <f t="shared" si="268"/>
        <v>74.027632940000004</v>
      </c>
      <c r="X253" s="162">
        <f t="shared" si="269"/>
        <v>24.578155819999999</v>
      </c>
      <c r="Y253" s="43">
        <f t="shared" si="262"/>
        <v>78.121273340000002</v>
      </c>
      <c r="Z253" s="162">
        <f t="shared" si="263"/>
        <v>18.71884266</v>
      </c>
      <c r="AA253" s="43">
        <f t="shared" si="264"/>
        <v>77.039150550000002</v>
      </c>
      <c r="AB253" s="162">
        <f t="shared" si="265"/>
        <v>18.49001367</v>
      </c>
      <c r="AC253" s="43">
        <f t="shared" si="274"/>
        <v>77.353555170000007</v>
      </c>
      <c r="AD253" s="162">
        <f t="shared" si="275"/>
        <v>19.040971859999999</v>
      </c>
      <c r="AE253" s="43">
        <f t="shared" si="276"/>
        <v>80.465113419999994</v>
      </c>
      <c r="AF253" s="162">
        <f t="shared" si="277"/>
        <v>19.534886579999998</v>
      </c>
      <c r="AG253" s="43">
        <f t="shared" ref="AG253:AL253" si="551">CZ253/$CY253*100</f>
        <v>34.025043449999998</v>
      </c>
      <c r="AH253" s="44">
        <f t="shared" si="551"/>
        <v>10.661795140000001</v>
      </c>
      <c r="AI253" s="44">
        <f t="shared" si="551"/>
        <v>47.392193730000002</v>
      </c>
      <c r="AJ253" s="44">
        <f t="shared" si="551"/>
        <v>6.7019024979999999</v>
      </c>
      <c r="AK253" s="44">
        <f t="shared" si="551"/>
        <v>9.1045605569999993E-2</v>
      </c>
      <c r="AL253" s="44">
        <f t="shared" si="551"/>
        <v>1.128019581</v>
      </c>
      <c r="AM253" s="43">
        <f t="shared" ref="AM253:AR253" si="552">DN253/$DM253*100</f>
        <v>30.464448690000001</v>
      </c>
      <c r="AN253" s="44">
        <f t="shared" si="552"/>
        <v>8.4869425609999993</v>
      </c>
      <c r="AO253" s="44">
        <f t="shared" si="552"/>
        <v>50.322400510000001</v>
      </c>
      <c r="AP253" s="44">
        <f t="shared" si="552"/>
        <v>8.5454021939999993</v>
      </c>
      <c r="AQ253" s="44">
        <f t="shared" si="552"/>
        <v>0.1134291373</v>
      </c>
      <c r="AR253" s="163">
        <f t="shared" si="552"/>
        <v>2.067376908</v>
      </c>
      <c r="AS253" s="45">
        <f t="shared" si="18"/>
        <v>80.052189089999999</v>
      </c>
      <c r="AT253" s="46">
        <f t="shared" si="27"/>
        <v>400</v>
      </c>
      <c r="AU253" s="47">
        <f t="shared" si="19"/>
        <v>33.812990329999998</v>
      </c>
      <c r="AV253" s="46">
        <f t="shared" si="28"/>
        <v>158</v>
      </c>
      <c r="AW253" s="47">
        <f t="shared" si="20"/>
        <v>51.986866980000002</v>
      </c>
      <c r="AX253" s="164">
        <f t="shared" si="29"/>
        <v>57</v>
      </c>
      <c r="AY253" s="48">
        <v>62615</v>
      </c>
      <c r="AZ253" s="49">
        <f t="shared" si="30"/>
        <v>193</v>
      </c>
      <c r="BA253" s="50">
        <v>91154</v>
      </c>
      <c r="BB253" s="49">
        <f t="shared" si="31"/>
        <v>74</v>
      </c>
      <c r="BC253" s="165">
        <f t="shared" si="21"/>
        <v>16.336489369999999</v>
      </c>
      <c r="BD253" s="51"/>
      <c r="BE253" s="44"/>
      <c r="BF253" s="162"/>
      <c r="BG253" s="100">
        <v>250</v>
      </c>
      <c r="BH253" s="39">
        <v>254874</v>
      </c>
      <c r="BI253" s="40">
        <v>186226</v>
      </c>
      <c r="BJ253" s="40">
        <v>66034</v>
      </c>
      <c r="BK253" s="39">
        <v>229736</v>
      </c>
      <c r="BL253" s="40">
        <v>173834</v>
      </c>
      <c r="BM253" s="40">
        <v>49336</v>
      </c>
      <c r="BN253" s="39">
        <v>207307</v>
      </c>
      <c r="BO253" s="40">
        <v>162232</v>
      </c>
      <c r="BP253" s="40">
        <v>43032</v>
      </c>
      <c r="BQ253" s="39">
        <v>217359</v>
      </c>
      <c r="BR253" s="40">
        <v>159013</v>
      </c>
      <c r="BS253" s="40">
        <v>56502</v>
      </c>
      <c r="BT253" s="39">
        <v>238773</v>
      </c>
      <c r="BU253" s="40">
        <v>176758</v>
      </c>
      <c r="BV253" s="40">
        <v>58686</v>
      </c>
      <c r="BW253" s="40">
        <v>0</v>
      </c>
      <c r="BX253" s="40">
        <v>0</v>
      </c>
      <c r="BY253" s="159">
        <v>3329</v>
      </c>
      <c r="BZ253" s="39">
        <v>153455</v>
      </c>
      <c r="CA253" s="40">
        <v>119881</v>
      </c>
      <c r="CB253" s="40">
        <v>28725</v>
      </c>
      <c r="CC253" s="159">
        <v>4849</v>
      </c>
      <c r="CD253" s="39">
        <f t="shared" si="32"/>
        <v>174889</v>
      </c>
      <c r="CE253" s="40">
        <v>134733</v>
      </c>
      <c r="CF253" s="40">
        <v>32337</v>
      </c>
      <c r="CG253" s="159">
        <v>7819</v>
      </c>
      <c r="CH253" s="39">
        <f t="shared" si="280"/>
        <v>79518</v>
      </c>
      <c r="CI253" s="40">
        <v>61510</v>
      </c>
      <c r="CJ253" s="40">
        <v>15141</v>
      </c>
      <c r="CK253" s="159">
        <v>2867</v>
      </c>
      <c r="CL253" s="39">
        <v>130858</v>
      </c>
      <c r="CM253" s="159">
        <v>31769</v>
      </c>
      <c r="CN253" s="39"/>
      <c r="CO253" s="40"/>
      <c r="CP253" s="40"/>
      <c r="CQ253" s="159"/>
      <c r="CR253" s="39">
        <v>574480</v>
      </c>
      <c r="CS253" s="40">
        <v>174220</v>
      </c>
      <c r="CT253" s="40">
        <v>60765</v>
      </c>
      <c r="CU253" s="40">
        <v>293385</v>
      </c>
      <c r="CV253" s="40">
        <v>36400</v>
      </c>
      <c r="CW253" s="40">
        <v>585</v>
      </c>
      <c r="CX253" s="40">
        <v>9125</v>
      </c>
      <c r="CY253" s="39">
        <v>422865</v>
      </c>
      <c r="CZ253" s="40">
        <v>143880</v>
      </c>
      <c r="DA253" s="40">
        <v>45085</v>
      </c>
      <c r="DB253" s="40">
        <v>200405</v>
      </c>
      <c r="DC253" s="40">
        <v>28340</v>
      </c>
      <c r="DD253" s="40">
        <v>385</v>
      </c>
      <c r="DE253" s="40">
        <v>4770</v>
      </c>
      <c r="DF253" s="39">
        <v>732658</v>
      </c>
      <c r="DG253" s="40">
        <v>203809</v>
      </c>
      <c r="DH253" s="40">
        <v>65022</v>
      </c>
      <c r="DI253" s="40">
        <v>388099</v>
      </c>
      <c r="DJ253" s="40">
        <v>58021</v>
      </c>
      <c r="DK253" s="40">
        <v>980</v>
      </c>
      <c r="DL253" s="159">
        <v>16727</v>
      </c>
      <c r="DM253" s="39">
        <v>573045</v>
      </c>
      <c r="DN253" s="40">
        <v>174575</v>
      </c>
      <c r="DO253" s="40">
        <v>48634</v>
      </c>
      <c r="DP253" s="40">
        <v>288370</v>
      </c>
      <c r="DQ253" s="40">
        <v>48969</v>
      </c>
      <c r="DR253" s="40">
        <v>650</v>
      </c>
      <c r="DS253" s="159">
        <v>11847</v>
      </c>
      <c r="DT253" s="41">
        <v>530379</v>
      </c>
      <c r="DU253" s="42">
        <v>105799</v>
      </c>
      <c r="DV253" s="42">
        <v>148652</v>
      </c>
      <c r="DW253" s="42">
        <v>96591</v>
      </c>
      <c r="DX253" s="42">
        <v>179337</v>
      </c>
      <c r="DY253" s="41">
        <v>150765</v>
      </c>
      <c r="DZ253" s="42">
        <v>16729</v>
      </c>
      <c r="EA253" s="42">
        <v>34670</v>
      </c>
      <c r="EB253" s="42">
        <v>20988</v>
      </c>
      <c r="EC253" s="160">
        <v>78378</v>
      </c>
    </row>
    <row r="254" spans="1:133">
      <c r="A254" s="155" t="s">
        <v>1588</v>
      </c>
      <c r="B254" s="155" t="s">
        <v>1589</v>
      </c>
      <c r="C254" s="140" t="s">
        <v>126</v>
      </c>
      <c r="D254" s="29" t="s">
        <v>687</v>
      </c>
      <c r="E254" s="156" t="s">
        <v>1590</v>
      </c>
      <c r="F254" s="29" t="s">
        <v>1591</v>
      </c>
      <c r="G254" s="156" t="s">
        <v>1592</v>
      </c>
      <c r="H254" s="166">
        <v>1996</v>
      </c>
      <c r="I254" s="150">
        <v>1937</v>
      </c>
      <c r="J254" s="100" t="s">
        <v>85</v>
      </c>
      <c r="K254" s="100" t="s">
        <v>49</v>
      </c>
      <c r="L254" s="100" t="s">
        <v>148</v>
      </c>
      <c r="M254" s="100" t="s">
        <v>87</v>
      </c>
      <c r="N254" s="100" t="s">
        <v>102</v>
      </c>
      <c r="O254" s="43">
        <f t="shared" si="0"/>
        <v>62.190514980000003</v>
      </c>
      <c r="P254" s="162">
        <f t="shared" si="1"/>
        <v>36.80582545</v>
      </c>
      <c r="Q254" s="43">
        <f t="shared" si="2"/>
        <v>64.304143269999997</v>
      </c>
      <c r="R254" s="162">
        <f t="shared" si="3"/>
        <v>33.134589400000003</v>
      </c>
      <c r="S254" s="43">
        <f t="shared" si="4"/>
        <v>68.352960690000003</v>
      </c>
      <c r="T254" s="162">
        <f t="shared" si="5"/>
        <v>30.78414647</v>
      </c>
      <c r="U254" s="43">
        <f t="shared" si="6"/>
        <v>63.981509950000003</v>
      </c>
      <c r="V254" s="162">
        <f t="shared" si="7"/>
        <v>35.20758197</v>
      </c>
      <c r="W254" s="43">
        <f t="shared" si="268"/>
        <v>65.798502299999996</v>
      </c>
      <c r="X254" s="162">
        <f t="shared" si="269"/>
        <v>31.862881290000001</v>
      </c>
      <c r="Y254" s="43">
        <f t="shared" si="262"/>
        <v>70.269838739999997</v>
      </c>
      <c r="Z254" s="162">
        <f t="shared" si="263"/>
        <v>28.866956729999998</v>
      </c>
      <c r="AA254" s="43">
        <f t="shared" si="264"/>
        <v>69.731008990000007</v>
      </c>
      <c r="AB254" s="162">
        <f t="shared" si="265"/>
        <v>28.029257170000001</v>
      </c>
      <c r="AC254" s="43">
        <f t="shared" si="274"/>
        <v>68.486372959999997</v>
      </c>
      <c r="AD254" s="162">
        <f t="shared" si="275"/>
        <v>30.089906110000001</v>
      </c>
      <c r="AE254" s="43">
        <f t="shared" si="276"/>
        <v>74.719173299999994</v>
      </c>
      <c r="AF254" s="162">
        <f t="shared" si="277"/>
        <v>25.280826699999999</v>
      </c>
      <c r="AG254" s="43">
        <f t="shared" ref="AG254:AL254" si="553">CZ254/$CY254*100</f>
        <v>46.060586839999999</v>
      </c>
      <c r="AH254" s="44">
        <f t="shared" si="553"/>
        <v>10.599526470000001</v>
      </c>
      <c r="AI254" s="44">
        <f t="shared" si="553"/>
        <v>31.122103840000001</v>
      </c>
      <c r="AJ254" s="44">
        <f t="shared" si="553"/>
        <v>11.05509048</v>
      </c>
      <c r="AK254" s="44">
        <f t="shared" si="553"/>
        <v>0.12895315409999999</v>
      </c>
      <c r="AL254" s="44">
        <f t="shared" si="553"/>
        <v>1.0337392190000001</v>
      </c>
      <c r="AM254" s="43">
        <f t="shared" ref="AM254:AR254" si="554">DN254/$DM254*100</f>
        <v>45.58874325</v>
      </c>
      <c r="AN254" s="44">
        <f t="shared" si="554"/>
        <v>9.5779608090000004</v>
      </c>
      <c r="AO254" s="44">
        <f t="shared" si="554"/>
        <v>31.1700798</v>
      </c>
      <c r="AP254" s="44">
        <f t="shared" si="554"/>
        <v>12.19184765</v>
      </c>
      <c r="AQ254" s="44">
        <f t="shared" si="554"/>
        <v>9.3117826989999999E-2</v>
      </c>
      <c r="AR254" s="163">
        <f t="shared" si="554"/>
        <v>1.3782506670000001</v>
      </c>
      <c r="AS254" s="45">
        <f t="shared" si="18"/>
        <v>85.969284979999998</v>
      </c>
      <c r="AT254" s="46">
        <f t="shared" si="27"/>
        <v>327</v>
      </c>
      <c r="AU254" s="47">
        <f t="shared" si="19"/>
        <v>34.144677110000003</v>
      </c>
      <c r="AV254" s="46">
        <f t="shared" si="28"/>
        <v>152</v>
      </c>
      <c r="AW254" s="47">
        <f t="shared" si="20"/>
        <v>40.342358959999999</v>
      </c>
      <c r="AX254" s="164">
        <f t="shared" si="29"/>
        <v>151</v>
      </c>
      <c r="AY254" s="48">
        <v>71740</v>
      </c>
      <c r="AZ254" s="49">
        <f t="shared" si="30"/>
        <v>129</v>
      </c>
      <c r="BA254" s="50">
        <v>84822</v>
      </c>
      <c r="BB254" s="49">
        <f t="shared" si="31"/>
        <v>99</v>
      </c>
      <c r="BC254" s="165">
        <f t="shared" si="21"/>
        <v>27.478659560000001</v>
      </c>
      <c r="BD254" s="51"/>
      <c r="BE254" s="44"/>
      <c r="BF254" s="162"/>
      <c r="BG254" s="100">
        <v>251</v>
      </c>
      <c r="BH254" s="39">
        <v>321623</v>
      </c>
      <c r="BI254" s="40">
        <v>200019</v>
      </c>
      <c r="BJ254" s="40">
        <v>118376</v>
      </c>
      <c r="BK254" s="39">
        <v>276738</v>
      </c>
      <c r="BL254" s="40">
        <v>177954</v>
      </c>
      <c r="BM254" s="40">
        <v>91696</v>
      </c>
      <c r="BN254" s="39">
        <v>253218</v>
      </c>
      <c r="BO254" s="40">
        <v>173082</v>
      </c>
      <c r="BP254" s="40">
        <v>77951</v>
      </c>
      <c r="BQ254" s="39">
        <v>266738</v>
      </c>
      <c r="BR254" s="40">
        <v>170663</v>
      </c>
      <c r="BS254" s="40">
        <v>93912</v>
      </c>
      <c r="BT254" s="39">
        <v>309542</v>
      </c>
      <c r="BU254" s="40">
        <v>203674</v>
      </c>
      <c r="BV254" s="40">
        <v>98629</v>
      </c>
      <c r="BW254" s="40">
        <v>0</v>
      </c>
      <c r="BX254" s="40">
        <v>0</v>
      </c>
      <c r="BY254" s="159">
        <v>7239</v>
      </c>
      <c r="BZ254" s="39">
        <v>200416</v>
      </c>
      <c r="CA254" s="40">
        <v>140832</v>
      </c>
      <c r="CB254" s="40">
        <v>57854</v>
      </c>
      <c r="CC254" s="159">
        <v>1730</v>
      </c>
      <c r="CD254" s="39">
        <f t="shared" si="32"/>
        <v>233242</v>
      </c>
      <c r="CE254" s="40">
        <v>162642</v>
      </c>
      <c r="CF254" s="40">
        <v>65376</v>
      </c>
      <c r="CG254" s="159">
        <v>5224</v>
      </c>
      <c r="CH254" s="39">
        <f t="shared" si="280"/>
        <v>120459</v>
      </c>
      <c r="CI254" s="40">
        <v>82498</v>
      </c>
      <c r="CJ254" s="40">
        <v>36246</v>
      </c>
      <c r="CK254" s="159">
        <v>1715</v>
      </c>
      <c r="CL254" s="39">
        <v>162834</v>
      </c>
      <c r="CM254" s="159">
        <v>55094</v>
      </c>
      <c r="CN254" s="39"/>
      <c r="CO254" s="40"/>
      <c r="CP254" s="40"/>
      <c r="CQ254" s="159"/>
      <c r="CR254" s="39">
        <v>627780</v>
      </c>
      <c r="CS254" s="40">
        <v>265175</v>
      </c>
      <c r="CT254" s="40">
        <v>65365</v>
      </c>
      <c r="CU254" s="40">
        <v>219545</v>
      </c>
      <c r="CV254" s="40">
        <v>68350</v>
      </c>
      <c r="CW254" s="40">
        <v>730</v>
      </c>
      <c r="CX254" s="40">
        <v>8615</v>
      </c>
      <c r="CY254" s="39">
        <v>473040</v>
      </c>
      <c r="CZ254" s="40">
        <v>217885</v>
      </c>
      <c r="DA254" s="40">
        <v>50140</v>
      </c>
      <c r="DB254" s="40">
        <v>147220</v>
      </c>
      <c r="DC254" s="40">
        <v>52295</v>
      </c>
      <c r="DD254" s="40">
        <v>610</v>
      </c>
      <c r="DE254" s="40">
        <v>4890</v>
      </c>
      <c r="DF254" s="39">
        <v>732658</v>
      </c>
      <c r="DG254" s="40">
        <v>311189</v>
      </c>
      <c r="DH254" s="40">
        <v>72186</v>
      </c>
      <c r="DI254" s="40">
        <v>248567</v>
      </c>
      <c r="DJ254" s="40">
        <v>87499</v>
      </c>
      <c r="DK254" s="40">
        <v>796</v>
      </c>
      <c r="DL254" s="159">
        <v>12421</v>
      </c>
      <c r="DM254" s="39">
        <v>561654</v>
      </c>
      <c r="DN254" s="40">
        <v>256051</v>
      </c>
      <c r="DO254" s="40">
        <v>53795</v>
      </c>
      <c r="DP254" s="40">
        <v>175068</v>
      </c>
      <c r="DQ254" s="40">
        <v>68476</v>
      </c>
      <c r="DR254" s="40">
        <v>523</v>
      </c>
      <c r="DS254" s="159">
        <v>7741</v>
      </c>
      <c r="DT254" s="41">
        <v>518769</v>
      </c>
      <c r="DU254" s="42">
        <v>72787</v>
      </c>
      <c r="DV254" s="42">
        <v>161462</v>
      </c>
      <c r="DW254" s="42">
        <v>107388</v>
      </c>
      <c r="DX254" s="42">
        <v>177132</v>
      </c>
      <c r="DY254" s="41">
        <v>213577</v>
      </c>
      <c r="DZ254" s="42">
        <v>18110</v>
      </c>
      <c r="EA254" s="42">
        <v>65231</v>
      </c>
      <c r="EB254" s="42">
        <v>44074</v>
      </c>
      <c r="EC254" s="160">
        <v>86162</v>
      </c>
    </row>
    <row r="255" spans="1:133">
      <c r="A255" s="154" t="s">
        <v>1593</v>
      </c>
      <c r="B255" s="154" t="s">
        <v>1594</v>
      </c>
      <c r="C255" s="140" t="s">
        <v>126</v>
      </c>
      <c r="D255" s="29" t="s">
        <v>1546</v>
      </c>
      <c r="E255" s="156" t="s">
        <v>1595</v>
      </c>
      <c r="F255" s="29" t="s">
        <v>1596</v>
      </c>
      <c r="G255" s="156" t="s">
        <v>1597</v>
      </c>
      <c r="H255" s="166" t="s">
        <v>1134</v>
      </c>
      <c r="I255" s="150">
        <v>1958</v>
      </c>
      <c r="J255" s="100" t="s">
        <v>85</v>
      </c>
      <c r="K255" s="100" t="s">
        <v>50</v>
      </c>
      <c r="L255" s="100" t="s">
        <v>86</v>
      </c>
      <c r="M255" s="100" t="s">
        <v>87</v>
      </c>
      <c r="N255" s="100" t="s">
        <v>102</v>
      </c>
      <c r="O255" s="43">
        <f t="shared" si="0"/>
        <v>82.775627319999998</v>
      </c>
      <c r="P255" s="162">
        <f t="shared" si="1"/>
        <v>16.393019939999999</v>
      </c>
      <c r="Q255" s="43">
        <f t="shared" si="2"/>
        <v>85.208993840000005</v>
      </c>
      <c r="R255" s="162">
        <f t="shared" si="3"/>
        <v>12.79508764</v>
      </c>
      <c r="S255" s="43">
        <f t="shared" si="4"/>
        <v>87.913673290000006</v>
      </c>
      <c r="T255" s="162">
        <f t="shared" si="5"/>
        <v>11.51916067</v>
      </c>
      <c r="U255" s="43">
        <f t="shared" si="6"/>
        <v>84.904655450000007</v>
      </c>
      <c r="V255" s="162">
        <f t="shared" si="7"/>
        <v>14.563433379999999</v>
      </c>
      <c r="W255" s="43">
        <f t="shared" si="268"/>
        <v>83.280863699999998</v>
      </c>
      <c r="X255" s="162">
        <f t="shared" si="269"/>
        <v>13.89543083</v>
      </c>
      <c r="Y255" s="43">
        <f t="shared" si="262"/>
        <v>87.556892270000006</v>
      </c>
      <c r="Z255" s="162">
        <f t="shared" si="263"/>
        <v>10.087480449999999</v>
      </c>
      <c r="AA255" s="43">
        <f t="shared" si="264"/>
        <v>85.673628969999996</v>
      </c>
      <c r="AB255" s="162">
        <f t="shared" si="265"/>
        <v>11.873179179999999</v>
      </c>
      <c r="AC255" s="43">
        <f t="shared" si="274"/>
        <v>85.383016870000006</v>
      </c>
      <c r="AD255" s="162">
        <f t="shared" si="275"/>
        <v>12.62363654</v>
      </c>
      <c r="AE255" s="43">
        <f t="shared" si="276"/>
        <v>89.246630569999994</v>
      </c>
      <c r="AF255" s="162">
        <f t="shared" si="277"/>
        <v>10.753369429999999</v>
      </c>
      <c r="AG255" s="43">
        <f t="shared" ref="AG255:AL255" si="555">CZ255/$CY255*100</f>
        <v>22.996419719999999</v>
      </c>
      <c r="AH255" s="44">
        <f t="shared" si="555"/>
        <v>53.169721639999999</v>
      </c>
      <c r="AI255" s="44">
        <f t="shared" si="555"/>
        <v>16.500912920000001</v>
      </c>
      <c r="AJ255" s="44">
        <f t="shared" si="555"/>
        <v>5.8712526900000004</v>
      </c>
      <c r="AK255" s="44">
        <f t="shared" si="555"/>
        <v>0.232565256</v>
      </c>
      <c r="AL255" s="44">
        <f t="shared" si="555"/>
        <v>1.2291277780000001</v>
      </c>
      <c r="AM255" s="43">
        <f t="shared" ref="AM255:AR255" si="556">DN255/$DM255*100</f>
        <v>23.57364939</v>
      </c>
      <c r="AN255" s="44">
        <f t="shared" si="556"/>
        <v>50.393874029999999</v>
      </c>
      <c r="AO255" s="44">
        <f t="shared" si="556"/>
        <v>16.663721030000001</v>
      </c>
      <c r="AP255" s="44">
        <f t="shared" si="556"/>
        <v>6.8922545319999999</v>
      </c>
      <c r="AQ255" s="44">
        <f t="shared" si="556"/>
        <v>0.21352877949999999</v>
      </c>
      <c r="AR255" s="163">
        <f t="shared" si="556"/>
        <v>2.2629722339999998</v>
      </c>
      <c r="AS255" s="45">
        <f t="shared" si="18"/>
        <v>86.141442920000003</v>
      </c>
      <c r="AT255" s="46">
        <f t="shared" si="27"/>
        <v>323</v>
      </c>
      <c r="AU255" s="47">
        <f t="shared" si="19"/>
        <v>30.111734389999999</v>
      </c>
      <c r="AV255" s="46">
        <f t="shared" si="28"/>
        <v>217</v>
      </c>
      <c r="AW255" s="47">
        <f t="shared" si="20"/>
        <v>47.906985390000003</v>
      </c>
      <c r="AX255" s="164">
        <f t="shared" si="29"/>
        <v>85</v>
      </c>
      <c r="AY255" s="48">
        <v>55930</v>
      </c>
      <c r="AZ255" s="49">
        <f t="shared" si="30"/>
        <v>273</v>
      </c>
      <c r="BA255" s="50">
        <v>82152</v>
      </c>
      <c r="BB255" s="49">
        <f t="shared" si="31"/>
        <v>114</v>
      </c>
      <c r="BC255" s="165">
        <f t="shared" si="21"/>
        <v>11.97952828</v>
      </c>
      <c r="BD255" s="51"/>
      <c r="BE255" s="44"/>
      <c r="BF255" s="162"/>
      <c r="BG255" s="100">
        <v>252</v>
      </c>
      <c r="BH255" s="39">
        <v>302519</v>
      </c>
      <c r="BI255" s="40">
        <v>250412</v>
      </c>
      <c r="BJ255" s="40">
        <v>49592</v>
      </c>
      <c r="BK255" s="39">
        <v>274410</v>
      </c>
      <c r="BL255" s="40">
        <v>233822</v>
      </c>
      <c r="BM255" s="40">
        <v>35111</v>
      </c>
      <c r="BN255" s="39">
        <v>272407</v>
      </c>
      <c r="BO255" s="40">
        <v>239483</v>
      </c>
      <c r="BP255" s="40">
        <v>31379</v>
      </c>
      <c r="BQ255" s="39">
        <v>285386</v>
      </c>
      <c r="BR255" s="40">
        <v>242306</v>
      </c>
      <c r="BS255" s="40">
        <v>41562</v>
      </c>
      <c r="BT255" s="39">
        <v>290009</v>
      </c>
      <c r="BU255" s="40">
        <v>241522</v>
      </c>
      <c r="BV255" s="40">
        <v>40298</v>
      </c>
      <c r="BW255" s="40">
        <v>0</v>
      </c>
      <c r="BX255" s="40">
        <v>0</v>
      </c>
      <c r="BY255" s="159">
        <v>8189</v>
      </c>
      <c r="BZ255" s="39">
        <v>200159</v>
      </c>
      <c r="CA255" s="40">
        <v>175253</v>
      </c>
      <c r="CB255" s="40">
        <v>20191</v>
      </c>
      <c r="CC255" s="159">
        <v>4715</v>
      </c>
      <c r="CD255" s="39">
        <f t="shared" si="32"/>
        <v>222771</v>
      </c>
      <c r="CE255" s="40">
        <v>190856</v>
      </c>
      <c r="CF255" s="40">
        <v>26450</v>
      </c>
      <c r="CG255" s="159">
        <v>5465</v>
      </c>
      <c r="CH255" s="39">
        <f t="shared" si="280"/>
        <v>112123</v>
      </c>
      <c r="CI255" s="40">
        <v>95734</v>
      </c>
      <c r="CJ255" s="40">
        <v>14154</v>
      </c>
      <c r="CK255" s="159">
        <v>2235</v>
      </c>
      <c r="CL255" s="39">
        <v>201435</v>
      </c>
      <c r="CM255" s="159">
        <v>24271</v>
      </c>
      <c r="CN255" s="39"/>
      <c r="CO255" s="40"/>
      <c r="CP255" s="40"/>
      <c r="CQ255" s="159"/>
      <c r="CR255" s="39">
        <v>654185</v>
      </c>
      <c r="CS255" s="40">
        <v>136170</v>
      </c>
      <c r="CT255" s="40">
        <v>346410</v>
      </c>
      <c r="CU255" s="40">
        <v>123630</v>
      </c>
      <c r="CV255" s="40">
        <v>36235</v>
      </c>
      <c r="CW255" s="40">
        <v>1530</v>
      </c>
      <c r="CX255" s="40">
        <v>10210</v>
      </c>
      <c r="CY255" s="39">
        <v>490185</v>
      </c>
      <c r="CZ255" s="40">
        <v>112725</v>
      </c>
      <c r="DA255" s="40">
        <v>260630</v>
      </c>
      <c r="DB255" s="40">
        <v>80885</v>
      </c>
      <c r="DC255" s="40">
        <v>28780</v>
      </c>
      <c r="DD255" s="40">
        <v>1140</v>
      </c>
      <c r="DE255" s="40">
        <v>6025</v>
      </c>
      <c r="DF255" s="39">
        <v>732658</v>
      </c>
      <c r="DG255" s="40">
        <v>156962</v>
      </c>
      <c r="DH255" s="40">
        <v>378747</v>
      </c>
      <c r="DI255" s="40">
        <v>129483</v>
      </c>
      <c r="DJ255" s="40">
        <v>47179</v>
      </c>
      <c r="DK255" s="40">
        <v>1652</v>
      </c>
      <c r="DL255" s="159">
        <v>18635</v>
      </c>
      <c r="DM255" s="39">
        <v>554492</v>
      </c>
      <c r="DN255" s="40">
        <v>130714</v>
      </c>
      <c r="DO255" s="40">
        <v>279430</v>
      </c>
      <c r="DP255" s="40">
        <v>92399</v>
      </c>
      <c r="DQ255" s="40">
        <v>38217</v>
      </c>
      <c r="DR255" s="40">
        <v>1184</v>
      </c>
      <c r="DS255" s="159">
        <v>12548</v>
      </c>
      <c r="DT255" s="41">
        <v>503963</v>
      </c>
      <c r="DU255" s="42">
        <v>69842</v>
      </c>
      <c r="DV255" s="42">
        <v>155624</v>
      </c>
      <c r="DW255" s="42">
        <v>126745</v>
      </c>
      <c r="DX255" s="42">
        <v>151752</v>
      </c>
      <c r="DY255" s="41">
        <v>107596</v>
      </c>
      <c r="DZ255" s="42">
        <v>8843</v>
      </c>
      <c r="EA255" s="42">
        <v>26928</v>
      </c>
      <c r="EB255" s="42">
        <v>20279</v>
      </c>
      <c r="EC255" s="160">
        <v>51546</v>
      </c>
    </row>
    <row r="256" spans="1:133">
      <c r="A256" s="155" t="s">
        <v>1598</v>
      </c>
      <c r="B256" s="155" t="s">
        <v>1599</v>
      </c>
      <c r="C256" s="140" t="s">
        <v>126</v>
      </c>
      <c r="D256" s="29" t="s">
        <v>1600</v>
      </c>
      <c r="E256" s="156" t="s">
        <v>1601</v>
      </c>
      <c r="F256" s="29" t="s">
        <v>1602</v>
      </c>
      <c r="G256" s="156" t="s">
        <v>1603</v>
      </c>
      <c r="H256" s="166">
        <v>2018</v>
      </c>
      <c r="I256" s="150">
        <v>1972</v>
      </c>
      <c r="J256" s="100" t="s">
        <v>131</v>
      </c>
      <c r="K256" s="100" t="s">
        <v>49</v>
      </c>
      <c r="L256" s="100" t="s">
        <v>148</v>
      </c>
      <c r="M256" s="100" t="s">
        <v>87</v>
      </c>
      <c r="N256" s="100" t="s">
        <v>102</v>
      </c>
      <c r="O256" s="43">
        <f t="shared" si="0"/>
        <v>52.8896874</v>
      </c>
      <c r="P256" s="162">
        <f t="shared" si="1"/>
        <v>45.781189150000003</v>
      </c>
      <c r="Q256" s="43">
        <f t="shared" si="2"/>
        <v>47.907618329999998</v>
      </c>
      <c r="R256" s="162">
        <f t="shared" si="3"/>
        <v>48.790972029999999</v>
      </c>
      <c r="S256" s="43">
        <f t="shared" si="4"/>
        <v>46.591281500000001</v>
      </c>
      <c r="T256" s="162">
        <f t="shared" si="5"/>
        <v>52.371127559999998</v>
      </c>
      <c r="U256" s="43">
        <f t="shared" si="6"/>
        <v>46.961812719999998</v>
      </c>
      <c r="V256" s="162">
        <f t="shared" si="7"/>
        <v>52.082640179999999</v>
      </c>
      <c r="W256" s="43">
        <f t="shared" si="268"/>
        <v>53.303670189999998</v>
      </c>
      <c r="X256" s="162">
        <f t="shared" si="269"/>
        <v>46.696329810000002</v>
      </c>
      <c r="Y256" s="43">
        <f t="shared" si="262"/>
        <v>56.767230990000002</v>
      </c>
      <c r="Z256" s="162">
        <f t="shared" si="263"/>
        <v>42.130084619999998</v>
      </c>
      <c r="AA256" s="43">
        <f t="shared" si="264"/>
        <v>38.855256240000003</v>
      </c>
      <c r="AB256" s="162">
        <f t="shared" si="265"/>
        <v>58.00108659</v>
      </c>
      <c r="AC256" s="43">
        <f t="shared" si="274"/>
        <v>37.429972790000001</v>
      </c>
      <c r="AD256" s="162">
        <f t="shared" si="275"/>
        <v>62.570027209999999</v>
      </c>
      <c r="AE256" s="43">
        <f t="shared" si="276"/>
        <v>40.478616729999999</v>
      </c>
      <c r="AF256" s="162">
        <f t="shared" si="277"/>
        <v>59.521383270000001</v>
      </c>
      <c r="AG256" s="43">
        <f t="shared" ref="AG256:AL256" si="557">CZ256/$CY256*100</f>
        <v>78.526062400000001</v>
      </c>
      <c r="AH256" s="44">
        <f t="shared" si="557"/>
        <v>3.6404036660000001</v>
      </c>
      <c r="AI256" s="44">
        <f t="shared" si="557"/>
        <v>9.2019257480000007</v>
      </c>
      <c r="AJ256" s="44">
        <f t="shared" si="557"/>
        <v>7.6094806039999998</v>
      </c>
      <c r="AK256" s="44">
        <f t="shared" si="557"/>
        <v>3.7033608000000003E-2</v>
      </c>
      <c r="AL256" s="44">
        <f t="shared" si="557"/>
        <v>0.9850939728</v>
      </c>
      <c r="AM256" s="43">
        <f t="shared" ref="AM256:AR256" si="558">DN256/$DM256*100</f>
        <v>78.969381799999994</v>
      </c>
      <c r="AN256" s="44">
        <f t="shared" si="558"/>
        <v>3.3836219509999999</v>
      </c>
      <c r="AO256" s="44">
        <f t="shared" si="558"/>
        <v>8.0131415879999999</v>
      </c>
      <c r="AP256" s="44">
        <f t="shared" si="558"/>
        <v>8.4957562880000008</v>
      </c>
      <c r="AQ256" s="44">
        <f t="shared" si="558"/>
        <v>6.7374572480000006E-2</v>
      </c>
      <c r="AR256" s="163">
        <f t="shared" si="558"/>
        <v>1.0707237979999999</v>
      </c>
      <c r="AS256" s="45">
        <f t="shared" si="18"/>
        <v>94.984586559999997</v>
      </c>
      <c r="AT256" s="46">
        <f t="shared" si="27"/>
        <v>10</v>
      </c>
      <c r="AU256" s="47">
        <f t="shared" si="19"/>
        <v>54.867613349999999</v>
      </c>
      <c r="AV256" s="46">
        <f t="shared" si="28"/>
        <v>18</v>
      </c>
      <c r="AW256" s="47">
        <f t="shared" si="20"/>
        <v>55.25933972</v>
      </c>
      <c r="AX256" s="164">
        <f t="shared" si="29"/>
        <v>43</v>
      </c>
      <c r="AY256" s="48">
        <v>116768</v>
      </c>
      <c r="AZ256" s="49">
        <f t="shared" si="30"/>
        <v>6</v>
      </c>
      <c r="BA256" s="50">
        <v>118119</v>
      </c>
      <c r="BB256" s="49">
        <f t="shared" si="31"/>
        <v>17</v>
      </c>
      <c r="BC256" s="165">
        <f t="shared" si="21"/>
        <v>35.133078810000001</v>
      </c>
      <c r="BD256" s="51"/>
      <c r="BE256" s="44"/>
      <c r="BF256" s="162"/>
      <c r="BG256" s="100">
        <v>253</v>
      </c>
      <c r="BH256" s="39">
        <v>451952</v>
      </c>
      <c r="BI256" s="40">
        <v>239036</v>
      </c>
      <c r="BJ256" s="40">
        <v>206909</v>
      </c>
      <c r="BK256" s="39">
        <v>380595</v>
      </c>
      <c r="BL256" s="40">
        <v>182334</v>
      </c>
      <c r="BM256" s="40">
        <v>185696</v>
      </c>
      <c r="BN256" s="39">
        <v>350909</v>
      </c>
      <c r="BO256" s="40">
        <v>163493</v>
      </c>
      <c r="BP256" s="40">
        <v>183775</v>
      </c>
      <c r="BQ256" s="39">
        <v>375701</v>
      </c>
      <c r="BR256" s="40">
        <v>176436</v>
      </c>
      <c r="BS256" s="40">
        <v>195675</v>
      </c>
      <c r="BT256" s="39">
        <v>441176</v>
      </c>
      <c r="BU256" s="40">
        <v>235163</v>
      </c>
      <c r="BV256" s="40">
        <v>206013</v>
      </c>
      <c r="BW256" s="40">
        <v>0</v>
      </c>
      <c r="BX256" s="40">
        <v>0</v>
      </c>
      <c r="BY256" s="159">
        <v>0</v>
      </c>
      <c r="BZ256" s="39">
        <v>323574</v>
      </c>
      <c r="CA256" s="40">
        <v>183684</v>
      </c>
      <c r="CB256" s="40">
        <v>136322</v>
      </c>
      <c r="CC256" s="159">
        <v>3568</v>
      </c>
      <c r="CD256" s="39">
        <f t="shared" si="32"/>
        <v>334992</v>
      </c>
      <c r="CE256" s="40">
        <v>130162</v>
      </c>
      <c r="CF256" s="40">
        <v>194299</v>
      </c>
      <c r="CG256" s="159">
        <v>10531</v>
      </c>
      <c r="CH256" s="39">
        <f t="shared" si="280"/>
        <v>174932</v>
      </c>
      <c r="CI256" s="40">
        <v>65477</v>
      </c>
      <c r="CJ256" s="40">
        <v>109455</v>
      </c>
      <c r="CK256" s="159">
        <v>0</v>
      </c>
      <c r="CL256" s="39">
        <v>123935</v>
      </c>
      <c r="CM256" s="159">
        <v>182239</v>
      </c>
      <c r="CN256" s="39"/>
      <c r="CO256" s="40"/>
      <c r="CP256" s="40"/>
      <c r="CQ256" s="159"/>
      <c r="CR256" s="39">
        <v>689500</v>
      </c>
      <c r="CS256" s="40">
        <v>524720</v>
      </c>
      <c r="CT256" s="40">
        <v>24390</v>
      </c>
      <c r="CU256" s="40">
        <v>72955</v>
      </c>
      <c r="CV256" s="40">
        <v>55710</v>
      </c>
      <c r="CW256" s="40">
        <v>315</v>
      </c>
      <c r="CX256" s="40">
        <v>11410</v>
      </c>
      <c r="CY256" s="39">
        <v>540050</v>
      </c>
      <c r="CZ256" s="40">
        <v>424080</v>
      </c>
      <c r="DA256" s="40">
        <v>19660</v>
      </c>
      <c r="DB256" s="40">
        <v>49695</v>
      </c>
      <c r="DC256" s="40">
        <v>41095</v>
      </c>
      <c r="DD256" s="40">
        <v>200</v>
      </c>
      <c r="DE256" s="40">
        <v>5320</v>
      </c>
      <c r="DF256" s="39">
        <v>732658</v>
      </c>
      <c r="DG256" s="40">
        <v>567801</v>
      </c>
      <c r="DH256" s="40">
        <v>24958</v>
      </c>
      <c r="DI256" s="40">
        <v>64049</v>
      </c>
      <c r="DJ256" s="40">
        <v>63688</v>
      </c>
      <c r="DK256" s="40">
        <v>544</v>
      </c>
      <c r="DL256" s="159">
        <v>11618</v>
      </c>
      <c r="DM256" s="39">
        <v>564011</v>
      </c>
      <c r="DN256" s="40">
        <v>445396</v>
      </c>
      <c r="DO256" s="40">
        <v>19084</v>
      </c>
      <c r="DP256" s="40">
        <v>45195</v>
      </c>
      <c r="DQ256" s="40">
        <v>47917</v>
      </c>
      <c r="DR256" s="40">
        <v>380</v>
      </c>
      <c r="DS256" s="159">
        <v>6039</v>
      </c>
      <c r="DT256" s="41">
        <v>520974</v>
      </c>
      <c r="DU256" s="42">
        <v>26129</v>
      </c>
      <c r="DV256" s="42">
        <v>108573</v>
      </c>
      <c r="DW256" s="42">
        <v>100426</v>
      </c>
      <c r="DX256" s="42">
        <v>285846</v>
      </c>
      <c r="DY256" s="41">
        <v>392169</v>
      </c>
      <c r="DZ256" s="42">
        <v>13666</v>
      </c>
      <c r="EA256" s="42">
        <v>84936</v>
      </c>
      <c r="EB256" s="42">
        <v>76857</v>
      </c>
      <c r="EC256" s="160">
        <v>216710</v>
      </c>
    </row>
    <row r="257" spans="1:133">
      <c r="A257" s="154" t="s">
        <v>1604</v>
      </c>
      <c r="B257" s="154" t="s">
        <v>1605</v>
      </c>
      <c r="C257" s="140" t="s">
        <v>126</v>
      </c>
      <c r="D257" s="29" t="s">
        <v>1606</v>
      </c>
      <c r="E257" s="156" t="s">
        <v>1607</v>
      </c>
      <c r="F257" s="29" t="s">
        <v>1608</v>
      </c>
      <c r="G257" s="156" t="s">
        <v>1609</v>
      </c>
      <c r="H257" s="166">
        <v>2014</v>
      </c>
      <c r="I257" s="150">
        <v>1945</v>
      </c>
      <c r="J257" s="100" t="s">
        <v>131</v>
      </c>
      <c r="K257" s="100" t="s">
        <v>50</v>
      </c>
      <c r="L257" s="100" t="s">
        <v>86</v>
      </c>
      <c r="M257" s="100" t="s">
        <v>87</v>
      </c>
      <c r="N257" s="100" t="s">
        <v>102</v>
      </c>
      <c r="O257" s="43">
        <f t="shared" si="0"/>
        <v>67.263855809999995</v>
      </c>
      <c r="P257" s="162">
        <f t="shared" si="1"/>
        <v>31.443571299999999</v>
      </c>
      <c r="Q257" s="43">
        <f t="shared" si="2"/>
        <v>65.020046640000004</v>
      </c>
      <c r="R257" s="162">
        <f t="shared" si="3"/>
        <v>31.78329299</v>
      </c>
      <c r="S257" s="43">
        <f t="shared" si="4"/>
        <v>66.490541230000005</v>
      </c>
      <c r="T257" s="162">
        <f t="shared" si="5"/>
        <v>32.421171280000003</v>
      </c>
      <c r="U257" s="43">
        <f t="shared" si="6"/>
        <v>65.698689250000001</v>
      </c>
      <c r="V257" s="162">
        <f t="shared" si="7"/>
        <v>33.28524041</v>
      </c>
      <c r="W257" s="43">
        <f t="shared" si="268"/>
        <v>65.643044990000007</v>
      </c>
      <c r="X257" s="162">
        <f t="shared" si="269"/>
        <v>32.579714269999997</v>
      </c>
      <c r="Y257" s="43">
        <f t="shared" si="262"/>
        <v>68.68112927</v>
      </c>
      <c r="Z257" s="162">
        <f t="shared" si="263"/>
        <v>31.31887073</v>
      </c>
      <c r="AA257" s="43">
        <f t="shared" si="264"/>
        <v>62.858152539999999</v>
      </c>
      <c r="AB257" s="162">
        <f t="shared" si="265"/>
        <v>32.01528579</v>
      </c>
      <c r="AC257" s="43">
        <f t="shared" si="274"/>
        <v>60.950622109999998</v>
      </c>
      <c r="AD257" s="162">
        <f t="shared" si="275"/>
        <v>36.509712469999997</v>
      </c>
      <c r="AE257" s="43">
        <f t="shared" si="276"/>
        <v>70.127932950000002</v>
      </c>
      <c r="AF257" s="162">
        <f t="shared" si="277"/>
        <v>29.872067049999998</v>
      </c>
      <c r="AG257" s="43">
        <f t="shared" ref="AG257:AL257" si="559">CZ257/$CY257*100</f>
        <v>56.332535139999997</v>
      </c>
      <c r="AH257" s="44">
        <f t="shared" si="559"/>
        <v>18.42421671</v>
      </c>
      <c r="AI257" s="44">
        <f t="shared" si="559"/>
        <v>11.46575329</v>
      </c>
      <c r="AJ257" s="44">
        <f t="shared" si="559"/>
        <v>12.61556182</v>
      </c>
      <c r="AK257" s="44">
        <f t="shared" si="559"/>
        <v>0.12225556460000001</v>
      </c>
      <c r="AL257" s="44">
        <f t="shared" si="559"/>
        <v>1.0396774879999999</v>
      </c>
      <c r="AM257" s="43">
        <f t="shared" ref="AM257:AR257" si="560">DN257/$DM257*100</f>
        <v>53.973706790000001</v>
      </c>
      <c r="AN257" s="44">
        <f t="shared" si="560"/>
        <v>16.624778840000001</v>
      </c>
      <c r="AO257" s="44">
        <f t="shared" si="560"/>
        <v>14.2729496</v>
      </c>
      <c r="AP257" s="44">
        <f t="shared" si="560"/>
        <v>13.4961856</v>
      </c>
      <c r="AQ257" s="44">
        <f t="shared" si="560"/>
        <v>0.1212136315</v>
      </c>
      <c r="AR257" s="163">
        <f t="shared" si="560"/>
        <v>1.511165538</v>
      </c>
      <c r="AS257" s="45">
        <f t="shared" si="18"/>
        <v>90.176359020000007</v>
      </c>
      <c r="AT257" s="46">
        <f t="shared" si="27"/>
        <v>176</v>
      </c>
      <c r="AU257" s="47">
        <f t="shared" si="19"/>
        <v>46.063355960000003</v>
      </c>
      <c r="AV257" s="46">
        <f t="shared" si="28"/>
        <v>47</v>
      </c>
      <c r="AW257" s="47">
        <f t="shared" si="20"/>
        <v>49.678692920000003</v>
      </c>
      <c r="AX257" s="164">
        <f t="shared" si="29"/>
        <v>70</v>
      </c>
      <c r="AY257" s="48">
        <v>88663</v>
      </c>
      <c r="AZ257" s="49">
        <f t="shared" si="30"/>
        <v>46</v>
      </c>
      <c r="BA257" s="50">
        <v>97182</v>
      </c>
      <c r="BB257" s="49">
        <f t="shared" si="31"/>
        <v>53</v>
      </c>
      <c r="BC257" s="165">
        <f t="shared" si="21"/>
        <v>28.347267989999999</v>
      </c>
      <c r="BD257" s="51"/>
      <c r="BE257" s="44"/>
      <c r="BF257" s="162"/>
      <c r="BG257" s="100">
        <v>254</v>
      </c>
      <c r="BH257" s="39">
        <v>361527</v>
      </c>
      <c r="BI257" s="40">
        <v>243177</v>
      </c>
      <c r="BJ257" s="40">
        <v>113677</v>
      </c>
      <c r="BK257" s="39">
        <v>314766</v>
      </c>
      <c r="BL257" s="40">
        <v>204661</v>
      </c>
      <c r="BM257" s="40">
        <v>100043</v>
      </c>
      <c r="BN257" s="39">
        <v>298083</v>
      </c>
      <c r="BO257" s="40">
        <v>198197</v>
      </c>
      <c r="BP257" s="40">
        <v>96642</v>
      </c>
      <c r="BQ257" s="39">
        <v>310510</v>
      </c>
      <c r="BR257" s="40">
        <v>204001</v>
      </c>
      <c r="BS257" s="40">
        <v>103354</v>
      </c>
      <c r="BT257" s="39">
        <v>351725</v>
      </c>
      <c r="BU257" s="40">
        <v>230883</v>
      </c>
      <c r="BV257" s="40">
        <v>114591</v>
      </c>
      <c r="BW257" s="40">
        <v>0</v>
      </c>
      <c r="BX257" s="40">
        <v>0</v>
      </c>
      <c r="BY257" s="159">
        <v>6251</v>
      </c>
      <c r="BZ257" s="39">
        <v>252375</v>
      </c>
      <c r="CA257" s="40">
        <v>173334</v>
      </c>
      <c r="CB257" s="40">
        <v>79041</v>
      </c>
      <c r="CC257" s="159">
        <v>0</v>
      </c>
      <c r="CD257" s="39">
        <f t="shared" si="32"/>
        <v>288634</v>
      </c>
      <c r="CE257" s="40">
        <v>181430</v>
      </c>
      <c r="CF257" s="40">
        <v>92407</v>
      </c>
      <c r="CG257" s="159">
        <v>14797</v>
      </c>
      <c r="CH257" s="39">
        <f t="shared" si="280"/>
        <v>148366</v>
      </c>
      <c r="CI257" s="40">
        <v>90430</v>
      </c>
      <c r="CJ257" s="40">
        <v>54168</v>
      </c>
      <c r="CK257" s="159">
        <v>3768</v>
      </c>
      <c r="CL257" s="39">
        <v>189938</v>
      </c>
      <c r="CM257" s="159">
        <v>80907</v>
      </c>
      <c r="CN257" s="39"/>
      <c r="CO257" s="40"/>
      <c r="CP257" s="40"/>
      <c r="CQ257" s="159"/>
      <c r="CR257" s="39">
        <v>649900</v>
      </c>
      <c r="CS257" s="40">
        <v>333130</v>
      </c>
      <c r="CT257" s="40">
        <v>119855</v>
      </c>
      <c r="CU257" s="40">
        <v>95725</v>
      </c>
      <c r="CV257" s="40">
        <v>89485</v>
      </c>
      <c r="CW257" s="40">
        <v>970</v>
      </c>
      <c r="CX257" s="40">
        <v>10735</v>
      </c>
      <c r="CY257" s="39">
        <v>494865</v>
      </c>
      <c r="CZ257" s="40">
        <v>278770</v>
      </c>
      <c r="DA257" s="40">
        <v>91175</v>
      </c>
      <c r="DB257" s="40">
        <v>56740</v>
      </c>
      <c r="DC257" s="40">
        <v>62430</v>
      </c>
      <c r="DD257" s="40">
        <v>605</v>
      </c>
      <c r="DE257" s="40">
        <v>5145</v>
      </c>
      <c r="DF257" s="39">
        <v>732658</v>
      </c>
      <c r="DG257" s="40">
        <v>371508</v>
      </c>
      <c r="DH257" s="40">
        <v>125601</v>
      </c>
      <c r="DI257" s="40">
        <v>114552</v>
      </c>
      <c r="DJ257" s="40">
        <v>105120</v>
      </c>
      <c r="DK257" s="40">
        <v>1058</v>
      </c>
      <c r="DL257" s="159">
        <v>14819</v>
      </c>
      <c r="DM257" s="39">
        <v>561818</v>
      </c>
      <c r="DN257" s="40">
        <v>303234</v>
      </c>
      <c r="DO257" s="40">
        <v>93401</v>
      </c>
      <c r="DP257" s="40">
        <v>80188</v>
      </c>
      <c r="DQ257" s="40">
        <v>75824</v>
      </c>
      <c r="DR257" s="40">
        <v>681</v>
      </c>
      <c r="DS257" s="159">
        <v>8490</v>
      </c>
      <c r="DT257" s="41">
        <v>516163</v>
      </c>
      <c r="DU257" s="42">
        <v>50706</v>
      </c>
      <c r="DV257" s="42">
        <v>123190</v>
      </c>
      <c r="DW257" s="42">
        <v>104505</v>
      </c>
      <c r="DX257" s="42">
        <v>237762</v>
      </c>
      <c r="DY257" s="41">
        <v>259876</v>
      </c>
      <c r="DZ257" s="42">
        <v>12548</v>
      </c>
      <c r="EA257" s="42">
        <v>63637</v>
      </c>
      <c r="EB257" s="42">
        <v>54588</v>
      </c>
      <c r="EC257" s="160">
        <v>129103</v>
      </c>
    </row>
    <row r="258" spans="1:133">
      <c r="A258" s="155" t="s">
        <v>1610</v>
      </c>
      <c r="B258" s="155" t="s">
        <v>1611</v>
      </c>
      <c r="C258" s="140" t="s">
        <v>126</v>
      </c>
      <c r="D258" s="29" t="s">
        <v>1612</v>
      </c>
      <c r="E258" s="156" t="s">
        <v>1613</v>
      </c>
      <c r="F258" s="29" t="s">
        <v>1614</v>
      </c>
      <c r="G258" s="156" t="s">
        <v>1615</v>
      </c>
      <c r="H258" s="166" t="s">
        <v>759</v>
      </c>
      <c r="I258" s="150">
        <v>1979</v>
      </c>
      <c r="J258" s="100" t="s">
        <v>131</v>
      </c>
      <c r="K258" s="100" t="s">
        <v>49</v>
      </c>
      <c r="L258" s="100" t="s">
        <v>1616</v>
      </c>
      <c r="M258" s="100" t="s">
        <v>87</v>
      </c>
      <c r="N258" s="100" t="s">
        <v>102</v>
      </c>
      <c r="O258" s="43">
        <f t="shared" ref="O258:O438" si="561">BI258/(BH258)*100</f>
        <v>60.20255281</v>
      </c>
      <c r="P258" s="162">
        <f t="shared" ref="P258:P438" si="562">BJ258/(BH258)*100</f>
        <v>37.436263609999997</v>
      </c>
      <c r="Q258" s="43">
        <f t="shared" ref="Q258:Q438" si="563">BL258/(BK258)*100</f>
        <v>51.635866329999999</v>
      </c>
      <c r="R258" s="162">
        <f t="shared" ref="R258:R438" si="564">BM258/(BK258)*100</f>
        <v>35.113090440000001</v>
      </c>
      <c r="S258" s="43">
        <f t="shared" ref="S258:S438" si="565">BO258/(BN258)*100</f>
        <v>55.250801750000001</v>
      </c>
      <c r="T258" s="162">
        <f t="shared" ref="T258:T438" si="566">BP258/(BN258)*100</f>
        <v>39.599922040000003</v>
      </c>
      <c r="U258" s="43">
        <f t="shared" ref="U258:U438" si="567">BR258/BQ258*100</f>
        <v>59.693266960000003</v>
      </c>
      <c r="V258" s="162">
        <f t="shared" ref="V258:V438" si="568">BS258/BQ258*100</f>
        <v>38.987613349999997</v>
      </c>
      <c r="W258" s="43">
        <f t="shared" si="268"/>
        <v>58.188241150000003</v>
      </c>
      <c r="X258" s="162">
        <f t="shared" si="269"/>
        <v>41.811758849999997</v>
      </c>
      <c r="Y258" s="43">
        <f t="shared" si="262"/>
        <v>59.132612520000002</v>
      </c>
      <c r="Z258" s="162">
        <f t="shared" si="263"/>
        <v>36.324559919999999</v>
      </c>
      <c r="AA258" s="43">
        <f t="shared" si="264"/>
        <v>65.147301659999997</v>
      </c>
      <c r="AB258" s="162">
        <f t="shared" si="265"/>
        <v>34.852698340000003</v>
      </c>
      <c r="AC258" s="43">
        <f t="shared" si="274"/>
        <v>58.586251330000003</v>
      </c>
      <c r="AD258" s="162">
        <f t="shared" si="275"/>
        <v>41.413748669999997</v>
      </c>
      <c r="AE258" s="43">
        <f t="shared" si="276"/>
        <v>59.159685840000002</v>
      </c>
      <c r="AF258" s="162">
        <f t="shared" si="277"/>
        <v>40.840314159999998</v>
      </c>
      <c r="AG258" s="43">
        <f t="shared" ref="AG258:AL258" si="569">CZ258/$CY258*100</f>
        <v>46.212635370000001</v>
      </c>
      <c r="AH258" s="44">
        <f t="shared" si="569"/>
        <v>2.4550739180000001</v>
      </c>
      <c r="AI258" s="44">
        <f t="shared" si="569"/>
        <v>43.963134549999999</v>
      </c>
      <c r="AJ258" s="44">
        <f t="shared" si="569"/>
        <v>1.907206862</v>
      </c>
      <c r="AK258" s="44">
        <f t="shared" si="569"/>
        <v>4.0327736630000004</v>
      </c>
      <c r="AL258" s="44">
        <f t="shared" si="569"/>
        <v>1.4291756419999999</v>
      </c>
      <c r="AM258" s="43">
        <f t="shared" ref="AM258:AR258" si="570">DN258/$DM258*100</f>
        <v>46.854571419999999</v>
      </c>
      <c r="AN258" s="44">
        <f t="shared" si="570"/>
        <v>2.405226662</v>
      </c>
      <c r="AO258" s="44">
        <f t="shared" si="570"/>
        <v>43.492256230000002</v>
      </c>
      <c r="AP258" s="44">
        <f t="shared" si="570"/>
        <v>2.2393160430000001</v>
      </c>
      <c r="AQ258" s="44">
        <f t="shared" si="570"/>
        <v>3.4902324660000001</v>
      </c>
      <c r="AR258" s="163">
        <f t="shared" si="570"/>
        <v>1.518397177</v>
      </c>
      <c r="AS258" s="45">
        <f t="shared" ref="AS258:AS438" si="571">100-DU258/DT258*100</f>
        <v>88.343951020000006</v>
      </c>
      <c r="AT258" s="46">
        <f t="shared" si="27"/>
        <v>261</v>
      </c>
      <c r="AU258" s="47">
        <f t="shared" ref="AU258:AU438" si="572">DX258/DT258*100</f>
        <v>33.540507779999999</v>
      </c>
      <c r="AV258" s="46">
        <f t="shared" si="28"/>
        <v>162</v>
      </c>
      <c r="AW258" s="47">
        <f t="shared" ref="AW258:AW438" si="573">EC258/DY258*100</f>
        <v>48.107109459999997</v>
      </c>
      <c r="AX258" s="164">
        <f t="shared" si="29"/>
        <v>82</v>
      </c>
      <c r="AY258" s="48">
        <v>52434</v>
      </c>
      <c r="AZ258" s="49">
        <f t="shared" si="30"/>
        <v>326</v>
      </c>
      <c r="BA258" s="50">
        <v>62332</v>
      </c>
      <c r="BB258" s="49">
        <f t="shared" si="31"/>
        <v>273</v>
      </c>
      <c r="BC258" s="165">
        <f t="shared" ref="BC258:BC438" si="574">(100-AW258)/100*AG258</f>
        <v>23.98107229</v>
      </c>
      <c r="BD258" s="51">
        <v>44348</v>
      </c>
      <c r="BE258" s="44">
        <f>CO258/CN258*100</f>
        <v>60.3630645</v>
      </c>
      <c r="BF258" s="162">
        <f>CP258/CN258*100</f>
        <v>35.619182989999999</v>
      </c>
      <c r="BG258" s="100">
        <v>255</v>
      </c>
      <c r="BH258" s="39">
        <v>327717</v>
      </c>
      <c r="BI258" s="40">
        <v>197294</v>
      </c>
      <c r="BJ258" s="40">
        <v>122685</v>
      </c>
      <c r="BK258" s="39">
        <v>285170</v>
      </c>
      <c r="BL258" s="40">
        <v>147250</v>
      </c>
      <c r="BM258" s="40">
        <v>100132</v>
      </c>
      <c r="BN258" s="39">
        <v>282195</v>
      </c>
      <c r="BO258" s="40">
        <v>155915</v>
      </c>
      <c r="BP258" s="40">
        <v>111749</v>
      </c>
      <c r="BQ258" s="39">
        <v>298305</v>
      </c>
      <c r="BR258" s="40">
        <v>178068</v>
      </c>
      <c r="BS258" s="40">
        <v>116302</v>
      </c>
      <c r="BT258" s="39">
        <v>321290</v>
      </c>
      <c r="BU258" s="40">
        <v>186953</v>
      </c>
      <c r="BV258" s="40">
        <v>134337</v>
      </c>
      <c r="BW258" s="40">
        <v>0</v>
      </c>
      <c r="BX258" s="40">
        <v>0</v>
      </c>
      <c r="BY258" s="159">
        <v>0</v>
      </c>
      <c r="BZ258" s="39">
        <v>249162</v>
      </c>
      <c r="CA258" s="40">
        <v>147336</v>
      </c>
      <c r="CB258" s="40">
        <v>90507</v>
      </c>
      <c r="CC258" s="159">
        <v>11319</v>
      </c>
      <c r="CD258" s="39">
        <f t="shared" si="32"/>
        <v>277967</v>
      </c>
      <c r="CE258" s="40">
        <v>181088</v>
      </c>
      <c r="CF258" s="40">
        <v>96879</v>
      </c>
      <c r="CG258" s="159">
        <v>0</v>
      </c>
      <c r="CH258" s="39">
        <f t="shared" si="280"/>
        <v>180032</v>
      </c>
      <c r="CI258" s="40">
        <v>105474</v>
      </c>
      <c r="CJ258" s="40">
        <v>74558</v>
      </c>
      <c r="CK258" s="159">
        <v>0</v>
      </c>
      <c r="CL258" s="39">
        <v>162924</v>
      </c>
      <c r="CM258" s="159">
        <v>112473</v>
      </c>
      <c r="CN258" s="39">
        <v>132263</v>
      </c>
      <c r="CO258" s="40">
        <v>79838</v>
      </c>
      <c r="CP258" s="40">
        <v>47111</v>
      </c>
      <c r="CQ258" s="159">
        <v>5314</v>
      </c>
      <c r="CR258" s="39">
        <v>655160</v>
      </c>
      <c r="CS258" s="40">
        <v>271815</v>
      </c>
      <c r="CT258" s="40">
        <v>15300</v>
      </c>
      <c r="CU258" s="40">
        <v>317270</v>
      </c>
      <c r="CV258" s="40">
        <v>12440</v>
      </c>
      <c r="CW258" s="40">
        <v>26680</v>
      </c>
      <c r="CX258" s="40">
        <v>11655</v>
      </c>
      <c r="CY258" s="39">
        <v>508335</v>
      </c>
      <c r="CZ258" s="40">
        <v>234915</v>
      </c>
      <c r="DA258" s="40">
        <v>12480</v>
      </c>
      <c r="DB258" s="40">
        <v>223480</v>
      </c>
      <c r="DC258" s="40">
        <v>9695</v>
      </c>
      <c r="DD258" s="40">
        <v>20500</v>
      </c>
      <c r="DE258" s="40">
        <v>7265</v>
      </c>
      <c r="DF258" s="39">
        <v>686393</v>
      </c>
      <c r="DG258" s="40">
        <v>288234</v>
      </c>
      <c r="DH258" s="40">
        <v>16016</v>
      </c>
      <c r="DI258" s="40">
        <v>329665</v>
      </c>
      <c r="DJ258" s="40">
        <v>14776</v>
      </c>
      <c r="DK258" s="40">
        <v>24773</v>
      </c>
      <c r="DL258" s="159">
        <v>12929</v>
      </c>
      <c r="DM258" s="39">
        <v>523776</v>
      </c>
      <c r="DN258" s="40">
        <v>245413</v>
      </c>
      <c r="DO258" s="40">
        <v>12598</v>
      </c>
      <c r="DP258" s="40">
        <v>227802</v>
      </c>
      <c r="DQ258" s="40">
        <v>11729</v>
      </c>
      <c r="DR258" s="40">
        <v>18281</v>
      </c>
      <c r="DS258" s="159">
        <v>7953</v>
      </c>
      <c r="DT258" s="41">
        <v>482685</v>
      </c>
      <c r="DU258" s="42">
        <v>56262</v>
      </c>
      <c r="DV258" s="42">
        <v>114847</v>
      </c>
      <c r="DW258" s="42">
        <v>149681</v>
      </c>
      <c r="DX258" s="42">
        <v>161895</v>
      </c>
      <c r="DY258" s="41">
        <v>219215</v>
      </c>
      <c r="DZ258" s="42">
        <v>8227</v>
      </c>
      <c r="EA258" s="42">
        <v>38699</v>
      </c>
      <c r="EB258" s="42">
        <v>66831</v>
      </c>
      <c r="EC258" s="160">
        <v>105458</v>
      </c>
    </row>
    <row r="259" spans="1:133">
      <c r="A259" s="154" t="s">
        <v>1617</v>
      </c>
      <c r="B259" s="154" t="s">
        <v>1618</v>
      </c>
      <c r="C259" s="140" t="s">
        <v>80</v>
      </c>
      <c r="D259" s="29" t="s">
        <v>1619</v>
      </c>
      <c r="E259" s="156" t="s">
        <v>1620</v>
      </c>
      <c r="F259" s="29" t="s">
        <v>1621</v>
      </c>
      <c r="G259" s="156" t="s">
        <v>1622</v>
      </c>
      <c r="H259" s="166">
        <v>2020</v>
      </c>
      <c r="I259" s="150">
        <v>1964</v>
      </c>
      <c r="J259" s="100" t="s">
        <v>131</v>
      </c>
      <c r="K259" s="100" t="s">
        <v>1623</v>
      </c>
      <c r="L259" s="100" t="s">
        <v>196</v>
      </c>
      <c r="M259" s="100" t="s">
        <v>87</v>
      </c>
      <c r="N259" s="100" t="s">
        <v>365</v>
      </c>
      <c r="O259" s="43">
        <f t="shared" si="561"/>
        <v>43.069070910000001</v>
      </c>
      <c r="P259" s="162">
        <f t="shared" si="562"/>
        <v>54.92262831</v>
      </c>
      <c r="Q259" s="43">
        <f t="shared" si="563"/>
        <v>39.882526319999997</v>
      </c>
      <c r="R259" s="162">
        <f t="shared" si="564"/>
        <v>50.06984344</v>
      </c>
      <c r="S259" s="43">
        <f t="shared" si="565"/>
        <v>44.896719060000002</v>
      </c>
      <c r="T259" s="162">
        <f t="shared" si="566"/>
        <v>51.724242699999998</v>
      </c>
      <c r="U259" s="43">
        <f t="shared" si="567"/>
        <v>48.419416839999997</v>
      </c>
      <c r="V259" s="162">
        <f t="shared" si="568"/>
        <v>50.179937019999997</v>
      </c>
      <c r="W259" s="43">
        <f t="shared" si="268"/>
        <v>46.253198769999997</v>
      </c>
      <c r="X259" s="162">
        <f t="shared" si="269"/>
        <v>53.702641290000003</v>
      </c>
      <c r="Y259" s="43">
        <f t="shared" si="262"/>
        <v>50.933974380000002</v>
      </c>
      <c r="Z259" s="162">
        <f t="shared" si="263"/>
        <v>49.066025619999998</v>
      </c>
      <c r="AA259" s="43">
        <f t="shared" si="264"/>
        <v>37.249631800000003</v>
      </c>
      <c r="AB259" s="162">
        <f t="shared" si="265"/>
        <v>62.721086649999997</v>
      </c>
      <c r="AC259" s="43">
        <f t="shared" si="274"/>
        <v>35.525826080000002</v>
      </c>
      <c r="AD259" s="162">
        <f t="shared" si="275"/>
        <v>64.427481950000001</v>
      </c>
      <c r="AE259" s="43">
        <f t="shared" si="276"/>
        <v>40.898722829999997</v>
      </c>
      <c r="AF259" s="162">
        <f t="shared" si="277"/>
        <v>59.101277170000003</v>
      </c>
      <c r="AG259" s="43">
        <f t="shared" ref="AG259:AL259" si="575">CZ259/$CY259*100</f>
        <v>43.712150430000001</v>
      </c>
      <c r="AH259" s="44">
        <f t="shared" si="575"/>
        <v>1.873065177</v>
      </c>
      <c r="AI259" s="44">
        <f t="shared" si="575"/>
        <v>47.754302209999999</v>
      </c>
      <c r="AJ259" s="44">
        <f t="shared" si="575"/>
        <v>0.62122807199999996</v>
      </c>
      <c r="AK259" s="44">
        <f t="shared" si="575"/>
        <v>5.1428511869999998</v>
      </c>
      <c r="AL259" s="44">
        <f t="shared" si="575"/>
        <v>0.89640292269999999</v>
      </c>
      <c r="AM259" s="43">
        <f t="shared" ref="AM259:AR259" si="576">DN259/$DM259*100</f>
        <v>45.31837341</v>
      </c>
      <c r="AN259" s="44">
        <f t="shared" si="576"/>
        <v>1.632956386</v>
      </c>
      <c r="AO259" s="44">
        <f t="shared" si="576"/>
        <v>46.876425349999998</v>
      </c>
      <c r="AP259" s="44">
        <f t="shared" si="576"/>
        <v>0.84242934209999998</v>
      </c>
      <c r="AQ259" s="44">
        <f t="shared" si="576"/>
        <v>4.2772211819999999</v>
      </c>
      <c r="AR259" s="163">
        <f t="shared" si="576"/>
        <v>1.0525943280000001</v>
      </c>
      <c r="AS259" s="45">
        <f t="shared" si="571"/>
        <v>81.133625710000004</v>
      </c>
      <c r="AT259" s="46">
        <f t="shared" ref="AT259:AT438" si="577">RANK(AS259,AS$4:AS$438, 0)</f>
        <v>389</v>
      </c>
      <c r="AU259" s="47">
        <f t="shared" si="572"/>
        <v>20.556931110000001</v>
      </c>
      <c r="AV259" s="46">
        <f t="shared" ref="AV259:AV438" si="578">RANK(AU259,AU$4:AU$438, 0)</f>
        <v>385</v>
      </c>
      <c r="AW259" s="47">
        <f t="shared" si="573"/>
        <v>30.084387750000001</v>
      </c>
      <c r="AX259" s="164">
        <f t="shared" ref="AX259:AX438" si="579">RANK(AW259,AW$4:AW$438, 0)</f>
        <v>283</v>
      </c>
      <c r="AY259" s="48">
        <v>44523</v>
      </c>
      <c r="AZ259" s="49">
        <f t="shared" ref="AZ259:AZ287" si="580">RANK(AY259,AY$4:AY$438, 0)</f>
        <v>395</v>
      </c>
      <c r="BA259" s="50">
        <v>52925</v>
      </c>
      <c r="BB259" s="49">
        <f t="shared" ref="BB259:BB287" si="581">RANK(BA259,BA$4:BA$438, 0)</f>
        <v>386</v>
      </c>
      <c r="BC259" s="165">
        <f t="shared" si="574"/>
        <v>30.561617600000002</v>
      </c>
      <c r="BD259" s="51"/>
      <c r="BE259" s="44"/>
      <c r="BF259" s="162"/>
      <c r="BG259" s="100">
        <v>256</v>
      </c>
      <c r="BH259" s="39">
        <v>270577</v>
      </c>
      <c r="BI259" s="40">
        <v>116535</v>
      </c>
      <c r="BJ259" s="40">
        <v>148608</v>
      </c>
      <c r="BK259" s="39">
        <v>234095</v>
      </c>
      <c r="BL259" s="40">
        <v>93363</v>
      </c>
      <c r="BM259" s="40">
        <v>117211</v>
      </c>
      <c r="BN259" s="39">
        <v>230391</v>
      </c>
      <c r="BO259" s="40">
        <v>103438</v>
      </c>
      <c r="BP259" s="40">
        <v>119168</v>
      </c>
      <c r="BQ259" s="39">
        <v>244530</v>
      </c>
      <c r="BR259" s="40">
        <v>118400</v>
      </c>
      <c r="BS259" s="40">
        <v>122705</v>
      </c>
      <c r="BT259" s="39">
        <v>264946</v>
      </c>
      <c r="BU259" s="40">
        <v>122546</v>
      </c>
      <c r="BV259" s="40">
        <v>142283</v>
      </c>
      <c r="BW259" s="40">
        <v>0</v>
      </c>
      <c r="BX259" s="40">
        <v>0</v>
      </c>
      <c r="BY259" s="159">
        <v>117</v>
      </c>
      <c r="BZ259" s="39">
        <v>199256</v>
      </c>
      <c r="CA259" s="40">
        <v>101489</v>
      </c>
      <c r="CB259" s="40">
        <v>97767</v>
      </c>
      <c r="CC259" s="159">
        <v>0</v>
      </c>
      <c r="CD259" s="39">
        <f t="shared" ref="CD259:CD287" si="582">CE259+CF259+CG259</f>
        <v>228813</v>
      </c>
      <c r="CE259" s="40">
        <v>85232</v>
      </c>
      <c r="CF259" s="40">
        <v>143514</v>
      </c>
      <c r="CG259" s="159">
        <v>67</v>
      </c>
      <c r="CH259" s="39">
        <f t="shared" si="280"/>
        <v>147777</v>
      </c>
      <c r="CI259" s="40">
        <v>52499</v>
      </c>
      <c r="CJ259" s="40">
        <v>95209</v>
      </c>
      <c r="CK259" s="159">
        <v>69</v>
      </c>
      <c r="CL259" s="39">
        <v>92162</v>
      </c>
      <c r="CM259" s="159">
        <v>133180</v>
      </c>
      <c r="CN259" s="39"/>
      <c r="CO259" s="40"/>
      <c r="CP259" s="40"/>
      <c r="CQ259" s="159"/>
      <c r="CR259" s="39">
        <v>649805</v>
      </c>
      <c r="CS259" s="40">
        <v>250505</v>
      </c>
      <c r="CT259" s="40">
        <v>11330</v>
      </c>
      <c r="CU259" s="40">
        <v>343195</v>
      </c>
      <c r="CV259" s="40">
        <v>3975</v>
      </c>
      <c r="CW259" s="40">
        <v>33565</v>
      </c>
      <c r="CX259" s="40">
        <v>7235</v>
      </c>
      <c r="CY259" s="39">
        <v>479695</v>
      </c>
      <c r="CZ259" s="40">
        <v>209685</v>
      </c>
      <c r="DA259" s="40">
        <v>8985</v>
      </c>
      <c r="DB259" s="40">
        <v>229075</v>
      </c>
      <c r="DC259" s="40">
        <v>2980</v>
      </c>
      <c r="DD259" s="40">
        <v>24670</v>
      </c>
      <c r="DE259" s="40">
        <v>4300</v>
      </c>
      <c r="DF259" s="39">
        <v>686393</v>
      </c>
      <c r="DG259" s="40">
        <v>275607</v>
      </c>
      <c r="DH259" s="40">
        <v>10725</v>
      </c>
      <c r="DI259" s="40">
        <v>355689</v>
      </c>
      <c r="DJ259" s="40">
        <v>5251</v>
      </c>
      <c r="DK259" s="40">
        <v>30590</v>
      </c>
      <c r="DL259" s="159">
        <v>8531</v>
      </c>
      <c r="DM259" s="39">
        <v>508648</v>
      </c>
      <c r="DN259" s="40">
        <v>230511</v>
      </c>
      <c r="DO259" s="40">
        <v>8306</v>
      </c>
      <c r="DP259" s="40">
        <v>238436</v>
      </c>
      <c r="DQ259" s="40">
        <v>4285</v>
      </c>
      <c r="DR259" s="40">
        <v>21756</v>
      </c>
      <c r="DS259" s="159">
        <v>5354</v>
      </c>
      <c r="DT259" s="41">
        <v>450325</v>
      </c>
      <c r="DU259" s="42">
        <v>84960</v>
      </c>
      <c r="DV259" s="42">
        <v>130787</v>
      </c>
      <c r="DW259" s="42">
        <v>142005</v>
      </c>
      <c r="DX259" s="42">
        <v>92573</v>
      </c>
      <c r="DY259" s="41">
        <v>191734</v>
      </c>
      <c r="DZ259" s="42">
        <v>14176</v>
      </c>
      <c r="EA259" s="42">
        <v>50637</v>
      </c>
      <c r="EB259" s="42">
        <v>69239</v>
      </c>
      <c r="EC259" s="160">
        <v>57682</v>
      </c>
    </row>
    <row r="260" spans="1:133">
      <c r="A260" s="155" t="s">
        <v>1624</v>
      </c>
      <c r="B260" s="155" t="s">
        <v>1625</v>
      </c>
      <c r="C260" s="140" t="s">
        <v>126</v>
      </c>
      <c r="D260" s="29" t="s">
        <v>1626</v>
      </c>
      <c r="E260" s="156" t="s">
        <v>1627</v>
      </c>
      <c r="F260" s="29" t="s">
        <v>1628</v>
      </c>
      <c r="G260" s="156" t="s">
        <v>1629</v>
      </c>
      <c r="H260" s="166">
        <v>2020</v>
      </c>
      <c r="I260" s="150">
        <v>1959</v>
      </c>
      <c r="J260" s="100" t="s">
        <v>131</v>
      </c>
      <c r="K260" s="100" t="s">
        <v>1630</v>
      </c>
      <c r="L260" s="100" t="s">
        <v>148</v>
      </c>
      <c r="M260" s="100" t="s">
        <v>87</v>
      </c>
      <c r="N260" s="100" t="s">
        <v>88</v>
      </c>
      <c r="O260" s="43">
        <f t="shared" si="561"/>
        <v>57.660952309999999</v>
      </c>
      <c r="P260" s="162">
        <f t="shared" si="562"/>
        <v>40.101820549999999</v>
      </c>
      <c r="Q260" s="43">
        <f t="shared" si="563"/>
        <v>51.825638859999998</v>
      </c>
      <c r="R260" s="162">
        <f t="shared" si="564"/>
        <v>36.667944800000001</v>
      </c>
      <c r="S260" s="43">
        <f t="shared" si="565"/>
        <v>57.521637640000002</v>
      </c>
      <c r="T260" s="162">
        <f t="shared" si="566"/>
        <v>38.673383219999998</v>
      </c>
      <c r="U260" s="43">
        <f t="shared" si="567"/>
        <v>61.238532110000001</v>
      </c>
      <c r="V260" s="162">
        <f t="shared" si="568"/>
        <v>37.527321069999999</v>
      </c>
      <c r="W260" s="43">
        <f t="shared" si="268"/>
        <v>58.681106829999997</v>
      </c>
      <c r="X260" s="162">
        <f t="shared" si="269"/>
        <v>41.318893170000003</v>
      </c>
      <c r="Y260" s="43">
        <f t="shared" si="262"/>
        <v>63.375025010000002</v>
      </c>
      <c r="Z260" s="162">
        <f t="shared" si="263"/>
        <v>31.20832364</v>
      </c>
      <c r="AA260" s="43">
        <f t="shared" si="264"/>
        <v>62.417045309999999</v>
      </c>
      <c r="AB260" s="162">
        <f t="shared" si="265"/>
        <v>37.582954690000001</v>
      </c>
      <c r="AC260" s="43">
        <f t="shared" si="274"/>
        <v>61.522957910000002</v>
      </c>
      <c r="AD260" s="162">
        <f t="shared" si="275"/>
        <v>38.44879289</v>
      </c>
      <c r="AE260" s="43">
        <f t="shared" si="276"/>
        <v>63.124671820000003</v>
      </c>
      <c r="AF260" s="162">
        <f t="shared" si="277"/>
        <v>36.875328179999997</v>
      </c>
      <c r="AG260" s="43">
        <f t="shared" ref="AG260:AL260" si="583">CZ260/$CY260*100</f>
        <v>42.312421909999998</v>
      </c>
      <c r="AH260" s="44">
        <f t="shared" si="583"/>
        <v>1.4313681119999999</v>
      </c>
      <c r="AI260" s="44">
        <f t="shared" si="583"/>
        <v>36.615478449999998</v>
      </c>
      <c r="AJ260" s="44">
        <f t="shared" si="583"/>
        <v>0.94539158489999997</v>
      </c>
      <c r="AK260" s="44">
        <f t="shared" si="583"/>
        <v>17.39973045</v>
      </c>
      <c r="AL260" s="44">
        <f t="shared" si="583"/>
        <v>1.2956094869999999</v>
      </c>
      <c r="AM260" s="43">
        <f t="shared" ref="AM260:AR260" si="584">DN260/$DM260*100</f>
        <v>43.678690289999999</v>
      </c>
      <c r="AN260" s="44">
        <f t="shared" si="584"/>
        <v>1.2889626300000001</v>
      </c>
      <c r="AO260" s="44">
        <f t="shared" si="584"/>
        <v>36.42869374</v>
      </c>
      <c r="AP260" s="44">
        <f t="shared" si="584"/>
        <v>1.166935324</v>
      </c>
      <c r="AQ260" s="44">
        <f t="shared" si="584"/>
        <v>16.124334019999999</v>
      </c>
      <c r="AR260" s="163">
        <f t="shared" si="584"/>
        <v>1.312384</v>
      </c>
      <c r="AS260" s="45">
        <f t="shared" si="571"/>
        <v>87.025284830000004</v>
      </c>
      <c r="AT260" s="46">
        <f t="shared" si="577"/>
        <v>301</v>
      </c>
      <c r="AU260" s="47">
        <f t="shared" si="572"/>
        <v>27.436585940000001</v>
      </c>
      <c r="AV260" s="46">
        <f t="shared" si="578"/>
        <v>259</v>
      </c>
      <c r="AW260" s="47">
        <f t="shared" si="573"/>
        <v>42.672153029999997</v>
      </c>
      <c r="AX260" s="164">
        <f t="shared" si="579"/>
        <v>125</v>
      </c>
      <c r="AY260" s="48">
        <v>52097</v>
      </c>
      <c r="AZ260" s="49">
        <f t="shared" si="580"/>
        <v>334</v>
      </c>
      <c r="BA260" s="50">
        <v>63740</v>
      </c>
      <c r="BB260" s="49">
        <f t="shared" si="581"/>
        <v>255</v>
      </c>
      <c r="BC260" s="165">
        <f t="shared" si="574"/>
        <v>24.256800479999999</v>
      </c>
      <c r="BD260" s="51"/>
      <c r="BE260" s="44"/>
      <c r="BF260" s="162"/>
      <c r="BG260" s="100">
        <v>257</v>
      </c>
      <c r="BH260" s="39">
        <v>325671</v>
      </c>
      <c r="BI260" s="40">
        <v>187785</v>
      </c>
      <c r="BJ260" s="40">
        <v>130600</v>
      </c>
      <c r="BK260" s="39">
        <v>279053</v>
      </c>
      <c r="BL260" s="40">
        <v>144621</v>
      </c>
      <c r="BM260" s="40">
        <v>102323</v>
      </c>
      <c r="BN260" s="39">
        <v>271171</v>
      </c>
      <c r="BO260" s="40">
        <v>155982</v>
      </c>
      <c r="BP260" s="40">
        <v>104871</v>
      </c>
      <c r="BQ260" s="39">
        <v>287324</v>
      </c>
      <c r="BR260" s="40">
        <v>175953</v>
      </c>
      <c r="BS260" s="40">
        <v>107825</v>
      </c>
      <c r="BT260" s="39">
        <v>317448</v>
      </c>
      <c r="BU260" s="40">
        <v>186282</v>
      </c>
      <c r="BV260" s="40">
        <v>131166</v>
      </c>
      <c r="BW260" s="40">
        <v>0</v>
      </c>
      <c r="BX260" s="40">
        <v>0</v>
      </c>
      <c r="BY260" s="159">
        <v>0</v>
      </c>
      <c r="BZ260" s="39">
        <v>244893</v>
      </c>
      <c r="CA260" s="40">
        <v>155201</v>
      </c>
      <c r="CB260" s="40">
        <v>76427</v>
      </c>
      <c r="CC260" s="159">
        <v>13265</v>
      </c>
      <c r="CD260" s="39">
        <f t="shared" si="582"/>
        <v>273342</v>
      </c>
      <c r="CE260" s="40">
        <v>170612</v>
      </c>
      <c r="CF260" s="40">
        <v>102730</v>
      </c>
      <c r="CG260" s="159">
        <v>0</v>
      </c>
      <c r="CH260" s="39">
        <f t="shared" si="280"/>
        <v>184076</v>
      </c>
      <c r="CI260" s="40">
        <v>113249</v>
      </c>
      <c r="CJ260" s="40">
        <v>70775</v>
      </c>
      <c r="CK260" s="159">
        <v>52</v>
      </c>
      <c r="CL260" s="39">
        <v>167103</v>
      </c>
      <c r="CM260" s="159">
        <v>97616</v>
      </c>
      <c r="CN260" s="39"/>
      <c r="CO260" s="40"/>
      <c r="CP260" s="40"/>
      <c r="CQ260" s="159"/>
      <c r="CR260" s="39">
        <v>671270</v>
      </c>
      <c r="CS260" s="40">
        <v>255280</v>
      </c>
      <c r="CT260" s="40">
        <v>9730</v>
      </c>
      <c r="CU260" s="40">
        <v>265100</v>
      </c>
      <c r="CV260" s="40">
        <v>6025</v>
      </c>
      <c r="CW260" s="40">
        <v>123400</v>
      </c>
      <c r="CX260" s="40">
        <v>11735</v>
      </c>
      <c r="CY260" s="39">
        <v>508255</v>
      </c>
      <c r="CZ260" s="40">
        <v>215055</v>
      </c>
      <c r="DA260" s="40">
        <v>7275</v>
      </c>
      <c r="DB260" s="40">
        <v>186100</v>
      </c>
      <c r="DC260" s="40">
        <v>4805</v>
      </c>
      <c r="DD260" s="40">
        <v>88435</v>
      </c>
      <c r="DE260" s="40">
        <v>6585</v>
      </c>
      <c r="DF260" s="39">
        <v>686393</v>
      </c>
      <c r="DG260" s="40">
        <v>269969</v>
      </c>
      <c r="DH260" s="40">
        <v>8721</v>
      </c>
      <c r="DI260" s="40">
        <v>268049</v>
      </c>
      <c r="DJ260" s="40">
        <v>7524</v>
      </c>
      <c r="DK260" s="40">
        <v>120005</v>
      </c>
      <c r="DL260" s="159">
        <v>12125</v>
      </c>
      <c r="DM260" s="39">
        <v>508083</v>
      </c>
      <c r="DN260" s="40">
        <v>221924</v>
      </c>
      <c r="DO260" s="40">
        <v>6549</v>
      </c>
      <c r="DP260" s="40">
        <v>185088</v>
      </c>
      <c r="DQ260" s="40">
        <v>5929</v>
      </c>
      <c r="DR260" s="40">
        <v>81925</v>
      </c>
      <c r="DS260" s="159">
        <v>6668</v>
      </c>
      <c r="DT260" s="41">
        <v>470361</v>
      </c>
      <c r="DU260" s="42">
        <v>61028</v>
      </c>
      <c r="DV260" s="42">
        <v>125704</v>
      </c>
      <c r="DW260" s="42">
        <v>154578</v>
      </c>
      <c r="DX260" s="42">
        <v>129051</v>
      </c>
      <c r="DY260" s="41">
        <v>200011</v>
      </c>
      <c r="DZ260" s="42">
        <v>9289</v>
      </c>
      <c r="EA260" s="42">
        <v>39600</v>
      </c>
      <c r="EB260" s="42">
        <v>65773</v>
      </c>
      <c r="EC260" s="160">
        <v>85349</v>
      </c>
    </row>
    <row r="261" spans="1:133">
      <c r="A261" s="154" t="s">
        <v>1631</v>
      </c>
      <c r="B261" s="154" t="s">
        <v>1632</v>
      </c>
      <c r="C261" s="140" t="s">
        <v>80</v>
      </c>
      <c r="D261" s="29" t="s">
        <v>307</v>
      </c>
      <c r="E261" s="156" t="s">
        <v>1633</v>
      </c>
      <c r="F261" s="29" t="s">
        <v>1634</v>
      </c>
      <c r="G261" s="156" t="s">
        <v>1635</v>
      </c>
      <c r="H261" s="161">
        <v>2014</v>
      </c>
      <c r="I261" s="150">
        <v>1980</v>
      </c>
      <c r="J261" s="100" t="s">
        <v>85</v>
      </c>
      <c r="K261" s="100" t="s">
        <v>49</v>
      </c>
      <c r="L261" s="100" t="s">
        <v>410</v>
      </c>
      <c r="M261" s="100" t="s">
        <v>87</v>
      </c>
      <c r="N261" s="100" t="s">
        <v>102</v>
      </c>
      <c r="O261" s="43">
        <f t="shared" si="561"/>
        <v>47.3153711</v>
      </c>
      <c r="P261" s="162">
        <f t="shared" si="562"/>
        <v>51.465460790000002</v>
      </c>
      <c r="Q261" s="43">
        <f t="shared" si="563"/>
        <v>42.177287280000002</v>
      </c>
      <c r="R261" s="162">
        <f t="shared" si="564"/>
        <v>54.462796900000001</v>
      </c>
      <c r="S261" s="43">
        <f t="shared" si="565"/>
        <v>49.61832836</v>
      </c>
      <c r="T261" s="162">
        <f t="shared" si="566"/>
        <v>49.079557479999998</v>
      </c>
      <c r="U261" s="43">
        <f t="shared" si="567"/>
        <v>51.356471679999999</v>
      </c>
      <c r="V261" s="162">
        <f t="shared" si="568"/>
        <v>47.635350199999998</v>
      </c>
      <c r="W261" s="43">
        <f t="shared" si="268"/>
        <v>44.07045273</v>
      </c>
      <c r="X261" s="162">
        <f t="shared" si="269"/>
        <v>55.901843030000002</v>
      </c>
      <c r="Y261" s="43">
        <f t="shared" si="262"/>
        <v>47.394770659999999</v>
      </c>
      <c r="Z261" s="162">
        <f t="shared" si="263"/>
        <v>51.481375880000002</v>
      </c>
      <c r="AA261" s="43">
        <f t="shared" si="264"/>
        <v>41.038632470000003</v>
      </c>
      <c r="AB261" s="162">
        <f t="shared" si="265"/>
        <v>58.93209796</v>
      </c>
      <c r="AC261" s="43">
        <f t="shared" si="274"/>
        <v>45.53958291</v>
      </c>
      <c r="AD261" s="162">
        <f t="shared" si="275"/>
        <v>54.397940589999997</v>
      </c>
      <c r="AE261" s="43">
        <f t="shared" si="276"/>
        <v>52.491175400000003</v>
      </c>
      <c r="AF261" s="162">
        <f t="shared" si="277"/>
        <v>47.508824599999997</v>
      </c>
      <c r="AG261" s="43">
        <f t="shared" ref="AG261:AL261" si="585">CZ261/$CY261*100</f>
        <v>81.262372040000002</v>
      </c>
      <c r="AH261" s="44">
        <f t="shared" si="585"/>
        <v>4.842297758</v>
      </c>
      <c r="AI261" s="44">
        <f t="shared" si="585"/>
        <v>10.010745999999999</v>
      </c>
      <c r="AJ261" s="44">
        <f t="shared" si="585"/>
        <v>2.8674848709999998</v>
      </c>
      <c r="AK261" s="44">
        <f t="shared" si="585"/>
        <v>0.2083215504</v>
      </c>
      <c r="AL261" s="44">
        <f t="shared" si="585"/>
        <v>0.80877778410000001</v>
      </c>
      <c r="AM261" s="43">
        <f t="shared" ref="AM261:AR261" si="586">DN261/$DM261*100</f>
        <v>79.997781250000003</v>
      </c>
      <c r="AN261" s="44">
        <f t="shared" si="586"/>
        <v>4.2547271210000002</v>
      </c>
      <c r="AO261" s="44">
        <f t="shared" si="586"/>
        <v>11.15904259</v>
      </c>
      <c r="AP261" s="44">
        <f t="shared" si="586"/>
        <v>3.3366735840000001</v>
      </c>
      <c r="AQ261" s="44">
        <f t="shared" si="586"/>
        <v>0.23715170620000001</v>
      </c>
      <c r="AR261" s="163">
        <f t="shared" si="586"/>
        <v>1.0146237490000001</v>
      </c>
      <c r="AS261" s="45">
        <f t="shared" si="571"/>
        <v>91.798429799999994</v>
      </c>
      <c r="AT261" s="46">
        <f t="shared" si="577"/>
        <v>95</v>
      </c>
      <c r="AU261" s="47">
        <f t="shared" si="572"/>
        <v>36.154356700000001</v>
      </c>
      <c r="AV261" s="46">
        <f t="shared" si="578"/>
        <v>128</v>
      </c>
      <c r="AW261" s="47">
        <f t="shared" si="573"/>
        <v>38.487806370000001</v>
      </c>
      <c r="AX261" s="164">
        <f t="shared" si="579"/>
        <v>168</v>
      </c>
      <c r="AY261" s="48">
        <v>97821</v>
      </c>
      <c r="AZ261" s="49">
        <f t="shared" si="580"/>
        <v>28</v>
      </c>
      <c r="BA261" s="50">
        <v>101039</v>
      </c>
      <c r="BB261" s="49">
        <f t="shared" si="581"/>
        <v>39</v>
      </c>
      <c r="BC261" s="165">
        <f t="shared" si="574"/>
        <v>49.986267640000001</v>
      </c>
      <c r="BD261" s="51"/>
      <c r="BE261" s="44"/>
      <c r="BF261" s="162"/>
      <c r="BG261" s="100">
        <v>258</v>
      </c>
      <c r="BH261" s="39">
        <v>386329</v>
      </c>
      <c r="BI261" s="40">
        <v>182793</v>
      </c>
      <c r="BJ261" s="40">
        <v>198826</v>
      </c>
      <c r="BK261" s="39">
        <v>336437</v>
      </c>
      <c r="BL261" s="40">
        <v>141900</v>
      </c>
      <c r="BM261" s="40">
        <v>183233</v>
      </c>
      <c r="BN261" s="39">
        <v>295673</v>
      </c>
      <c r="BO261" s="40">
        <v>146708</v>
      </c>
      <c r="BP261" s="40">
        <v>145115</v>
      </c>
      <c r="BQ261" s="39">
        <v>328315</v>
      </c>
      <c r="BR261" s="40">
        <v>168611</v>
      </c>
      <c r="BS261" s="40">
        <v>156394</v>
      </c>
      <c r="BT261" s="39">
        <v>357346</v>
      </c>
      <c r="BU261" s="40">
        <v>157484</v>
      </c>
      <c r="BV261" s="40">
        <v>199763</v>
      </c>
      <c r="BW261" s="40">
        <v>0</v>
      </c>
      <c r="BX261" s="40">
        <v>0</v>
      </c>
      <c r="BY261" s="159">
        <v>99</v>
      </c>
      <c r="BZ261" s="39">
        <v>270053</v>
      </c>
      <c r="CA261" s="40">
        <v>127991</v>
      </c>
      <c r="CB261" s="40">
        <v>139027</v>
      </c>
      <c r="CC261" s="159">
        <v>3035</v>
      </c>
      <c r="CD261" s="39">
        <f t="shared" si="582"/>
        <v>297237</v>
      </c>
      <c r="CE261" s="40">
        <v>121982</v>
      </c>
      <c r="CF261" s="40">
        <v>175168</v>
      </c>
      <c r="CG261" s="159">
        <v>87</v>
      </c>
      <c r="CH261" s="39">
        <f t="shared" si="280"/>
        <v>172865</v>
      </c>
      <c r="CI261" s="40">
        <v>78722</v>
      </c>
      <c r="CJ261" s="40">
        <v>94035</v>
      </c>
      <c r="CK261" s="159">
        <v>108</v>
      </c>
      <c r="CL261" s="39">
        <v>146179</v>
      </c>
      <c r="CM261" s="159">
        <v>132304</v>
      </c>
      <c r="CN261" s="39"/>
      <c r="CO261" s="40"/>
      <c r="CP261" s="40"/>
      <c r="CQ261" s="159"/>
      <c r="CR261" s="39">
        <v>675210</v>
      </c>
      <c r="CS261" s="40">
        <v>523860</v>
      </c>
      <c r="CT261" s="40">
        <v>34610</v>
      </c>
      <c r="CU261" s="40">
        <v>87655</v>
      </c>
      <c r="CV261" s="40">
        <v>19890</v>
      </c>
      <c r="CW261" s="40">
        <v>1285</v>
      </c>
      <c r="CX261" s="40">
        <v>7910</v>
      </c>
      <c r="CY261" s="39">
        <v>530430</v>
      </c>
      <c r="CZ261" s="40">
        <v>431040</v>
      </c>
      <c r="DA261" s="40">
        <v>25685</v>
      </c>
      <c r="DB261" s="40">
        <v>53100</v>
      </c>
      <c r="DC261" s="40">
        <v>15210</v>
      </c>
      <c r="DD261" s="40">
        <v>1105</v>
      </c>
      <c r="DE261" s="40">
        <v>4290</v>
      </c>
      <c r="DF261" s="39">
        <v>717707</v>
      </c>
      <c r="DG261" s="40">
        <v>559216</v>
      </c>
      <c r="DH261" s="40">
        <v>32123</v>
      </c>
      <c r="DI261" s="40">
        <v>89996</v>
      </c>
      <c r="DJ261" s="40">
        <v>24005</v>
      </c>
      <c r="DK261" s="40">
        <v>1735</v>
      </c>
      <c r="DL261" s="159">
        <v>10632</v>
      </c>
      <c r="DM261" s="39">
        <v>549859</v>
      </c>
      <c r="DN261" s="40">
        <v>439875</v>
      </c>
      <c r="DO261" s="40">
        <v>23395</v>
      </c>
      <c r="DP261" s="40">
        <v>61359</v>
      </c>
      <c r="DQ261" s="40">
        <v>18347</v>
      </c>
      <c r="DR261" s="40">
        <v>1304</v>
      </c>
      <c r="DS261" s="159">
        <v>5579</v>
      </c>
      <c r="DT261" s="53">
        <v>501721</v>
      </c>
      <c r="DU261" s="54">
        <v>41149</v>
      </c>
      <c r="DV261" s="54">
        <v>139392</v>
      </c>
      <c r="DW261" s="54">
        <v>139786</v>
      </c>
      <c r="DX261" s="54">
        <v>181394</v>
      </c>
      <c r="DY261" s="53">
        <v>392992</v>
      </c>
      <c r="DZ261" s="54">
        <v>20496</v>
      </c>
      <c r="EA261" s="54">
        <v>109385</v>
      </c>
      <c r="EB261" s="54">
        <v>111857</v>
      </c>
      <c r="EC261" s="167">
        <v>151254</v>
      </c>
    </row>
    <row r="262" spans="1:133">
      <c r="A262" s="155" t="s">
        <v>1636</v>
      </c>
      <c r="B262" s="155" t="s">
        <v>1637</v>
      </c>
      <c r="C262" s="140" t="s">
        <v>80</v>
      </c>
      <c r="D262" s="29" t="s">
        <v>851</v>
      </c>
      <c r="E262" s="156" t="s">
        <v>1638</v>
      </c>
      <c r="F262" s="29" t="s">
        <v>1639</v>
      </c>
      <c r="G262" s="156" t="s">
        <v>1640</v>
      </c>
      <c r="H262" s="166">
        <v>2020</v>
      </c>
      <c r="I262" s="150">
        <v>1984</v>
      </c>
      <c r="J262" s="100" t="s">
        <v>85</v>
      </c>
      <c r="K262" s="100" t="s">
        <v>49</v>
      </c>
      <c r="L262" s="100" t="s">
        <v>148</v>
      </c>
      <c r="M262" s="100" t="s">
        <v>87</v>
      </c>
      <c r="N262" s="100" t="s">
        <v>95</v>
      </c>
      <c r="O262" s="43">
        <f t="shared" si="561"/>
        <v>47.393323670000001</v>
      </c>
      <c r="P262" s="162">
        <f t="shared" si="562"/>
        <v>51.443879099999997</v>
      </c>
      <c r="Q262" s="43">
        <f t="shared" si="563"/>
        <v>43.947064339999997</v>
      </c>
      <c r="R262" s="162">
        <f t="shared" si="564"/>
        <v>52.957361640000002</v>
      </c>
      <c r="S262" s="43">
        <f t="shared" si="565"/>
        <v>51.645071020000003</v>
      </c>
      <c r="T262" s="162">
        <f t="shared" si="566"/>
        <v>47.234498260000002</v>
      </c>
      <c r="U262" s="43">
        <f t="shared" si="567"/>
        <v>51.252502710000002</v>
      </c>
      <c r="V262" s="162">
        <f t="shared" si="568"/>
        <v>47.884596449999997</v>
      </c>
      <c r="W262" s="43">
        <f t="shared" si="268"/>
        <v>46.005217719999997</v>
      </c>
      <c r="X262" s="162">
        <f t="shared" si="269"/>
        <v>52.939297699999997</v>
      </c>
      <c r="Y262" s="43">
        <f t="shared" si="262"/>
        <v>46.87646393</v>
      </c>
      <c r="Z262" s="162">
        <f t="shared" si="263"/>
        <v>53.096589379999998</v>
      </c>
      <c r="AA262" s="43">
        <f t="shared" si="264"/>
        <v>37.508520609999998</v>
      </c>
      <c r="AB262" s="162">
        <f t="shared" si="265"/>
        <v>62.44080185</v>
      </c>
      <c r="AC262" s="43">
        <f t="shared" si="274"/>
        <v>30.010765809999999</v>
      </c>
      <c r="AD262" s="162">
        <f t="shared" si="275"/>
        <v>68.310485900000003</v>
      </c>
      <c r="AE262" s="43">
        <f t="shared" si="276"/>
        <v>41.401418139999997</v>
      </c>
      <c r="AF262" s="162">
        <f t="shared" si="277"/>
        <v>58.598581860000003</v>
      </c>
      <c r="AG262" s="43">
        <f t="shared" ref="AG262:AL262" si="587">CZ262/$CY262*100</f>
        <v>69.789273159999993</v>
      </c>
      <c r="AH262" s="44">
        <f t="shared" si="587"/>
        <v>9.3638916709999993</v>
      </c>
      <c r="AI262" s="44">
        <f t="shared" si="587"/>
        <v>16.618551029999999</v>
      </c>
      <c r="AJ262" s="44">
        <f t="shared" si="587"/>
        <v>3.0509240169999998</v>
      </c>
      <c r="AK262" s="44">
        <f t="shared" si="587"/>
        <v>0.19540839369999999</v>
      </c>
      <c r="AL262" s="44">
        <f t="shared" si="587"/>
        <v>0.98195172730000002</v>
      </c>
      <c r="AM262" s="43">
        <f t="shared" ref="AM262:AR262" si="588">DN262/$DM262*100</f>
        <v>68.793043080000004</v>
      </c>
      <c r="AN262" s="44">
        <f t="shared" si="588"/>
        <v>8.489557842</v>
      </c>
      <c r="AO262" s="44">
        <f t="shared" si="588"/>
        <v>18.572064910000002</v>
      </c>
      <c r="AP262" s="44">
        <f t="shared" si="588"/>
        <v>2.914052232</v>
      </c>
      <c r="AQ262" s="44">
        <f t="shared" si="588"/>
        <v>0.13803115869999999</v>
      </c>
      <c r="AR262" s="163">
        <f t="shared" si="588"/>
        <v>1.0932507709999999</v>
      </c>
      <c r="AS262" s="45">
        <f t="shared" si="571"/>
        <v>89.125621170000002</v>
      </c>
      <c r="AT262" s="46">
        <f t="shared" si="577"/>
        <v>225</v>
      </c>
      <c r="AU262" s="47">
        <f t="shared" si="572"/>
        <v>31.805389739999999</v>
      </c>
      <c r="AV262" s="46">
        <f t="shared" si="578"/>
        <v>186</v>
      </c>
      <c r="AW262" s="47">
        <f t="shared" si="573"/>
        <v>36.010780490000002</v>
      </c>
      <c r="AX262" s="164">
        <f t="shared" si="579"/>
        <v>196</v>
      </c>
      <c r="AY262" s="48">
        <v>103141</v>
      </c>
      <c r="AZ262" s="49">
        <f t="shared" si="580"/>
        <v>21</v>
      </c>
      <c r="BA262" s="50">
        <v>107698</v>
      </c>
      <c r="BB262" s="49">
        <f t="shared" si="581"/>
        <v>27</v>
      </c>
      <c r="BC262" s="165">
        <f t="shared" si="574"/>
        <v>44.657611189999997</v>
      </c>
      <c r="BD262" s="51"/>
      <c r="BE262" s="44"/>
      <c r="BF262" s="162"/>
      <c r="BG262" s="100">
        <v>259</v>
      </c>
      <c r="BH262" s="39">
        <v>356124</v>
      </c>
      <c r="BI262" s="40">
        <v>168779</v>
      </c>
      <c r="BJ262" s="40">
        <v>183204</v>
      </c>
      <c r="BK262" s="39">
        <v>313286</v>
      </c>
      <c r="BL262" s="40">
        <v>137680</v>
      </c>
      <c r="BM262" s="40">
        <v>165908</v>
      </c>
      <c r="BN262" s="39">
        <v>272663</v>
      </c>
      <c r="BO262" s="40">
        <v>140817</v>
      </c>
      <c r="BP262" s="40">
        <v>128791</v>
      </c>
      <c r="BQ262" s="39">
        <v>304670</v>
      </c>
      <c r="BR262" s="40">
        <v>156151</v>
      </c>
      <c r="BS262" s="40">
        <v>145890</v>
      </c>
      <c r="BT262" s="39">
        <v>335012</v>
      </c>
      <c r="BU262" s="40">
        <v>154123</v>
      </c>
      <c r="BV262" s="40">
        <v>177353</v>
      </c>
      <c r="BW262" s="40">
        <v>0</v>
      </c>
      <c r="BX262" s="40">
        <v>0</v>
      </c>
      <c r="BY262" s="159">
        <v>3536</v>
      </c>
      <c r="BZ262" s="39">
        <v>241217</v>
      </c>
      <c r="CA262" s="40">
        <v>113074</v>
      </c>
      <c r="CB262" s="40">
        <v>128078</v>
      </c>
      <c r="CC262" s="159">
        <v>65</v>
      </c>
      <c r="CD262" s="39">
        <f t="shared" si="582"/>
        <v>280203</v>
      </c>
      <c r="CE262" s="40">
        <v>105100</v>
      </c>
      <c r="CF262" s="40">
        <v>174961</v>
      </c>
      <c r="CG262" s="159">
        <v>142</v>
      </c>
      <c r="CH262" s="39">
        <f t="shared" si="280"/>
        <v>139330</v>
      </c>
      <c r="CI262" s="40">
        <v>41814</v>
      </c>
      <c r="CJ262" s="40">
        <v>95177</v>
      </c>
      <c r="CK262" s="159">
        <v>2339</v>
      </c>
      <c r="CL262" s="39">
        <v>100545</v>
      </c>
      <c r="CM262" s="159">
        <v>142309</v>
      </c>
      <c r="CN262" s="39"/>
      <c r="CO262" s="40"/>
      <c r="CP262" s="40"/>
      <c r="CQ262" s="159"/>
      <c r="CR262" s="39">
        <v>659935</v>
      </c>
      <c r="CS262" s="40">
        <v>434305</v>
      </c>
      <c r="CT262" s="40">
        <v>62860</v>
      </c>
      <c r="CU262" s="40">
        <v>132215</v>
      </c>
      <c r="CV262" s="40">
        <v>20500</v>
      </c>
      <c r="CW262" s="40">
        <v>1250</v>
      </c>
      <c r="CX262" s="40">
        <v>8805</v>
      </c>
      <c r="CY262" s="39">
        <v>509190</v>
      </c>
      <c r="CZ262" s="40">
        <v>355360</v>
      </c>
      <c r="DA262" s="40">
        <v>47680</v>
      </c>
      <c r="DB262" s="40">
        <v>84620</v>
      </c>
      <c r="DC262" s="40">
        <v>15535</v>
      </c>
      <c r="DD262" s="40">
        <v>995</v>
      </c>
      <c r="DE262" s="40">
        <v>5000</v>
      </c>
      <c r="DF262" s="39">
        <v>717708</v>
      </c>
      <c r="DG262" s="40">
        <v>474087</v>
      </c>
      <c r="DH262" s="40">
        <v>64058</v>
      </c>
      <c r="DI262" s="40">
        <v>146899</v>
      </c>
      <c r="DJ262" s="40">
        <v>20973</v>
      </c>
      <c r="DK262" s="40">
        <v>1055</v>
      </c>
      <c r="DL262" s="159">
        <v>10636</v>
      </c>
      <c r="DM262" s="39">
        <v>545529</v>
      </c>
      <c r="DN262" s="40">
        <v>375286</v>
      </c>
      <c r="DO262" s="40">
        <v>46313</v>
      </c>
      <c r="DP262" s="40">
        <v>101316</v>
      </c>
      <c r="DQ262" s="40">
        <v>15897</v>
      </c>
      <c r="DR262" s="40">
        <v>753</v>
      </c>
      <c r="DS262" s="159">
        <v>5964</v>
      </c>
      <c r="DT262" s="53">
        <v>490005</v>
      </c>
      <c r="DU262" s="54">
        <v>53285</v>
      </c>
      <c r="DV262" s="54">
        <v>146087</v>
      </c>
      <c r="DW262" s="54">
        <v>134785</v>
      </c>
      <c r="DX262" s="54">
        <v>155848</v>
      </c>
      <c r="DY262" s="53">
        <v>320579</v>
      </c>
      <c r="DZ262" s="54">
        <v>16122</v>
      </c>
      <c r="EA262" s="54">
        <v>97148</v>
      </c>
      <c r="EB262" s="54">
        <v>91866</v>
      </c>
      <c r="EC262" s="167">
        <v>115443</v>
      </c>
    </row>
    <row r="263" spans="1:133">
      <c r="A263" s="154" t="s">
        <v>1641</v>
      </c>
      <c r="B263" s="154" t="s">
        <v>1642</v>
      </c>
      <c r="C263" s="140" t="s">
        <v>126</v>
      </c>
      <c r="D263" s="29" t="s">
        <v>144</v>
      </c>
      <c r="E263" s="156" t="s">
        <v>1643</v>
      </c>
      <c r="F263" s="29" t="s">
        <v>1644</v>
      </c>
      <c r="G263" s="156" t="s">
        <v>1645</v>
      </c>
      <c r="H263" s="166">
        <v>2016</v>
      </c>
      <c r="I263" s="150">
        <v>1962</v>
      </c>
      <c r="J263" s="100" t="s">
        <v>85</v>
      </c>
      <c r="K263" s="100" t="s">
        <v>49</v>
      </c>
      <c r="L263" s="100" t="s">
        <v>148</v>
      </c>
      <c r="M263" s="100" t="s">
        <v>87</v>
      </c>
      <c r="N263" s="100" t="s">
        <v>102</v>
      </c>
      <c r="O263" s="43">
        <f t="shared" si="561"/>
        <v>54.685713999999997</v>
      </c>
      <c r="P263" s="162">
        <f t="shared" si="562"/>
        <v>44.277455770000003</v>
      </c>
      <c r="Q263" s="43">
        <f t="shared" si="563"/>
        <v>51.636521610000003</v>
      </c>
      <c r="R263" s="162">
        <f t="shared" si="564"/>
        <v>45.45420317</v>
      </c>
      <c r="S263" s="43">
        <f t="shared" si="565"/>
        <v>50.764317269999999</v>
      </c>
      <c r="T263" s="162">
        <f t="shared" si="566"/>
        <v>48.206034199999998</v>
      </c>
      <c r="U263" s="43">
        <f t="shared" si="567"/>
        <v>53.529459979999999</v>
      </c>
      <c r="V263" s="162">
        <f t="shared" si="568"/>
        <v>45.654045000000004</v>
      </c>
      <c r="W263" s="43">
        <f t="shared" si="268"/>
        <v>55.932712850000001</v>
      </c>
      <c r="X263" s="162">
        <f t="shared" si="269"/>
        <v>43.451901710000001</v>
      </c>
      <c r="Y263" s="43">
        <f t="shared" si="262"/>
        <v>58.958593880000002</v>
      </c>
      <c r="Z263" s="162">
        <f t="shared" si="263"/>
        <v>41.006957190000001</v>
      </c>
      <c r="AA263" s="43">
        <f t="shared" si="264"/>
        <v>52.766272999999998</v>
      </c>
      <c r="AB263" s="162">
        <f t="shared" si="265"/>
        <v>47.183210330000001</v>
      </c>
      <c r="AC263" s="43">
        <f t="shared" si="274"/>
        <v>54.77231939</v>
      </c>
      <c r="AD263" s="162">
        <f t="shared" si="275"/>
        <v>45.182661600000003</v>
      </c>
      <c r="AE263" s="43">
        <f t="shared" si="276"/>
        <v>58.240465100000002</v>
      </c>
      <c r="AF263" s="162">
        <f t="shared" si="277"/>
        <v>41.759534899999998</v>
      </c>
      <c r="AG263" s="43">
        <f t="shared" ref="AG263:AL263" si="589">CZ263/$CY263*100</f>
        <v>74.686367169999997</v>
      </c>
      <c r="AH263" s="44">
        <f t="shared" si="589"/>
        <v>2.9901877049999999</v>
      </c>
      <c r="AI263" s="44">
        <f t="shared" si="589"/>
        <v>7.7350111029999997</v>
      </c>
      <c r="AJ263" s="44">
        <f t="shared" si="589"/>
        <v>13.583480420000001</v>
      </c>
      <c r="AK263" s="44">
        <f t="shared" si="589"/>
        <v>0.12336540830000001</v>
      </c>
      <c r="AL263" s="44">
        <f t="shared" si="589"/>
        <v>0.88158818729999999</v>
      </c>
      <c r="AM263" s="43">
        <f t="shared" ref="AM263:AR263" si="590">DN263/$DM263*100</f>
        <v>73.99184692</v>
      </c>
      <c r="AN263" s="44">
        <f t="shared" si="590"/>
        <v>2.8770800759999999</v>
      </c>
      <c r="AO263" s="44">
        <f t="shared" si="590"/>
        <v>9.0088852330000009</v>
      </c>
      <c r="AP263" s="44">
        <f t="shared" si="590"/>
        <v>12.67686857</v>
      </c>
      <c r="AQ263" s="44">
        <f t="shared" si="590"/>
        <v>7.7915269400000001E-2</v>
      </c>
      <c r="AR263" s="163">
        <f t="shared" si="590"/>
        <v>1.3674039389999999</v>
      </c>
      <c r="AS263" s="45">
        <f t="shared" si="571"/>
        <v>93.194752629999996</v>
      </c>
      <c r="AT263" s="46">
        <f t="shared" si="577"/>
        <v>44</v>
      </c>
      <c r="AU263" s="47">
        <f t="shared" si="572"/>
        <v>53.779974160000002</v>
      </c>
      <c r="AV263" s="46">
        <f t="shared" si="578"/>
        <v>21</v>
      </c>
      <c r="AW263" s="47">
        <f t="shared" si="573"/>
        <v>55.967040799999999</v>
      </c>
      <c r="AX263" s="164">
        <f t="shared" si="579"/>
        <v>37</v>
      </c>
      <c r="AY263" s="48">
        <v>119397</v>
      </c>
      <c r="AZ263" s="49">
        <f t="shared" si="580"/>
        <v>4</v>
      </c>
      <c r="BA263" s="50">
        <v>123427</v>
      </c>
      <c r="BB263" s="49">
        <f t="shared" si="581"/>
        <v>11</v>
      </c>
      <c r="BC263" s="165">
        <f t="shared" si="574"/>
        <v>32.886617579999999</v>
      </c>
      <c r="BD263" s="51"/>
      <c r="BE263" s="44"/>
      <c r="BF263" s="162"/>
      <c r="BG263" s="100">
        <v>260</v>
      </c>
      <c r="BH263" s="39">
        <v>395436</v>
      </c>
      <c r="BI263" s="40">
        <v>216247</v>
      </c>
      <c r="BJ263" s="40">
        <v>175089</v>
      </c>
      <c r="BK263" s="39">
        <v>345275</v>
      </c>
      <c r="BL263" s="40">
        <v>178288</v>
      </c>
      <c r="BM263" s="40">
        <v>156942</v>
      </c>
      <c r="BN263" s="39">
        <v>306221</v>
      </c>
      <c r="BO263" s="40">
        <v>155451</v>
      </c>
      <c r="BP263" s="40">
        <v>147617</v>
      </c>
      <c r="BQ263" s="39">
        <v>341582</v>
      </c>
      <c r="BR263" s="40">
        <v>182847</v>
      </c>
      <c r="BS263" s="40">
        <v>155946</v>
      </c>
      <c r="BT263" s="39">
        <v>372612</v>
      </c>
      <c r="BU263" s="40">
        <v>208412</v>
      </c>
      <c r="BV263" s="40">
        <v>161907</v>
      </c>
      <c r="BW263" s="40">
        <v>0</v>
      </c>
      <c r="BX263" s="40">
        <v>0</v>
      </c>
      <c r="BY263" s="159">
        <v>2293</v>
      </c>
      <c r="BZ263" s="39">
        <v>267062</v>
      </c>
      <c r="CA263" s="40">
        <v>157456</v>
      </c>
      <c r="CB263" s="40">
        <v>109514</v>
      </c>
      <c r="CC263" s="159">
        <v>92</v>
      </c>
      <c r="CD263" s="39">
        <f t="shared" si="582"/>
        <v>308809</v>
      </c>
      <c r="CE263" s="40">
        <v>162947</v>
      </c>
      <c r="CF263" s="40">
        <v>145706</v>
      </c>
      <c r="CG263" s="159">
        <v>156</v>
      </c>
      <c r="CH263" s="39">
        <f t="shared" si="280"/>
        <v>164375</v>
      </c>
      <c r="CI263" s="40">
        <v>90032</v>
      </c>
      <c r="CJ263" s="40">
        <v>74269</v>
      </c>
      <c r="CK263" s="159">
        <v>74</v>
      </c>
      <c r="CL263" s="39">
        <v>157880</v>
      </c>
      <c r="CM263" s="159">
        <v>113203</v>
      </c>
      <c r="CN263" s="39"/>
      <c r="CO263" s="40"/>
      <c r="CP263" s="40"/>
      <c r="CQ263" s="159"/>
      <c r="CR263" s="39">
        <v>677285</v>
      </c>
      <c r="CS263" s="40">
        <v>485220</v>
      </c>
      <c r="CT263" s="40">
        <v>20555</v>
      </c>
      <c r="CU263" s="40">
        <v>62605</v>
      </c>
      <c r="CV263" s="40">
        <v>98515</v>
      </c>
      <c r="CW263" s="40">
        <v>910</v>
      </c>
      <c r="CX263" s="40">
        <v>9480</v>
      </c>
      <c r="CY263" s="39">
        <v>526890</v>
      </c>
      <c r="CZ263" s="40">
        <v>393515</v>
      </c>
      <c r="DA263" s="40">
        <v>15755</v>
      </c>
      <c r="DB263" s="40">
        <v>40755</v>
      </c>
      <c r="DC263" s="40">
        <v>71570</v>
      </c>
      <c r="DD263" s="40">
        <v>650</v>
      </c>
      <c r="DE263" s="40">
        <v>4645</v>
      </c>
      <c r="DF263" s="39">
        <v>717707</v>
      </c>
      <c r="DG263" s="40">
        <v>520257</v>
      </c>
      <c r="DH263" s="40">
        <v>20709</v>
      </c>
      <c r="DI263" s="40">
        <v>69818</v>
      </c>
      <c r="DJ263" s="40">
        <v>93531</v>
      </c>
      <c r="DK263" s="40">
        <v>651</v>
      </c>
      <c r="DL263" s="159">
        <v>12741</v>
      </c>
      <c r="DM263" s="39">
        <v>553165</v>
      </c>
      <c r="DN263" s="40">
        <v>409297</v>
      </c>
      <c r="DO263" s="40">
        <v>15915</v>
      </c>
      <c r="DP263" s="40">
        <v>49834</v>
      </c>
      <c r="DQ263" s="40">
        <v>70124</v>
      </c>
      <c r="DR263" s="40">
        <v>431</v>
      </c>
      <c r="DS263" s="159">
        <v>7564</v>
      </c>
      <c r="DT263" s="53">
        <v>517821</v>
      </c>
      <c r="DU263" s="54">
        <v>35239</v>
      </c>
      <c r="DV263" s="54">
        <v>98285</v>
      </c>
      <c r="DW263" s="54">
        <v>105813</v>
      </c>
      <c r="DX263" s="54">
        <v>278484</v>
      </c>
      <c r="DY263" s="53">
        <v>363237</v>
      </c>
      <c r="DZ263" s="54">
        <v>14783</v>
      </c>
      <c r="EA263" s="54">
        <v>68513</v>
      </c>
      <c r="EB263" s="54">
        <v>76648</v>
      </c>
      <c r="EC263" s="167">
        <v>203293</v>
      </c>
    </row>
    <row r="264" spans="1:133">
      <c r="A264" s="155" t="s">
        <v>1646</v>
      </c>
      <c r="B264" s="155" t="s">
        <v>1647</v>
      </c>
      <c r="C264" s="140" t="s">
        <v>126</v>
      </c>
      <c r="D264" s="29" t="s">
        <v>1648</v>
      </c>
      <c r="E264" s="156" t="s">
        <v>1649</v>
      </c>
      <c r="F264" s="29" t="s">
        <v>1650</v>
      </c>
      <c r="G264" s="156" t="s">
        <v>1651</v>
      </c>
      <c r="H264" s="166">
        <v>2014</v>
      </c>
      <c r="I264" s="150">
        <v>1965</v>
      </c>
      <c r="J264" s="100" t="s">
        <v>131</v>
      </c>
      <c r="K264" s="100" t="s">
        <v>49</v>
      </c>
      <c r="L264" s="100" t="s">
        <v>148</v>
      </c>
      <c r="M264" s="100" t="s">
        <v>87</v>
      </c>
      <c r="N264" s="100" t="s">
        <v>102</v>
      </c>
      <c r="O264" s="43">
        <f t="shared" si="561"/>
        <v>55.608528569999997</v>
      </c>
      <c r="P264" s="162">
        <f t="shared" si="562"/>
        <v>43.360730449999998</v>
      </c>
      <c r="Q264" s="43">
        <f t="shared" si="563"/>
        <v>53.3964152</v>
      </c>
      <c r="R264" s="162">
        <f t="shared" si="564"/>
        <v>43.78390254</v>
      </c>
      <c r="S264" s="43">
        <f t="shared" si="565"/>
        <v>56.312009320000001</v>
      </c>
      <c r="T264" s="162">
        <f t="shared" si="566"/>
        <v>42.759453329999999</v>
      </c>
      <c r="U264" s="43">
        <f t="shared" si="567"/>
        <v>55.348405370000002</v>
      </c>
      <c r="V264" s="162">
        <f t="shared" si="568"/>
        <v>43.944066470000003</v>
      </c>
      <c r="W264" s="43">
        <f t="shared" si="268"/>
        <v>56.126795389999998</v>
      </c>
      <c r="X264" s="162">
        <f t="shared" si="269"/>
        <v>42.99012115</v>
      </c>
      <c r="Y264" s="43">
        <f t="shared" si="262"/>
        <v>61.311038179999997</v>
      </c>
      <c r="Z264" s="162">
        <f t="shared" si="263"/>
        <v>38.65053073</v>
      </c>
      <c r="AA264" s="43">
        <f t="shared" si="264"/>
        <v>59.522180349999999</v>
      </c>
      <c r="AB264" s="162">
        <f t="shared" si="265"/>
        <v>40.433487849999999</v>
      </c>
      <c r="AC264" s="43">
        <f t="shared" si="274"/>
        <v>52.78867013</v>
      </c>
      <c r="AD264" s="162">
        <f t="shared" si="275"/>
        <v>47.106097040000002</v>
      </c>
      <c r="AE264" s="43">
        <f t="shared" si="276"/>
        <v>65.674469650000006</v>
      </c>
      <c r="AF264" s="162">
        <f t="shared" si="277"/>
        <v>34.325530350000001</v>
      </c>
      <c r="AG264" s="43">
        <f t="shared" ref="AG264:AL264" si="591">CZ264/$CY264*100</f>
        <v>63.636003799999997</v>
      </c>
      <c r="AH264" s="44">
        <f t="shared" si="591"/>
        <v>14.82247467</v>
      </c>
      <c r="AI264" s="44">
        <f t="shared" si="591"/>
        <v>14.347490499999999</v>
      </c>
      <c r="AJ264" s="44">
        <f t="shared" si="591"/>
        <v>6.0966196960000003</v>
      </c>
      <c r="AK264" s="44">
        <f t="shared" si="591"/>
        <v>0.13457884740000001</v>
      </c>
      <c r="AL264" s="44">
        <f t="shared" si="591"/>
        <v>0.96283248889999995</v>
      </c>
      <c r="AM264" s="43">
        <f t="shared" ref="AM264:AR264" si="592">DN264/$DM264*100</f>
        <v>63.268711430000003</v>
      </c>
      <c r="AN264" s="44">
        <f t="shared" si="592"/>
        <v>13.45851448</v>
      </c>
      <c r="AO264" s="44">
        <f t="shared" si="592"/>
        <v>16.506970930000001</v>
      </c>
      <c r="AP264" s="44">
        <f t="shared" si="592"/>
        <v>5.3953761690000004</v>
      </c>
      <c r="AQ264" s="44">
        <f t="shared" si="592"/>
        <v>9.6125768779999995E-2</v>
      </c>
      <c r="AR264" s="163">
        <f t="shared" si="592"/>
        <v>1.274301229</v>
      </c>
      <c r="AS264" s="45">
        <f t="shared" si="571"/>
        <v>89.63217401</v>
      </c>
      <c r="AT264" s="46">
        <f t="shared" si="577"/>
        <v>204</v>
      </c>
      <c r="AU264" s="47">
        <f t="shared" si="572"/>
        <v>42.8236378</v>
      </c>
      <c r="AV264" s="46">
        <f t="shared" si="578"/>
        <v>66</v>
      </c>
      <c r="AW264" s="47">
        <f t="shared" si="573"/>
        <v>50.407948619999999</v>
      </c>
      <c r="AX264" s="164">
        <f t="shared" si="579"/>
        <v>68</v>
      </c>
      <c r="AY264" s="48">
        <v>109180</v>
      </c>
      <c r="AZ264" s="49">
        <f t="shared" si="580"/>
        <v>14</v>
      </c>
      <c r="BA264" s="50">
        <v>119484</v>
      </c>
      <c r="BB264" s="49">
        <f t="shared" si="581"/>
        <v>15</v>
      </c>
      <c r="BC264" s="165">
        <f t="shared" si="574"/>
        <v>31.558399699999999</v>
      </c>
      <c r="BD264" s="51"/>
      <c r="BE264" s="44"/>
      <c r="BF264" s="162"/>
      <c r="BG264" s="100">
        <v>261</v>
      </c>
      <c r="BH264" s="39">
        <v>380697</v>
      </c>
      <c r="BI264" s="40">
        <v>211700</v>
      </c>
      <c r="BJ264" s="40">
        <v>165073</v>
      </c>
      <c r="BK264" s="39">
        <v>336811</v>
      </c>
      <c r="BL264" s="40">
        <v>179845</v>
      </c>
      <c r="BM264" s="40">
        <v>147469</v>
      </c>
      <c r="BN264" s="39">
        <v>308119</v>
      </c>
      <c r="BO264" s="40">
        <v>173508</v>
      </c>
      <c r="BP264" s="40">
        <v>131750</v>
      </c>
      <c r="BQ264" s="39">
        <v>334969</v>
      </c>
      <c r="BR264" s="40">
        <v>185400</v>
      </c>
      <c r="BS264" s="40">
        <v>147199</v>
      </c>
      <c r="BT264" s="39">
        <v>355912</v>
      </c>
      <c r="BU264" s="40">
        <v>199762</v>
      </c>
      <c r="BV264" s="40">
        <v>153007</v>
      </c>
      <c r="BW264" s="40">
        <v>0</v>
      </c>
      <c r="BX264" s="40">
        <v>0</v>
      </c>
      <c r="BY264" s="159">
        <v>3143</v>
      </c>
      <c r="BZ264" s="39">
        <v>260206</v>
      </c>
      <c r="CA264" s="40">
        <v>159535</v>
      </c>
      <c r="CB264" s="40">
        <v>100571</v>
      </c>
      <c r="CC264" s="159">
        <v>100</v>
      </c>
      <c r="CD264" s="39">
        <f t="shared" si="582"/>
        <v>311289</v>
      </c>
      <c r="CE264" s="40">
        <v>185286</v>
      </c>
      <c r="CF264" s="40">
        <v>125865</v>
      </c>
      <c r="CG264" s="159">
        <v>138</v>
      </c>
      <c r="CH264" s="39">
        <f t="shared" si="280"/>
        <v>170099</v>
      </c>
      <c r="CI264" s="40">
        <v>89793</v>
      </c>
      <c r="CJ264" s="40">
        <v>80127</v>
      </c>
      <c r="CK264" s="159">
        <v>179</v>
      </c>
      <c r="CL264" s="39">
        <v>163955</v>
      </c>
      <c r="CM264" s="159">
        <v>85693</v>
      </c>
      <c r="CN264" s="39"/>
      <c r="CO264" s="40"/>
      <c r="CP264" s="40"/>
      <c r="CQ264" s="159"/>
      <c r="CR264" s="39">
        <v>659620</v>
      </c>
      <c r="CS264" s="40">
        <v>396750</v>
      </c>
      <c r="CT264" s="40">
        <v>96935</v>
      </c>
      <c r="CU264" s="40">
        <v>114825</v>
      </c>
      <c r="CV264" s="40">
        <v>41125</v>
      </c>
      <c r="CW264" s="40">
        <v>1030</v>
      </c>
      <c r="CX264" s="40">
        <v>8955</v>
      </c>
      <c r="CY264" s="39">
        <v>505280</v>
      </c>
      <c r="CZ264" s="40">
        <v>321540</v>
      </c>
      <c r="DA264" s="40">
        <v>74895</v>
      </c>
      <c r="DB264" s="40">
        <v>72495</v>
      </c>
      <c r="DC264" s="40">
        <v>30805</v>
      </c>
      <c r="DD264" s="40">
        <v>680</v>
      </c>
      <c r="DE264" s="40">
        <v>4865</v>
      </c>
      <c r="DF264" s="39">
        <v>717708</v>
      </c>
      <c r="DG264" s="40">
        <v>438201</v>
      </c>
      <c r="DH264" s="40">
        <v>98794</v>
      </c>
      <c r="DI264" s="40">
        <v>128863</v>
      </c>
      <c r="DJ264" s="40">
        <v>39329</v>
      </c>
      <c r="DK264" s="40">
        <v>824</v>
      </c>
      <c r="DL264" s="159">
        <v>11697</v>
      </c>
      <c r="DM264" s="39">
        <v>551361</v>
      </c>
      <c r="DN264" s="40">
        <v>348839</v>
      </c>
      <c r="DO264" s="40">
        <v>74205</v>
      </c>
      <c r="DP264" s="40">
        <v>91013</v>
      </c>
      <c r="DQ264" s="40">
        <v>29748</v>
      </c>
      <c r="DR264" s="40">
        <v>530</v>
      </c>
      <c r="DS264" s="159">
        <v>7026</v>
      </c>
      <c r="DT264" s="53">
        <v>499285</v>
      </c>
      <c r="DU264" s="54">
        <v>51765</v>
      </c>
      <c r="DV264" s="54">
        <v>118489</v>
      </c>
      <c r="DW264" s="54">
        <v>115219</v>
      </c>
      <c r="DX264" s="54">
        <v>213812</v>
      </c>
      <c r="DY264" s="53">
        <v>293787</v>
      </c>
      <c r="DZ264" s="54">
        <v>13089</v>
      </c>
      <c r="EA264" s="54">
        <v>65603</v>
      </c>
      <c r="EB264" s="54">
        <v>67003</v>
      </c>
      <c r="EC264" s="167">
        <v>148092</v>
      </c>
    </row>
    <row r="265" spans="1:133">
      <c r="A265" s="154" t="s">
        <v>1652</v>
      </c>
      <c r="B265" s="154" t="s">
        <v>1653</v>
      </c>
      <c r="C265" s="140" t="s">
        <v>126</v>
      </c>
      <c r="D265" s="29" t="s">
        <v>1654</v>
      </c>
      <c r="E265" s="156" t="s">
        <v>1655</v>
      </c>
      <c r="F265" s="29" t="s">
        <v>1656</v>
      </c>
      <c r="G265" s="156" t="s">
        <v>1657</v>
      </c>
      <c r="H265" s="166" t="s">
        <v>310</v>
      </c>
      <c r="I265" s="150">
        <v>1953</v>
      </c>
      <c r="J265" s="100" t="s">
        <v>85</v>
      </c>
      <c r="K265" s="100" t="s">
        <v>50</v>
      </c>
      <c r="L265" s="100" t="s">
        <v>132</v>
      </c>
      <c r="M265" s="100" t="s">
        <v>87</v>
      </c>
      <c r="N265" s="100" t="s">
        <v>102</v>
      </c>
      <c r="O265" s="43">
        <f t="shared" si="561"/>
        <v>83.285784800000002</v>
      </c>
      <c r="P265" s="162">
        <f t="shared" si="562"/>
        <v>16.150166240000001</v>
      </c>
      <c r="Q265" s="43">
        <f t="shared" si="563"/>
        <v>85.708674650000006</v>
      </c>
      <c r="R265" s="162">
        <f t="shared" si="564"/>
        <v>12.682974229999999</v>
      </c>
      <c r="S265" s="43">
        <f t="shared" si="565"/>
        <v>90.594168980000006</v>
      </c>
      <c r="T265" s="162">
        <f t="shared" si="566"/>
        <v>9.1006701299999992</v>
      </c>
      <c r="U265" s="43">
        <f t="shared" si="567"/>
        <v>86.10177118</v>
      </c>
      <c r="V265" s="162">
        <f t="shared" si="568"/>
        <v>13.565324629999999</v>
      </c>
      <c r="W265" s="43">
        <f t="shared" si="268"/>
        <v>99.326336600000005</v>
      </c>
      <c r="X265" s="162">
        <f t="shared" si="269"/>
        <v>0</v>
      </c>
      <c r="Y265" s="43">
        <f t="shared" si="262"/>
        <v>99.398653629999998</v>
      </c>
      <c r="Z265" s="162">
        <f t="shared" si="263"/>
        <v>0</v>
      </c>
      <c r="AA265" s="43">
        <f t="shared" si="264"/>
        <v>85.449897440000001</v>
      </c>
      <c r="AB265" s="162">
        <f t="shared" si="265"/>
        <v>12.95630987</v>
      </c>
      <c r="AC265" s="43">
        <f t="shared" si="274"/>
        <v>94.852231869999997</v>
      </c>
      <c r="AD265" s="162">
        <f t="shared" si="275"/>
        <v>0</v>
      </c>
      <c r="AE265" s="43">
        <f t="shared" si="276"/>
        <v>90.37482971</v>
      </c>
      <c r="AF265" s="162">
        <f t="shared" si="277"/>
        <v>9.6251702909999999</v>
      </c>
      <c r="AG265" s="43">
        <f t="shared" ref="AG265:AL265" si="593">CZ265/$CY265*100</f>
        <v>13.283023379999999</v>
      </c>
      <c r="AH265" s="44">
        <f t="shared" si="593"/>
        <v>53.225677990000001</v>
      </c>
      <c r="AI265" s="44">
        <f t="shared" si="593"/>
        <v>16.435028469999999</v>
      </c>
      <c r="AJ265" s="44">
        <f t="shared" si="593"/>
        <v>14.84608339</v>
      </c>
      <c r="AK265" s="44">
        <f t="shared" si="593"/>
        <v>0.48385169849999998</v>
      </c>
      <c r="AL265" s="44">
        <f t="shared" si="593"/>
        <v>1.7263350719999999</v>
      </c>
      <c r="AM265" s="43">
        <f t="shared" ref="AM265:AR265" si="594">DN265/$DM265*100</f>
        <v>13.277916230000001</v>
      </c>
      <c r="AN265" s="44">
        <f t="shared" si="594"/>
        <v>49.720438860000002</v>
      </c>
      <c r="AO265" s="44">
        <f t="shared" si="594"/>
        <v>17.97993468</v>
      </c>
      <c r="AP265" s="44">
        <f t="shared" si="594"/>
        <v>11.496023429999999</v>
      </c>
      <c r="AQ265" s="44">
        <f t="shared" si="594"/>
        <v>0.47476797980000002</v>
      </c>
      <c r="AR265" s="163">
        <f t="shared" si="594"/>
        <v>7.0509188199999997</v>
      </c>
      <c r="AS265" s="45">
        <f t="shared" si="571"/>
        <v>82.269133769999996</v>
      </c>
      <c r="AT265" s="46">
        <f t="shared" si="577"/>
        <v>381</v>
      </c>
      <c r="AU265" s="47">
        <f t="shared" si="572"/>
        <v>26.207815020000002</v>
      </c>
      <c r="AV265" s="46">
        <f t="shared" si="578"/>
        <v>283</v>
      </c>
      <c r="AW265" s="47">
        <f t="shared" si="573"/>
        <v>37.839660500000001</v>
      </c>
      <c r="AX265" s="164">
        <f t="shared" si="579"/>
        <v>172</v>
      </c>
      <c r="AY265" s="48">
        <v>73585</v>
      </c>
      <c r="AZ265" s="49">
        <f t="shared" si="580"/>
        <v>115</v>
      </c>
      <c r="BA265" s="50">
        <v>76331</v>
      </c>
      <c r="BB265" s="49">
        <f t="shared" si="581"/>
        <v>155</v>
      </c>
      <c r="BC265" s="165">
        <f t="shared" si="574"/>
        <v>8.2567724259999995</v>
      </c>
      <c r="BD265" s="51"/>
      <c r="BE265" s="44"/>
      <c r="BF265" s="162"/>
      <c r="BG265" s="100">
        <v>262</v>
      </c>
      <c r="BH265" s="39">
        <v>275508</v>
      </c>
      <c r="BI265" s="40">
        <v>229459</v>
      </c>
      <c r="BJ265" s="40">
        <v>44495</v>
      </c>
      <c r="BK265" s="39">
        <v>246961</v>
      </c>
      <c r="BL265" s="40">
        <v>211667</v>
      </c>
      <c r="BM265" s="40">
        <v>31322</v>
      </c>
      <c r="BN265" s="39">
        <v>212347</v>
      </c>
      <c r="BO265" s="40">
        <v>192374</v>
      </c>
      <c r="BP265" s="40">
        <v>19325</v>
      </c>
      <c r="BQ265" s="39">
        <v>240009</v>
      </c>
      <c r="BR265" s="40">
        <v>206652</v>
      </c>
      <c r="BS265" s="40">
        <v>32558</v>
      </c>
      <c r="BT265" s="39">
        <v>230679</v>
      </c>
      <c r="BU265" s="40">
        <v>229125</v>
      </c>
      <c r="BV265" s="40">
        <v>0</v>
      </c>
      <c r="BW265" s="40">
        <v>0</v>
      </c>
      <c r="BX265" s="40">
        <v>0</v>
      </c>
      <c r="BY265" s="159">
        <v>1554</v>
      </c>
      <c r="BZ265" s="39">
        <v>161471</v>
      </c>
      <c r="CA265" s="40">
        <v>160500</v>
      </c>
      <c r="CB265" s="40">
        <v>0</v>
      </c>
      <c r="CC265" s="159">
        <v>971</v>
      </c>
      <c r="CD265" s="39">
        <f t="shared" si="582"/>
        <v>233531</v>
      </c>
      <c r="CE265" s="40">
        <v>199552</v>
      </c>
      <c r="CF265" s="40">
        <v>30257</v>
      </c>
      <c r="CG265" s="159">
        <v>3722</v>
      </c>
      <c r="CH265" s="39">
        <f t="shared" si="280"/>
        <v>79821</v>
      </c>
      <c r="CI265" s="40">
        <v>75712</v>
      </c>
      <c r="CJ265" s="40">
        <v>0</v>
      </c>
      <c r="CK265" s="159">
        <v>4109</v>
      </c>
      <c r="CL265" s="39">
        <v>167836</v>
      </c>
      <c r="CM265" s="159">
        <v>17875</v>
      </c>
      <c r="CN265" s="39"/>
      <c r="CO265" s="40"/>
      <c r="CP265" s="40"/>
      <c r="CQ265" s="159"/>
      <c r="CR265" s="39">
        <v>662140</v>
      </c>
      <c r="CS265" s="40">
        <v>83725</v>
      </c>
      <c r="CT265" s="40">
        <v>344220</v>
      </c>
      <c r="CU265" s="40">
        <v>120195</v>
      </c>
      <c r="CV265" s="40">
        <v>97960</v>
      </c>
      <c r="CW265" s="40">
        <v>3125</v>
      </c>
      <c r="CX265" s="40">
        <v>12915</v>
      </c>
      <c r="CY265" s="39">
        <v>502220</v>
      </c>
      <c r="CZ265" s="40">
        <v>66710</v>
      </c>
      <c r="DA265" s="40">
        <v>267310</v>
      </c>
      <c r="DB265" s="40">
        <v>82540</v>
      </c>
      <c r="DC265" s="40">
        <v>74560</v>
      </c>
      <c r="DD265" s="40">
        <v>2430</v>
      </c>
      <c r="DE265" s="40">
        <v>8670</v>
      </c>
      <c r="DF265" s="39">
        <v>717708</v>
      </c>
      <c r="DG265" s="40">
        <v>87210</v>
      </c>
      <c r="DH265" s="40">
        <v>357275</v>
      </c>
      <c r="DI265" s="40">
        <v>135807</v>
      </c>
      <c r="DJ265" s="40">
        <v>81815</v>
      </c>
      <c r="DK265" s="40">
        <v>4213</v>
      </c>
      <c r="DL265" s="159">
        <v>51388</v>
      </c>
      <c r="DM265" s="39">
        <v>545319</v>
      </c>
      <c r="DN265" s="40">
        <v>72407</v>
      </c>
      <c r="DO265" s="40">
        <v>271135</v>
      </c>
      <c r="DP265" s="40">
        <v>98048</v>
      </c>
      <c r="DQ265" s="40">
        <v>62690</v>
      </c>
      <c r="DR265" s="40">
        <v>2589</v>
      </c>
      <c r="DS265" s="159">
        <v>38450</v>
      </c>
      <c r="DT265" s="53">
        <v>529365</v>
      </c>
      <c r="DU265" s="54">
        <v>93861</v>
      </c>
      <c r="DV265" s="54">
        <v>153486</v>
      </c>
      <c r="DW265" s="54">
        <v>143283</v>
      </c>
      <c r="DX265" s="54">
        <v>138735</v>
      </c>
      <c r="DY265" s="53">
        <v>60796</v>
      </c>
      <c r="DZ265" s="54">
        <v>6016</v>
      </c>
      <c r="EA265" s="54">
        <v>16839</v>
      </c>
      <c r="EB265" s="54">
        <v>14936</v>
      </c>
      <c r="EC265" s="167">
        <v>23005</v>
      </c>
    </row>
    <row r="266" spans="1:133">
      <c r="A266" s="155" t="s">
        <v>1658</v>
      </c>
      <c r="B266" s="155" t="s">
        <v>1659</v>
      </c>
      <c r="C266" s="140" t="s">
        <v>126</v>
      </c>
      <c r="D266" s="29" t="s">
        <v>431</v>
      </c>
      <c r="E266" s="156" t="s">
        <v>1660</v>
      </c>
      <c r="F266" s="29" t="s">
        <v>1661</v>
      </c>
      <c r="G266" s="156" t="s">
        <v>1662</v>
      </c>
      <c r="H266" s="166">
        <v>2012</v>
      </c>
      <c r="I266" s="150">
        <v>1975</v>
      </c>
      <c r="J266" s="100" t="s">
        <v>131</v>
      </c>
      <c r="K266" s="100" t="s">
        <v>441</v>
      </c>
      <c r="L266" s="100" t="s">
        <v>196</v>
      </c>
      <c r="M266" s="100" t="s">
        <v>87</v>
      </c>
      <c r="N266" s="100" t="s">
        <v>102</v>
      </c>
      <c r="O266" s="43">
        <f t="shared" si="561"/>
        <v>61.768214999999998</v>
      </c>
      <c r="P266" s="162">
        <f t="shared" si="562"/>
        <v>37.358597400000001</v>
      </c>
      <c r="Q266" s="43">
        <f t="shared" si="563"/>
        <v>65.113249870000004</v>
      </c>
      <c r="R266" s="162">
        <f t="shared" si="564"/>
        <v>32.075162220000003</v>
      </c>
      <c r="S266" s="43">
        <f t="shared" si="565"/>
        <v>67.814414940000006</v>
      </c>
      <c r="T266" s="162">
        <f t="shared" si="566"/>
        <v>31.047023100000001</v>
      </c>
      <c r="U266" s="43">
        <f t="shared" si="567"/>
        <v>63.431570209999997</v>
      </c>
      <c r="V266" s="162">
        <f t="shared" si="568"/>
        <v>35.728972290000002</v>
      </c>
      <c r="W266" s="43">
        <f t="shared" si="268"/>
        <v>67.914703689999996</v>
      </c>
      <c r="X266" s="162">
        <f t="shared" si="269"/>
        <v>31.989962120000001</v>
      </c>
      <c r="Y266" s="43">
        <f t="shared" si="262"/>
        <v>90.459484200000006</v>
      </c>
      <c r="Z266" s="162">
        <f t="shared" si="263"/>
        <v>0</v>
      </c>
      <c r="AA266" s="43">
        <f t="shared" si="264"/>
        <v>72.060306280000006</v>
      </c>
      <c r="AB266" s="162">
        <f t="shared" si="265"/>
        <v>26.720265210000001</v>
      </c>
      <c r="AC266" s="43">
        <f t="shared" si="274"/>
        <v>98.936797530000007</v>
      </c>
      <c r="AD266" s="162">
        <f t="shared" si="275"/>
        <v>0</v>
      </c>
      <c r="AE266" s="43">
        <f t="shared" si="276"/>
        <v>68.680665489999996</v>
      </c>
      <c r="AF266" s="162">
        <f t="shared" si="277"/>
        <v>31.319334510000001</v>
      </c>
      <c r="AG266" s="43">
        <f t="shared" ref="AG266:AL266" si="595">CZ266/$CY266*100</f>
        <v>42.312837979999998</v>
      </c>
      <c r="AH266" s="44">
        <f t="shared" si="595"/>
        <v>4.5454034419999996</v>
      </c>
      <c r="AI266" s="44">
        <f t="shared" si="595"/>
        <v>18.639189630000001</v>
      </c>
      <c r="AJ266" s="44">
        <f t="shared" si="595"/>
        <v>32.648655939999998</v>
      </c>
      <c r="AK266" s="44">
        <f t="shared" si="595"/>
        <v>0.35526774370000003</v>
      </c>
      <c r="AL266" s="44">
        <f t="shared" si="595"/>
        <v>1.4986452610000001</v>
      </c>
      <c r="AM266" s="43">
        <f t="shared" ref="AM266:AR266" si="596">DN266/$DM266*100</f>
        <v>39.915295929999999</v>
      </c>
      <c r="AN266" s="44">
        <f t="shared" si="596"/>
        <v>3.5976163950000002</v>
      </c>
      <c r="AO266" s="44">
        <f t="shared" si="596"/>
        <v>17.05937827</v>
      </c>
      <c r="AP266" s="44">
        <f t="shared" si="596"/>
        <v>37.314891379999999</v>
      </c>
      <c r="AQ266" s="44">
        <f t="shared" si="596"/>
        <v>8.8155098299999998E-2</v>
      </c>
      <c r="AR266" s="163">
        <f t="shared" si="596"/>
        <v>2.024662926</v>
      </c>
      <c r="AS266" s="45">
        <f t="shared" si="571"/>
        <v>83.612116360000002</v>
      </c>
      <c r="AT266" s="46">
        <f t="shared" si="577"/>
        <v>365</v>
      </c>
      <c r="AU266" s="47">
        <f t="shared" si="572"/>
        <v>36.733948900000001</v>
      </c>
      <c r="AV266" s="46">
        <f t="shared" si="578"/>
        <v>121</v>
      </c>
      <c r="AW266" s="47">
        <f t="shared" si="573"/>
        <v>43.444760860000002</v>
      </c>
      <c r="AX266" s="164">
        <f t="shared" si="579"/>
        <v>112</v>
      </c>
      <c r="AY266" s="48">
        <v>66981</v>
      </c>
      <c r="AZ266" s="49">
        <f t="shared" si="580"/>
        <v>164</v>
      </c>
      <c r="BA266" s="50">
        <v>75127</v>
      </c>
      <c r="BB266" s="49">
        <f t="shared" si="581"/>
        <v>168</v>
      </c>
      <c r="BC266" s="165">
        <f t="shared" si="574"/>
        <v>23.93012671</v>
      </c>
      <c r="BD266" s="51"/>
      <c r="BE266" s="44"/>
      <c r="BF266" s="162"/>
      <c r="BG266" s="100">
        <v>263</v>
      </c>
      <c r="BH266" s="39">
        <v>247255</v>
      </c>
      <c r="BI266" s="40">
        <v>152725</v>
      </c>
      <c r="BJ266" s="40">
        <v>92371</v>
      </c>
      <c r="BK266" s="39">
        <v>207285</v>
      </c>
      <c r="BL266" s="40">
        <v>134970</v>
      </c>
      <c r="BM266" s="40">
        <v>66487</v>
      </c>
      <c r="BN266" s="39">
        <v>185058</v>
      </c>
      <c r="BO266" s="40">
        <v>125496</v>
      </c>
      <c r="BP266" s="40">
        <v>57455</v>
      </c>
      <c r="BQ266" s="39">
        <v>199891</v>
      </c>
      <c r="BR266" s="40">
        <v>126794</v>
      </c>
      <c r="BS266" s="40">
        <v>71419</v>
      </c>
      <c r="BT266" s="39">
        <v>233914</v>
      </c>
      <c r="BU266" s="40">
        <v>158862</v>
      </c>
      <c r="BV266" s="40">
        <v>74829</v>
      </c>
      <c r="BW266" s="40">
        <v>0</v>
      </c>
      <c r="BX266" s="40">
        <v>0</v>
      </c>
      <c r="BY266" s="159">
        <v>223</v>
      </c>
      <c r="BZ266" s="39">
        <v>123421</v>
      </c>
      <c r="CA266" s="40">
        <v>111646</v>
      </c>
      <c r="CB266" s="40">
        <v>0</v>
      </c>
      <c r="CC266" s="159">
        <v>11775</v>
      </c>
      <c r="CD266" s="39">
        <f t="shared" si="582"/>
        <v>189433</v>
      </c>
      <c r="CE266" s="40">
        <v>136506</v>
      </c>
      <c r="CF266" s="40">
        <v>50617</v>
      </c>
      <c r="CG266" s="159">
        <v>2310</v>
      </c>
      <c r="CH266" s="39">
        <f t="shared" si="280"/>
        <v>55963</v>
      </c>
      <c r="CI266" s="40">
        <v>55368</v>
      </c>
      <c r="CJ266" s="40">
        <v>0</v>
      </c>
      <c r="CK266" s="159">
        <v>595</v>
      </c>
      <c r="CL266" s="39">
        <v>111501</v>
      </c>
      <c r="CM266" s="159">
        <v>50846</v>
      </c>
      <c r="CN266" s="39"/>
      <c r="CO266" s="40"/>
      <c r="CP266" s="40"/>
      <c r="CQ266" s="159"/>
      <c r="CR266" s="39">
        <v>576735</v>
      </c>
      <c r="CS266" s="40">
        <v>228825</v>
      </c>
      <c r="CT266" s="40">
        <v>24920</v>
      </c>
      <c r="CU266" s="40">
        <v>116690</v>
      </c>
      <c r="CV266" s="40">
        <v>192100</v>
      </c>
      <c r="CW266" s="40">
        <v>2055</v>
      </c>
      <c r="CX266" s="40">
        <v>12145</v>
      </c>
      <c r="CY266" s="39">
        <v>444735</v>
      </c>
      <c r="CZ266" s="40">
        <v>188180</v>
      </c>
      <c r="DA266" s="40">
        <v>20215</v>
      </c>
      <c r="DB266" s="40">
        <v>82895</v>
      </c>
      <c r="DC266" s="40">
        <v>145200</v>
      </c>
      <c r="DD266" s="40">
        <v>1580</v>
      </c>
      <c r="DE266" s="40">
        <v>6665</v>
      </c>
      <c r="DF266" s="39">
        <v>717707</v>
      </c>
      <c r="DG266" s="40">
        <v>276674</v>
      </c>
      <c r="DH266" s="40">
        <v>25429</v>
      </c>
      <c r="DI266" s="40">
        <v>130260</v>
      </c>
      <c r="DJ266" s="40">
        <v>267582</v>
      </c>
      <c r="DK266" s="40">
        <v>846</v>
      </c>
      <c r="DL266" s="159">
        <v>16916</v>
      </c>
      <c r="DM266" s="39">
        <v>585332</v>
      </c>
      <c r="DN266" s="40">
        <v>233637</v>
      </c>
      <c r="DO266" s="40">
        <v>21058</v>
      </c>
      <c r="DP266" s="40">
        <v>99854</v>
      </c>
      <c r="DQ266" s="40">
        <v>218416</v>
      </c>
      <c r="DR266" s="40">
        <v>516</v>
      </c>
      <c r="DS266" s="159">
        <v>11851</v>
      </c>
      <c r="DT266" s="53">
        <v>539667</v>
      </c>
      <c r="DU266" s="54">
        <v>88440</v>
      </c>
      <c r="DV266" s="54">
        <v>136328</v>
      </c>
      <c r="DW266" s="54">
        <v>116658</v>
      </c>
      <c r="DX266" s="54">
        <v>198241</v>
      </c>
      <c r="DY266" s="53">
        <v>192083</v>
      </c>
      <c r="DZ266" s="54">
        <v>16011</v>
      </c>
      <c r="EA266" s="54">
        <v>49795</v>
      </c>
      <c r="EB266" s="54">
        <v>42827</v>
      </c>
      <c r="EC266" s="167">
        <v>83450</v>
      </c>
    </row>
    <row r="267" spans="1:133">
      <c r="A267" s="154" t="s">
        <v>1663</v>
      </c>
      <c r="B267" s="154" t="s">
        <v>1664</v>
      </c>
      <c r="C267" s="140" t="s">
        <v>126</v>
      </c>
      <c r="D267" s="29" t="s">
        <v>1665</v>
      </c>
      <c r="E267" s="156" t="s">
        <v>1666</v>
      </c>
      <c r="F267" s="29" t="s">
        <v>1667</v>
      </c>
      <c r="G267" s="156" t="s">
        <v>1668</v>
      </c>
      <c r="H267" s="166">
        <v>1992</v>
      </c>
      <c r="I267" s="150">
        <v>1953</v>
      </c>
      <c r="J267" s="100" t="s">
        <v>131</v>
      </c>
      <c r="K267" s="100" t="s">
        <v>697</v>
      </c>
      <c r="L267" s="100" t="s">
        <v>148</v>
      </c>
      <c r="M267" s="100" t="s">
        <v>87</v>
      </c>
      <c r="N267" s="100" t="s">
        <v>102</v>
      </c>
      <c r="O267" s="43">
        <f t="shared" si="561"/>
        <v>81.815531190000002</v>
      </c>
      <c r="P267" s="162">
        <f t="shared" si="562"/>
        <v>17.308046869999998</v>
      </c>
      <c r="Q267" s="43">
        <f t="shared" si="563"/>
        <v>86.888733479999999</v>
      </c>
      <c r="R267" s="162">
        <f t="shared" si="564"/>
        <v>10.36713894</v>
      </c>
      <c r="S267" s="43">
        <f t="shared" si="565"/>
        <v>88.349917770000005</v>
      </c>
      <c r="T267" s="162">
        <f t="shared" si="566"/>
        <v>10.338831949999999</v>
      </c>
      <c r="U267" s="43">
        <f t="shared" si="567"/>
        <v>84.351444889999996</v>
      </c>
      <c r="V267" s="162">
        <f t="shared" si="568"/>
        <v>14.90700045</v>
      </c>
      <c r="W267" s="43">
        <f t="shared" si="268"/>
        <v>84.750701919999997</v>
      </c>
      <c r="X267" s="162">
        <f t="shared" si="269"/>
        <v>14.42429242</v>
      </c>
      <c r="Y267" s="43">
        <f t="shared" si="262"/>
        <v>93.251834049999999</v>
      </c>
      <c r="Z267" s="162">
        <f t="shared" si="263"/>
        <v>0</v>
      </c>
      <c r="AA267" s="43">
        <f t="shared" si="264"/>
        <v>90.65607095</v>
      </c>
      <c r="AB267" s="162">
        <f t="shared" si="265"/>
        <v>9.2038464780000009</v>
      </c>
      <c r="AC267" s="43">
        <f t="shared" si="274"/>
        <v>88.687080800000004</v>
      </c>
      <c r="AD267" s="162">
        <f t="shared" si="275"/>
        <v>8.9528615309999999</v>
      </c>
      <c r="AE267" s="43">
        <f t="shared" si="276"/>
        <v>100</v>
      </c>
      <c r="AF267" s="162">
        <f t="shared" si="277"/>
        <v>0</v>
      </c>
      <c r="AG267" s="43">
        <f t="shared" ref="AG267:AL267" si="597">CZ267/$CY267*100</f>
        <v>36.265814900000002</v>
      </c>
      <c r="AH267" s="44">
        <f t="shared" si="597"/>
        <v>10.25179245</v>
      </c>
      <c r="AI267" s="44">
        <f t="shared" si="597"/>
        <v>36.012096909999997</v>
      </c>
      <c r="AJ267" s="44">
        <f t="shared" si="597"/>
        <v>15.80300611</v>
      </c>
      <c r="AK267" s="44">
        <f t="shared" si="597"/>
        <v>0.18462514299999999</v>
      </c>
      <c r="AL267" s="44">
        <f t="shared" si="597"/>
        <v>1.4826644920000001</v>
      </c>
      <c r="AM267" s="43">
        <f t="shared" ref="AM267:AR267" si="598">DN267/$DM267*100</f>
        <v>28.4384418</v>
      </c>
      <c r="AN267" s="44">
        <f t="shared" si="598"/>
        <v>8.3700957690000006</v>
      </c>
      <c r="AO267" s="44">
        <f t="shared" si="598"/>
        <v>41.544700980000002</v>
      </c>
      <c r="AP267" s="44">
        <f t="shared" si="598"/>
        <v>19.43899759</v>
      </c>
      <c r="AQ267" s="44">
        <f t="shared" si="598"/>
        <v>0.17627626029999999</v>
      </c>
      <c r="AR267" s="163">
        <f t="shared" si="598"/>
        <v>2.0314875990000001</v>
      </c>
      <c r="AS267" s="45">
        <f t="shared" si="571"/>
        <v>73.744650340000007</v>
      </c>
      <c r="AT267" s="46">
        <f t="shared" si="577"/>
        <v>419</v>
      </c>
      <c r="AU267" s="47">
        <f t="shared" si="572"/>
        <v>34.708161199999999</v>
      </c>
      <c r="AV267" s="46">
        <f t="shared" si="578"/>
        <v>145</v>
      </c>
      <c r="AW267" s="47">
        <f t="shared" si="573"/>
        <v>63.352769680000002</v>
      </c>
      <c r="AX267" s="164">
        <f t="shared" si="579"/>
        <v>19</v>
      </c>
      <c r="AY267" s="48">
        <v>59535</v>
      </c>
      <c r="AZ267" s="49">
        <f t="shared" si="580"/>
        <v>233</v>
      </c>
      <c r="BA267" s="50">
        <v>99667</v>
      </c>
      <c r="BB267" s="49">
        <f t="shared" si="581"/>
        <v>43</v>
      </c>
      <c r="BC267" s="165">
        <f t="shared" si="574"/>
        <v>13.290416710000001</v>
      </c>
      <c r="BD267" s="51"/>
      <c r="BE267" s="44"/>
      <c r="BF267" s="162"/>
      <c r="BG267" s="100">
        <v>264</v>
      </c>
      <c r="BH267" s="39">
        <v>233221</v>
      </c>
      <c r="BI267" s="40">
        <v>190811</v>
      </c>
      <c r="BJ267" s="40">
        <v>40366</v>
      </c>
      <c r="BK267" s="39">
        <v>204473</v>
      </c>
      <c r="BL267" s="40">
        <v>177664</v>
      </c>
      <c r="BM267" s="40">
        <v>21198</v>
      </c>
      <c r="BN267" s="39">
        <v>180591</v>
      </c>
      <c r="BO267" s="40">
        <v>159552</v>
      </c>
      <c r="BP267" s="40">
        <v>18671</v>
      </c>
      <c r="BQ267" s="39">
        <v>188388</v>
      </c>
      <c r="BR267" s="40">
        <v>158908</v>
      </c>
      <c r="BS267" s="40">
        <v>28083</v>
      </c>
      <c r="BT267" s="39">
        <v>225453</v>
      </c>
      <c r="BU267" s="40">
        <v>191073</v>
      </c>
      <c r="BV267" s="40">
        <v>32520</v>
      </c>
      <c r="BW267" s="40">
        <v>0</v>
      </c>
      <c r="BX267" s="40">
        <v>0</v>
      </c>
      <c r="BY267" s="159">
        <v>1860</v>
      </c>
      <c r="BZ267" s="39">
        <v>157302</v>
      </c>
      <c r="CA267" s="40">
        <v>146687</v>
      </c>
      <c r="CB267" s="40">
        <v>0</v>
      </c>
      <c r="CC267" s="159">
        <v>10615</v>
      </c>
      <c r="CD267" s="39">
        <f t="shared" si="582"/>
        <v>189888</v>
      </c>
      <c r="CE267" s="40">
        <v>172145</v>
      </c>
      <c r="CF267" s="40">
        <v>17477</v>
      </c>
      <c r="CG267" s="159">
        <v>266</v>
      </c>
      <c r="CH267" s="39">
        <f t="shared" si="280"/>
        <v>63812</v>
      </c>
      <c r="CI267" s="40">
        <v>56593</v>
      </c>
      <c r="CJ267" s="40">
        <v>5713</v>
      </c>
      <c r="CK267" s="159">
        <v>1506</v>
      </c>
      <c r="CL267" s="39">
        <v>143930</v>
      </c>
      <c r="CM267" s="159">
        <v>0</v>
      </c>
      <c r="CN267" s="39"/>
      <c r="CO267" s="40"/>
      <c r="CP267" s="40"/>
      <c r="CQ267" s="159"/>
      <c r="CR267" s="39">
        <v>602950</v>
      </c>
      <c r="CS267" s="40">
        <v>214390</v>
      </c>
      <c r="CT267" s="40">
        <v>57540</v>
      </c>
      <c r="CU267" s="40">
        <v>228225</v>
      </c>
      <c r="CV267" s="40">
        <v>89700</v>
      </c>
      <c r="CW267" s="40">
        <v>1045</v>
      </c>
      <c r="CX267" s="40">
        <v>12050</v>
      </c>
      <c r="CY267" s="39">
        <v>441435</v>
      </c>
      <c r="CZ267" s="40">
        <v>160090</v>
      </c>
      <c r="DA267" s="40">
        <v>45255</v>
      </c>
      <c r="DB267" s="40">
        <v>158970</v>
      </c>
      <c r="DC267" s="40">
        <v>69760</v>
      </c>
      <c r="DD267" s="40">
        <v>815</v>
      </c>
      <c r="DE267" s="40">
        <v>6545</v>
      </c>
      <c r="DF267" s="39">
        <v>717708</v>
      </c>
      <c r="DG267" s="40">
        <v>199518</v>
      </c>
      <c r="DH267" s="40">
        <v>59939</v>
      </c>
      <c r="DI267" s="40">
        <v>309463</v>
      </c>
      <c r="DJ267" s="40">
        <v>131321</v>
      </c>
      <c r="DK267" s="40">
        <v>1434</v>
      </c>
      <c r="DL267" s="159">
        <v>16033</v>
      </c>
      <c r="DM267" s="39">
        <v>545167</v>
      </c>
      <c r="DN267" s="40">
        <v>155037</v>
      </c>
      <c r="DO267" s="40">
        <v>45631</v>
      </c>
      <c r="DP267" s="40">
        <v>226488</v>
      </c>
      <c r="DQ267" s="40">
        <v>105975</v>
      </c>
      <c r="DR267" s="40">
        <v>961</v>
      </c>
      <c r="DS267" s="159">
        <v>11075</v>
      </c>
      <c r="DT267" s="53">
        <v>497929</v>
      </c>
      <c r="DU267" s="54">
        <v>130733</v>
      </c>
      <c r="DV267" s="54">
        <v>116451</v>
      </c>
      <c r="DW267" s="54">
        <v>77923</v>
      </c>
      <c r="DX267" s="54">
        <v>172822</v>
      </c>
      <c r="DY267" s="53">
        <v>157780</v>
      </c>
      <c r="DZ267" s="54">
        <v>11518</v>
      </c>
      <c r="EA267" s="54">
        <v>25974</v>
      </c>
      <c r="EB267" s="54">
        <v>20330</v>
      </c>
      <c r="EC267" s="167">
        <v>99958</v>
      </c>
    </row>
    <row r="268" spans="1:133">
      <c r="A268" s="155" t="s">
        <v>1669</v>
      </c>
      <c r="B268" s="155" t="s">
        <v>1670</v>
      </c>
      <c r="C268" s="140" t="s">
        <v>126</v>
      </c>
      <c r="D268" s="29" t="s">
        <v>1671</v>
      </c>
      <c r="E268" s="156" t="s">
        <v>1672</v>
      </c>
      <c r="F268" s="29" t="s">
        <v>1673</v>
      </c>
      <c r="G268" s="156" t="s">
        <v>1674</v>
      </c>
      <c r="H268" s="166">
        <v>2012</v>
      </c>
      <c r="I268" s="150">
        <v>1970</v>
      </c>
      <c r="J268" s="100" t="s">
        <v>85</v>
      </c>
      <c r="K268" s="100" t="s">
        <v>50</v>
      </c>
      <c r="L268" s="100" t="s">
        <v>86</v>
      </c>
      <c r="M268" s="100" t="s">
        <v>87</v>
      </c>
      <c r="N268" s="100" t="s">
        <v>102</v>
      </c>
      <c r="O268" s="43">
        <f t="shared" si="561"/>
        <v>82.862523539999998</v>
      </c>
      <c r="P268" s="162">
        <f t="shared" si="562"/>
        <v>16.473405419999999</v>
      </c>
      <c r="Q268" s="43">
        <f t="shared" si="563"/>
        <v>84.607147060000003</v>
      </c>
      <c r="R268" s="162">
        <f t="shared" si="564"/>
        <v>13.47664065</v>
      </c>
      <c r="S268" s="43">
        <f t="shared" si="565"/>
        <v>89.257315289999994</v>
      </c>
      <c r="T268" s="162">
        <f t="shared" si="566"/>
        <v>10.144286960000001</v>
      </c>
      <c r="U268" s="43">
        <f t="shared" si="567"/>
        <v>86.011470950000003</v>
      </c>
      <c r="V268" s="162">
        <f t="shared" si="568"/>
        <v>13.614422510000001</v>
      </c>
      <c r="W268" s="43">
        <f t="shared" si="268"/>
        <v>84.761643620000001</v>
      </c>
      <c r="X268" s="162">
        <f t="shared" si="269"/>
        <v>15.155735310000001</v>
      </c>
      <c r="Y268" s="43">
        <f t="shared" si="262"/>
        <v>94.15817964</v>
      </c>
      <c r="Z268" s="162">
        <f t="shared" si="263"/>
        <v>0</v>
      </c>
      <c r="AA268" s="43">
        <f t="shared" si="264"/>
        <v>93.219897219999993</v>
      </c>
      <c r="AB268" s="162">
        <f t="shared" si="265"/>
        <v>0</v>
      </c>
      <c r="AC268" s="43">
        <f t="shared" si="274"/>
        <v>91.971332989999993</v>
      </c>
      <c r="AD268" s="162">
        <f t="shared" si="275"/>
        <v>0</v>
      </c>
      <c r="AE268" s="43">
        <f t="shared" si="276"/>
        <v>91.248903010000006</v>
      </c>
      <c r="AF268" s="162">
        <f t="shared" si="277"/>
        <v>8.7510969860000003</v>
      </c>
      <c r="AG268" s="43">
        <f t="shared" ref="AG268:AL268" si="599">CZ268/$CY268*100</f>
        <v>27.77861588</v>
      </c>
      <c r="AH268" s="44">
        <f t="shared" si="599"/>
        <v>50.746747120000002</v>
      </c>
      <c r="AI268" s="44">
        <f t="shared" si="599"/>
        <v>15.209315480000001</v>
      </c>
      <c r="AJ268" s="44">
        <f t="shared" si="599"/>
        <v>4.7652272299999998</v>
      </c>
      <c r="AK268" s="44">
        <f t="shared" si="599"/>
        <v>0.14991514240000001</v>
      </c>
      <c r="AL268" s="44">
        <f t="shared" si="599"/>
        <v>1.3501791439999999</v>
      </c>
      <c r="AM268" s="43">
        <f t="shared" ref="AM268:AR268" si="600">DN268/$DM268*100</f>
        <v>25.191429200000002</v>
      </c>
      <c r="AN268" s="44">
        <f t="shared" si="600"/>
        <v>51.30756959</v>
      </c>
      <c r="AO268" s="44">
        <f t="shared" si="600"/>
        <v>16.56357775</v>
      </c>
      <c r="AP268" s="44">
        <f t="shared" si="600"/>
        <v>4.6201034280000002</v>
      </c>
      <c r="AQ268" s="44">
        <f t="shared" si="600"/>
        <v>0.2389458038</v>
      </c>
      <c r="AR268" s="163">
        <f t="shared" si="600"/>
        <v>2.078374224</v>
      </c>
      <c r="AS268" s="45">
        <f t="shared" si="571"/>
        <v>85.05201615</v>
      </c>
      <c r="AT268" s="46">
        <f t="shared" si="577"/>
        <v>346</v>
      </c>
      <c r="AU268" s="47">
        <f t="shared" si="572"/>
        <v>33.723539510000002</v>
      </c>
      <c r="AV268" s="46">
        <f t="shared" si="578"/>
        <v>160</v>
      </c>
      <c r="AW268" s="47">
        <f t="shared" si="573"/>
        <v>55.629223170000003</v>
      </c>
      <c r="AX268" s="164">
        <f t="shared" si="579"/>
        <v>41</v>
      </c>
      <c r="AY268" s="48">
        <v>54878</v>
      </c>
      <c r="AZ268" s="49">
        <f t="shared" si="580"/>
        <v>292</v>
      </c>
      <c r="BA268" s="50">
        <v>79406</v>
      </c>
      <c r="BB268" s="49">
        <f t="shared" si="581"/>
        <v>133</v>
      </c>
      <c r="BC268" s="165">
        <f t="shared" si="574"/>
        <v>12.32558766</v>
      </c>
      <c r="BD268" s="51"/>
      <c r="BE268" s="44"/>
      <c r="BF268" s="162"/>
      <c r="BG268" s="100">
        <v>265</v>
      </c>
      <c r="BH268" s="39">
        <v>283554</v>
      </c>
      <c r="BI268" s="40">
        <v>234960</v>
      </c>
      <c r="BJ268" s="40">
        <v>46711</v>
      </c>
      <c r="BK268" s="39">
        <v>254930</v>
      </c>
      <c r="BL268" s="40">
        <v>215689</v>
      </c>
      <c r="BM268" s="40">
        <v>34356</v>
      </c>
      <c r="BN268" s="39">
        <v>235295</v>
      </c>
      <c r="BO268" s="40">
        <v>210018</v>
      </c>
      <c r="BP268" s="40">
        <v>23869</v>
      </c>
      <c r="BQ268" s="39">
        <v>242177</v>
      </c>
      <c r="BR268" s="40">
        <v>208300</v>
      </c>
      <c r="BS268" s="40">
        <v>32971</v>
      </c>
      <c r="BT268" s="39">
        <v>277169</v>
      </c>
      <c r="BU268" s="40">
        <v>234933</v>
      </c>
      <c r="BV268" s="40">
        <v>42007</v>
      </c>
      <c r="BW268" s="40">
        <v>0</v>
      </c>
      <c r="BX268" s="40">
        <v>0</v>
      </c>
      <c r="BY268" s="159">
        <v>229</v>
      </c>
      <c r="BZ268" s="39">
        <v>191567</v>
      </c>
      <c r="CA268" s="40">
        <v>180376</v>
      </c>
      <c r="CB268" s="40">
        <v>0</v>
      </c>
      <c r="CC268" s="159">
        <v>11191</v>
      </c>
      <c r="CD268" s="39">
        <f t="shared" si="582"/>
        <v>230203</v>
      </c>
      <c r="CE268" s="40">
        <v>214595</v>
      </c>
      <c r="CF268" s="40">
        <v>0</v>
      </c>
      <c r="CG268" s="159">
        <v>15608</v>
      </c>
      <c r="CH268" s="39">
        <f t="shared" si="280"/>
        <v>83999</v>
      </c>
      <c r="CI268" s="40">
        <v>77255</v>
      </c>
      <c r="CJ268" s="40">
        <v>0</v>
      </c>
      <c r="CK268" s="159">
        <v>6744</v>
      </c>
      <c r="CL268" s="39">
        <v>184039</v>
      </c>
      <c r="CM268" s="159">
        <v>17650</v>
      </c>
      <c r="CN268" s="39"/>
      <c r="CO268" s="40"/>
      <c r="CP268" s="40"/>
      <c r="CQ268" s="159"/>
      <c r="CR268" s="39">
        <v>688990</v>
      </c>
      <c r="CS268" s="40">
        <v>174325</v>
      </c>
      <c r="CT268" s="40">
        <v>351765</v>
      </c>
      <c r="CU268" s="40">
        <v>116975</v>
      </c>
      <c r="CV268" s="40">
        <v>33255</v>
      </c>
      <c r="CW268" s="40">
        <v>905</v>
      </c>
      <c r="CX268" s="40">
        <v>11765</v>
      </c>
      <c r="CY268" s="39">
        <v>530300</v>
      </c>
      <c r="CZ268" s="40">
        <v>147310</v>
      </c>
      <c r="DA268" s="40">
        <v>269110</v>
      </c>
      <c r="DB268" s="40">
        <v>80655</v>
      </c>
      <c r="DC268" s="40">
        <v>25270</v>
      </c>
      <c r="DD268" s="40">
        <v>795</v>
      </c>
      <c r="DE268" s="40">
        <v>7160</v>
      </c>
      <c r="DF268" s="39">
        <v>717708</v>
      </c>
      <c r="DG268" s="40">
        <v>160708</v>
      </c>
      <c r="DH268" s="40">
        <v>377157</v>
      </c>
      <c r="DI268" s="40">
        <v>129299</v>
      </c>
      <c r="DJ268" s="40">
        <v>32659</v>
      </c>
      <c r="DK268" s="40">
        <v>1808</v>
      </c>
      <c r="DL268" s="159">
        <v>16077</v>
      </c>
      <c r="DM268" s="39">
        <v>550334</v>
      </c>
      <c r="DN268" s="40">
        <v>138637</v>
      </c>
      <c r="DO268" s="40">
        <v>282363</v>
      </c>
      <c r="DP268" s="40">
        <v>91155</v>
      </c>
      <c r="DQ268" s="40">
        <v>25426</v>
      </c>
      <c r="DR268" s="40">
        <v>1315</v>
      </c>
      <c r="DS268" s="159">
        <v>11438</v>
      </c>
      <c r="DT268" s="53">
        <v>538775</v>
      </c>
      <c r="DU268" s="54">
        <v>80536</v>
      </c>
      <c r="DV268" s="54">
        <v>157457</v>
      </c>
      <c r="DW268" s="54">
        <v>119088</v>
      </c>
      <c r="DX268" s="54">
        <v>181694</v>
      </c>
      <c r="DY268" s="53">
        <v>149621</v>
      </c>
      <c r="DZ268" s="54">
        <v>10746</v>
      </c>
      <c r="EA268" s="54">
        <v>30855</v>
      </c>
      <c r="EB268" s="54">
        <v>24787</v>
      </c>
      <c r="EC268" s="167">
        <v>83233</v>
      </c>
    </row>
    <row r="269" spans="1:133">
      <c r="A269" s="154" t="s">
        <v>1675</v>
      </c>
      <c r="B269" s="154" t="s">
        <v>1676</v>
      </c>
      <c r="C269" s="140" t="s">
        <v>126</v>
      </c>
      <c r="D269" s="29" t="s">
        <v>1619</v>
      </c>
      <c r="E269" s="156" t="s">
        <v>1677</v>
      </c>
      <c r="F269" s="29" t="s">
        <v>1678</v>
      </c>
      <c r="G269" s="156" t="s">
        <v>1679</v>
      </c>
      <c r="H269" s="166">
        <v>2006</v>
      </c>
      <c r="I269" s="150">
        <v>1964</v>
      </c>
      <c r="J269" s="100" t="s">
        <v>131</v>
      </c>
      <c r="K269" s="100" t="s">
        <v>1210</v>
      </c>
      <c r="L269" s="100" t="s">
        <v>1680</v>
      </c>
      <c r="M269" s="100" t="s">
        <v>87</v>
      </c>
      <c r="N269" s="100" t="s">
        <v>102</v>
      </c>
      <c r="O269" s="43">
        <f t="shared" si="561"/>
        <v>81.425267219999995</v>
      </c>
      <c r="P269" s="162">
        <f t="shared" si="562"/>
        <v>17.828281059999998</v>
      </c>
      <c r="Q269" s="43">
        <f t="shared" si="563"/>
        <v>83.459882030000003</v>
      </c>
      <c r="R269" s="162">
        <f t="shared" si="564"/>
        <v>14.421428819999999</v>
      </c>
      <c r="S269" s="43">
        <f t="shared" si="565"/>
        <v>85.278045640000002</v>
      </c>
      <c r="T269" s="162">
        <f t="shared" si="566"/>
        <v>13.841125119999999</v>
      </c>
      <c r="U269" s="43">
        <f t="shared" si="567"/>
        <v>84.096622409999995</v>
      </c>
      <c r="V269" s="162">
        <f t="shared" si="568"/>
        <v>15.42518048</v>
      </c>
      <c r="W269" s="43">
        <f t="shared" si="268"/>
        <v>83.037929939999998</v>
      </c>
      <c r="X269" s="162">
        <f t="shared" si="269"/>
        <v>15.852233379999999</v>
      </c>
      <c r="Y269" s="43">
        <f t="shared" si="262"/>
        <v>89.200827829999994</v>
      </c>
      <c r="Z269" s="162">
        <f t="shared" si="263"/>
        <v>10.27464938</v>
      </c>
      <c r="AA269" s="43">
        <f t="shared" si="264"/>
        <v>92.285453309999994</v>
      </c>
      <c r="AB269" s="162">
        <f t="shared" si="265"/>
        <v>0</v>
      </c>
      <c r="AC269" s="43">
        <f t="shared" si="274"/>
        <v>89.294472229999997</v>
      </c>
      <c r="AD269" s="162">
        <f t="shared" si="275"/>
        <v>0</v>
      </c>
      <c r="AE269" s="43">
        <f t="shared" si="276"/>
        <v>88.510021159999994</v>
      </c>
      <c r="AF269" s="162">
        <f t="shared" si="277"/>
        <v>11.489978839999999</v>
      </c>
      <c r="AG269" s="43">
        <f t="shared" ref="AG269:AL269" si="601">CZ269/$CY269*100</f>
        <v>35.077055970000004</v>
      </c>
      <c r="AH269" s="44">
        <f t="shared" si="601"/>
        <v>46.453740080000003</v>
      </c>
      <c r="AI269" s="44">
        <f t="shared" si="601"/>
        <v>10.352782550000001</v>
      </c>
      <c r="AJ269" s="44">
        <f t="shared" si="601"/>
        <v>6.3193266689999996</v>
      </c>
      <c r="AK269" s="44">
        <f t="shared" si="601"/>
        <v>0.10217947769999999</v>
      </c>
      <c r="AL269" s="44">
        <f t="shared" si="601"/>
        <v>1.6949152540000001</v>
      </c>
      <c r="AM269" s="43">
        <f t="shared" ref="AM269:AR269" si="602">DN269/$DM269*100</f>
        <v>30.447541520000001</v>
      </c>
      <c r="AN269" s="44">
        <f t="shared" si="602"/>
        <v>50.872480299999999</v>
      </c>
      <c r="AO269" s="44">
        <f t="shared" si="602"/>
        <v>10.6584521</v>
      </c>
      <c r="AP269" s="44">
        <f t="shared" si="602"/>
        <v>5.8634808950000004</v>
      </c>
      <c r="AQ269" s="44">
        <f t="shared" si="602"/>
        <v>0.1852445972</v>
      </c>
      <c r="AR269" s="163">
        <f t="shared" si="602"/>
        <v>1.9728005829999999</v>
      </c>
      <c r="AS269" s="45">
        <f t="shared" si="571"/>
        <v>86.354299549999993</v>
      </c>
      <c r="AT269" s="46">
        <f t="shared" si="577"/>
        <v>318</v>
      </c>
      <c r="AU269" s="47">
        <f t="shared" si="572"/>
        <v>38.958090489999996</v>
      </c>
      <c r="AV269" s="46">
        <f t="shared" si="578"/>
        <v>103</v>
      </c>
      <c r="AW269" s="47">
        <f t="shared" si="573"/>
        <v>63.850707509999999</v>
      </c>
      <c r="AX269" s="164">
        <f t="shared" si="579"/>
        <v>18</v>
      </c>
      <c r="AY269" s="48">
        <v>61292</v>
      </c>
      <c r="AZ269" s="49">
        <f t="shared" si="580"/>
        <v>210</v>
      </c>
      <c r="BA269" s="50">
        <v>90482</v>
      </c>
      <c r="BB269" s="49">
        <f t="shared" si="581"/>
        <v>76</v>
      </c>
      <c r="BC269" s="165">
        <f t="shared" si="574"/>
        <v>12.68010756</v>
      </c>
      <c r="BD269" s="51"/>
      <c r="BE269" s="44"/>
      <c r="BF269" s="162"/>
      <c r="BG269" s="100">
        <v>266</v>
      </c>
      <c r="BH269" s="39">
        <v>285350</v>
      </c>
      <c r="BI269" s="40">
        <v>232347</v>
      </c>
      <c r="BJ269" s="40">
        <v>50873</v>
      </c>
      <c r="BK269" s="39">
        <v>253789</v>
      </c>
      <c r="BL269" s="40">
        <v>211812</v>
      </c>
      <c r="BM269" s="40">
        <v>36600</v>
      </c>
      <c r="BN269" s="39">
        <v>239547</v>
      </c>
      <c r="BO269" s="40">
        <v>204281</v>
      </c>
      <c r="BP269" s="40">
        <v>33156</v>
      </c>
      <c r="BQ269" s="39">
        <v>248224</v>
      </c>
      <c r="BR269" s="40">
        <v>208748</v>
      </c>
      <c r="BS269" s="40">
        <v>38289</v>
      </c>
      <c r="BT269" s="39">
        <v>277248</v>
      </c>
      <c r="BU269" s="40">
        <v>230221</v>
      </c>
      <c r="BV269" s="40">
        <v>43950</v>
      </c>
      <c r="BW269" s="40">
        <v>0</v>
      </c>
      <c r="BX269" s="40">
        <v>0</v>
      </c>
      <c r="BY269" s="159">
        <v>3077</v>
      </c>
      <c r="BZ269" s="39">
        <v>203423</v>
      </c>
      <c r="CA269" s="40">
        <v>181455</v>
      </c>
      <c r="CB269" s="40">
        <v>20901</v>
      </c>
      <c r="CC269" s="159">
        <v>1067</v>
      </c>
      <c r="CD269" s="39">
        <f t="shared" si="582"/>
        <v>232094</v>
      </c>
      <c r="CE269" s="40">
        <v>214189</v>
      </c>
      <c r="CF269" s="40">
        <v>0</v>
      </c>
      <c r="CG269" s="159">
        <v>17905</v>
      </c>
      <c r="CH269" s="39">
        <f t="shared" si="280"/>
        <v>92569</v>
      </c>
      <c r="CI269" s="40">
        <v>82659</v>
      </c>
      <c r="CJ269" s="40">
        <v>0</v>
      </c>
      <c r="CK269" s="159">
        <v>9910</v>
      </c>
      <c r="CL269" s="39">
        <v>186141</v>
      </c>
      <c r="CM269" s="159">
        <v>24164</v>
      </c>
      <c r="CN269" s="39"/>
      <c r="CO269" s="40"/>
      <c r="CP269" s="40"/>
      <c r="CQ269" s="159"/>
      <c r="CR269" s="39">
        <v>625885</v>
      </c>
      <c r="CS269" s="40">
        <v>217865</v>
      </c>
      <c r="CT269" s="40">
        <v>285210</v>
      </c>
      <c r="CU269" s="40">
        <v>68865</v>
      </c>
      <c r="CV269" s="40">
        <v>39485</v>
      </c>
      <c r="CW269" s="40">
        <v>590</v>
      </c>
      <c r="CX269" s="40">
        <v>13870</v>
      </c>
      <c r="CY269" s="39">
        <v>474655</v>
      </c>
      <c r="CZ269" s="40">
        <v>166495</v>
      </c>
      <c r="DA269" s="40">
        <v>220495</v>
      </c>
      <c r="DB269" s="40">
        <v>49140</v>
      </c>
      <c r="DC269" s="40">
        <v>29995</v>
      </c>
      <c r="DD269" s="40">
        <v>485</v>
      </c>
      <c r="DE269" s="40">
        <v>8045</v>
      </c>
      <c r="DF269" s="39">
        <v>717708</v>
      </c>
      <c r="DG269" s="40">
        <v>213133</v>
      </c>
      <c r="DH269" s="40">
        <v>365095</v>
      </c>
      <c r="DI269" s="40">
        <v>80893</v>
      </c>
      <c r="DJ269" s="40">
        <v>41564</v>
      </c>
      <c r="DK269" s="40">
        <v>1462</v>
      </c>
      <c r="DL269" s="159">
        <v>15561</v>
      </c>
      <c r="DM269" s="39">
        <v>551703</v>
      </c>
      <c r="DN269" s="40">
        <v>167980</v>
      </c>
      <c r="DO269" s="40">
        <v>280665</v>
      </c>
      <c r="DP269" s="40">
        <v>58803</v>
      </c>
      <c r="DQ269" s="40">
        <v>32349</v>
      </c>
      <c r="DR269" s="40">
        <v>1022</v>
      </c>
      <c r="DS269" s="159">
        <v>10884</v>
      </c>
      <c r="DT269" s="53">
        <v>508739</v>
      </c>
      <c r="DU269" s="54">
        <v>69421</v>
      </c>
      <c r="DV269" s="54">
        <v>131954</v>
      </c>
      <c r="DW269" s="54">
        <v>109169</v>
      </c>
      <c r="DX269" s="54">
        <v>198195</v>
      </c>
      <c r="DY269" s="53">
        <v>167912</v>
      </c>
      <c r="DZ269" s="54">
        <v>9380</v>
      </c>
      <c r="EA269" s="54">
        <v>24594</v>
      </c>
      <c r="EB269" s="54">
        <v>26725</v>
      </c>
      <c r="EC269" s="167">
        <v>107213</v>
      </c>
    </row>
    <row r="270" spans="1:133">
      <c r="A270" s="155" t="s">
        <v>1681</v>
      </c>
      <c r="B270" s="155" t="s">
        <v>1682</v>
      </c>
      <c r="C270" s="140" t="s">
        <v>126</v>
      </c>
      <c r="D270" s="29" t="s">
        <v>81</v>
      </c>
      <c r="E270" s="156" t="s">
        <v>1683</v>
      </c>
      <c r="F270" s="29" t="s">
        <v>1684</v>
      </c>
      <c r="G270" s="156" t="s">
        <v>1685</v>
      </c>
      <c r="H270" s="166" t="s">
        <v>1686</v>
      </c>
      <c r="I270" s="150">
        <v>1947</v>
      </c>
      <c r="J270" s="100" t="s">
        <v>85</v>
      </c>
      <c r="K270" s="100" t="s">
        <v>49</v>
      </c>
      <c r="L270" s="100" t="s">
        <v>410</v>
      </c>
      <c r="M270" s="100" t="s">
        <v>87</v>
      </c>
      <c r="N270" s="100" t="s">
        <v>102</v>
      </c>
      <c r="O270" s="43">
        <f t="shared" si="561"/>
        <v>76.132790279999995</v>
      </c>
      <c r="P270" s="162">
        <f t="shared" si="562"/>
        <v>22.898714609999999</v>
      </c>
      <c r="Q270" s="43">
        <f t="shared" si="563"/>
        <v>78.304224169999998</v>
      </c>
      <c r="R270" s="162">
        <f t="shared" si="564"/>
        <v>18.77455191</v>
      </c>
      <c r="S270" s="43">
        <f t="shared" si="565"/>
        <v>73.636359780000006</v>
      </c>
      <c r="T270" s="162">
        <f t="shared" si="566"/>
        <v>25.015583849999999</v>
      </c>
      <c r="U270" s="43">
        <f t="shared" si="567"/>
        <v>75.654245110000005</v>
      </c>
      <c r="V270" s="162">
        <f t="shared" si="568"/>
        <v>23.425816189999999</v>
      </c>
      <c r="W270" s="43">
        <f t="shared" si="268"/>
        <v>74.486598119999996</v>
      </c>
      <c r="X270" s="162">
        <f t="shared" si="269"/>
        <v>24.149745830000001</v>
      </c>
      <c r="Y270" s="43">
        <f t="shared" si="262"/>
        <v>82.051877619999999</v>
      </c>
      <c r="Z270" s="162">
        <f t="shared" si="263"/>
        <v>17.832459539999999</v>
      </c>
      <c r="AA270" s="43">
        <f t="shared" si="264"/>
        <v>78.029859959999996</v>
      </c>
      <c r="AB270" s="162">
        <f t="shared" si="265"/>
        <v>21.853169569999999</v>
      </c>
      <c r="AC270" s="43">
        <f t="shared" si="274"/>
        <v>87.435341230000006</v>
      </c>
      <c r="AD270" s="162">
        <f t="shared" si="275"/>
        <v>0</v>
      </c>
      <c r="AE270" s="43">
        <f t="shared" si="276"/>
        <v>80.788765620000007</v>
      </c>
      <c r="AF270" s="162">
        <f t="shared" si="277"/>
        <v>19.21123438</v>
      </c>
      <c r="AG270" s="43">
        <f t="shared" ref="AG270:AL270" si="603">CZ270/$CY270*100</f>
        <v>66.669048079999996</v>
      </c>
      <c r="AH270" s="44">
        <f t="shared" si="603"/>
        <v>4.3059368649999996</v>
      </c>
      <c r="AI270" s="44">
        <f t="shared" si="603"/>
        <v>11.370571849999999</v>
      </c>
      <c r="AJ270" s="44">
        <f t="shared" si="603"/>
        <v>15.91328931</v>
      </c>
      <c r="AK270" s="44">
        <f t="shared" si="603"/>
        <v>0.15921454160000001</v>
      </c>
      <c r="AL270" s="44">
        <f t="shared" si="603"/>
        <v>1.5819393559999999</v>
      </c>
      <c r="AM270" s="43">
        <f t="shared" ref="AM270:AR270" si="604">DN270/$DM270*100</f>
        <v>65.402915289999996</v>
      </c>
      <c r="AN270" s="44">
        <f t="shared" si="604"/>
        <v>3.974491199</v>
      </c>
      <c r="AO270" s="44">
        <f t="shared" si="604"/>
        <v>11.88479785</v>
      </c>
      <c r="AP270" s="44">
        <f t="shared" si="604"/>
        <v>16.816900440000001</v>
      </c>
      <c r="AQ270" s="44">
        <f t="shared" si="604"/>
        <v>8.5602310230000006E-2</v>
      </c>
      <c r="AR270" s="163">
        <f t="shared" si="604"/>
        <v>1.8352929039999999</v>
      </c>
      <c r="AS270" s="45">
        <f t="shared" si="571"/>
        <v>88.342328539999997</v>
      </c>
      <c r="AT270" s="46">
        <f t="shared" si="577"/>
        <v>262</v>
      </c>
      <c r="AU270" s="47">
        <f t="shared" si="572"/>
        <v>61.56076599</v>
      </c>
      <c r="AV270" s="46">
        <f t="shared" si="578"/>
        <v>6</v>
      </c>
      <c r="AW270" s="47">
        <f t="shared" si="573"/>
        <v>71.383767259999999</v>
      </c>
      <c r="AX270" s="164">
        <f t="shared" si="579"/>
        <v>8</v>
      </c>
      <c r="AY270" s="48">
        <v>96313</v>
      </c>
      <c r="AZ270" s="49">
        <f t="shared" si="580"/>
        <v>31</v>
      </c>
      <c r="BA270" s="50">
        <v>109574</v>
      </c>
      <c r="BB270" s="49">
        <f t="shared" si="581"/>
        <v>24</v>
      </c>
      <c r="BC270" s="165">
        <f t="shared" si="574"/>
        <v>19.078169970000001</v>
      </c>
      <c r="BD270" s="51"/>
      <c r="BE270" s="44"/>
      <c r="BF270" s="162"/>
      <c r="BG270" s="100">
        <v>267</v>
      </c>
      <c r="BH270" s="39">
        <v>286527</v>
      </c>
      <c r="BI270" s="40">
        <v>218141</v>
      </c>
      <c r="BJ270" s="40">
        <v>65611</v>
      </c>
      <c r="BK270" s="39">
        <v>261945</v>
      </c>
      <c r="BL270" s="40">
        <v>205114</v>
      </c>
      <c r="BM270" s="40">
        <v>49179</v>
      </c>
      <c r="BN270" s="39">
        <v>235821</v>
      </c>
      <c r="BO270" s="40">
        <v>173650</v>
      </c>
      <c r="BP270" s="40">
        <v>58992</v>
      </c>
      <c r="BQ270" s="39">
        <v>259039</v>
      </c>
      <c r="BR270" s="40">
        <v>195974</v>
      </c>
      <c r="BS270" s="40">
        <v>60682</v>
      </c>
      <c r="BT270" s="39">
        <v>276976</v>
      </c>
      <c r="BU270" s="40">
        <v>206310</v>
      </c>
      <c r="BV270" s="40">
        <v>66889</v>
      </c>
      <c r="BW270" s="40">
        <v>0</v>
      </c>
      <c r="BX270" s="40">
        <v>0</v>
      </c>
      <c r="BY270" s="159">
        <v>3777</v>
      </c>
      <c r="BZ270" s="39">
        <v>210958</v>
      </c>
      <c r="CA270" s="40">
        <v>173095</v>
      </c>
      <c r="CB270" s="40">
        <v>37619</v>
      </c>
      <c r="CC270" s="159">
        <v>244</v>
      </c>
      <c r="CD270" s="39">
        <f t="shared" si="582"/>
        <v>246216</v>
      </c>
      <c r="CE270" s="40">
        <v>192122</v>
      </c>
      <c r="CF270" s="40">
        <v>53806</v>
      </c>
      <c r="CG270" s="159">
        <v>288</v>
      </c>
      <c r="CH270" s="39">
        <f t="shared" si="280"/>
        <v>101881</v>
      </c>
      <c r="CI270" s="40">
        <v>89080</v>
      </c>
      <c r="CJ270" s="40">
        <v>0</v>
      </c>
      <c r="CK270" s="159">
        <v>12801</v>
      </c>
      <c r="CL270" s="39">
        <v>165743</v>
      </c>
      <c r="CM270" s="159">
        <v>39413</v>
      </c>
      <c r="CN270" s="39"/>
      <c r="CO270" s="40"/>
      <c r="CP270" s="40"/>
      <c r="CQ270" s="159"/>
      <c r="CR270" s="39">
        <v>625785</v>
      </c>
      <c r="CS270" s="40">
        <v>414200</v>
      </c>
      <c r="CT270" s="40">
        <v>23925</v>
      </c>
      <c r="CU270" s="40">
        <v>74555</v>
      </c>
      <c r="CV270" s="40">
        <v>98650</v>
      </c>
      <c r="CW270" s="40">
        <v>1190</v>
      </c>
      <c r="CX270" s="40">
        <v>13265</v>
      </c>
      <c r="CY270" s="39">
        <v>489905</v>
      </c>
      <c r="CZ270" s="40">
        <v>326615</v>
      </c>
      <c r="DA270" s="40">
        <v>21095</v>
      </c>
      <c r="DB270" s="40">
        <v>55705</v>
      </c>
      <c r="DC270" s="40">
        <v>77960</v>
      </c>
      <c r="DD270" s="40">
        <v>780</v>
      </c>
      <c r="DE270" s="40">
        <v>7750</v>
      </c>
      <c r="DF270" s="39">
        <v>717707</v>
      </c>
      <c r="DG270" s="40">
        <v>468753</v>
      </c>
      <c r="DH270" s="40">
        <v>26515</v>
      </c>
      <c r="DI270" s="40">
        <v>87301</v>
      </c>
      <c r="DJ270" s="40">
        <v>118685</v>
      </c>
      <c r="DK270" s="40">
        <v>663</v>
      </c>
      <c r="DL270" s="159">
        <v>15790</v>
      </c>
      <c r="DM270" s="39">
        <v>581760</v>
      </c>
      <c r="DN270" s="40">
        <v>380488</v>
      </c>
      <c r="DO270" s="40">
        <v>23122</v>
      </c>
      <c r="DP270" s="40">
        <v>69141</v>
      </c>
      <c r="DQ270" s="40">
        <v>97834</v>
      </c>
      <c r="DR270" s="40">
        <v>498</v>
      </c>
      <c r="DS270" s="159">
        <v>10677</v>
      </c>
      <c r="DT270" s="53">
        <v>527318</v>
      </c>
      <c r="DU270" s="54">
        <v>61473</v>
      </c>
      <c r="DV270" s="54">
        <v>75214</v>
      </c>
      <c r="DW270" s="54">
        <v>66010</v>
      </c>
      <c r="DX270" s="54">
        <v>324621</v>
      </c>
      <c r="DY270" s="53">
        <v>329051</v>
      </c>
      <c r="DZ270" s="54">
        <v>17227</v>
      </c>
      <c r="EA270" s="54">
        <v>38931</v>
      </c>
      <c r="EB270" s="54">
        <v>38004</v>
      </c>
      <c r="EC270" s="167">
        <v>234889</v>
      </c>
    </row>
    <row r="271" spans="1:133">
      <c r="A271" s="154" t="s">
        <v>1687</v>
      </c>
      <c r="B271" s="154" t="s">
        <v>1688</v>
      </c>
      <c r="C271" s="140" t="s">
        <v>80</v>
      </c>
      <c r="D271" s="29" t="s">
        <v>1689</v>
      </c>
      <c r="E271" s="156" t="s">
        <v>1690</v>
      </c>
      <c r="F271" s="29" t="s">
        <v>1691</v>
      </c>
      <c r="G271" s="156" t="s">
        <v>1692</v>
      </c>
      <c r="H271" s="166">
        <v>2020</v>
      </c>
      <c r="I271" s="150">
        <v>1980</v>
      </c>
      <c r="J271" s="100" t="s">
        <v>131</v>
      </c>
      <c r="K271" s="100" t="s">
        <v>1693</v>
      </c>
      <c r="L271" s="100" t="s">
        <v>141</v>
      </c>
      <c r="M271" s="100" t="s">
        <v>87</v>
      </c>
      <c r="N271" s="100" t="s">
        <v>365</v>
      </c>
      <c r="O271" s="43">
        <f t="shared" si="561"/>
        <v>44.289858559999999</v>
      </c>
      <c r="P271" s="162">
        <f t="shared" si="562"/>
        <v>54.826793549999998</v>
      </c>
      <c r="Q271" s="43">
        <f t="shared" si="563"/>
        <v>43.793090960000001</v>
      </c>
      <c r="R271" s="162">
        <f t="shared" si="564"/>
        <v>53.623765880000001</v>
      </c>
      <c r="S271" s="43">
        <f t="shared" si="565"/>
        <v>51.59422593</v>
      </c>
      <c r="T271" s="162">
        <f t="shared" si="566"/>
        <v>47.320681710000002</v>
      </c>
      <c r="U271" s="43">
        <f t="shared" si="567"/>
        <v>48.295944409999997</v>
      </c>
      <c r="V271" s="162">
        <f t="shared" si="568"/>
        <v>50.913025490000003</v>
      </c>
      <c r="W271" s="43">
        <f t="shared" si="268"/>
        <v>46.775128359999997</v>
      </c>
      <c r="X271" s="162">
        <f t="shared" si="269"/>
        <v>53.051678410000001</v>
      </c>
      <c r="Y271" s="43">
        <f t="shared" si="262"/>
        <v>52.985070739999998</v>
      </c>
      <c r="Z271" s="162">
        <f t="shared" si="263"/>
        <v>46.541917959999999</v>
      </c>
      <c r="AA271" s="43">
        <f t="shared" si="264"/>
        <v>36.69856274</v>
      </c>
      <c r="AB271" s="162">
        <f t="shared" si="265"/>
        <v>61.525415700000003</v>
      </c>
      <c r="AC271" s="43">
        <f t="shared" si="274"/>
        <v>42.141147320000002</v>
      </c>
      <c r="AD271" s="162">
        <f t="shared" si="275"/>
        <v>54.847573189999999</v>
      </c>
      <c r="AE271" s="43">
        <f t="shared" si="276"/>
        <v>47.267167139999998</v>
      </c>
      <c r="AF271" s="162">
        <f t="shared" si="277"/>
        <v>52.732832860000002</v>
      </c>
      <c r="AG271" s="43">
        <f t="shared" ref="AG271:AL271" si="605">CZ271/$CY271*100</f>
        <v>65.356545769999997</v>
      </c>
      <c r="AH271" s="44">
        <f t="shared" si="605"/>
        <v>6.9006597320000003</v>
      </c>
      <c r="AI271" s="44">
        <f t="shared" si="605"/>
        <v>14.049595050000001</v>
      </c>
      <c r="AJ271" s="44">
        <f t="shared" si="605"/>
        <v>12.4317993</v>
      </c>
      <c r="AK271" s="44">
        <f t="shared" si="605"/>
        <v>0.14616224010000001</v>
      </c>
      <c r="AL271" s="44">
        <f t="shared" si="605"/>
        <v>1.1152379139999999</v>
      </c>
      <c r="AM271" s="43">
        <f t="shared" ref="AM271:AR271" si="606">DN271/$DM271*100</f>
        <v>66.883712090000003</v>
      </c>
      <c r="AN271" s="44">
        <f t="shared" si="606"/>
        <v>6.3330624750000002</v>
      </c>
      <c r="AO271" s="44">
        <f t="shared" si="606"/>
        <v>13.89610879</v>
      </c>
      <c r="AP271" s="44">
        <f t="shared" si="606"/>
        <v>11.42771042</v>
      </c>
      <c r="AQ271" s="44">
        <f t="shared" si="606"/>
        <v>0.1214378093</v>
      </c>
      <c r="AR271" s="163">
        <f t="shared" si="606"/>
        <v>1.3379684190000001</v>
      </c>
      <c r="AS271" s="45">
        <f t="shared" si="571"/>
        <v>86.593098119999993</v>
      </c>
      <c r="AT271" s="46">
        <f t="shared" si="577"/>
        <v>312</v>
      </c>
      <c r="AU271" s="47">
        <f t="shared" si="572"/>
        <v>35.866912890000002</v>
      </c>
      <c r="AV271" s="46">
        <f t="shared" si="578"/>
        <v>131</v>
      </c>
      <c r="AW271" s="47">
        <f t="shared" si="573"/>
        <v>39.569461539999999</v>
      </c>
      <c r="AX271" s="164">
        <f t="shared" si="579"/>
        <v>158</v>
      </c>
      <c r="AY271" s="48">
        <v>76467</v>
      </c>
      <c r="AZ271" s="49">
        <f t="shared" si="580"/>
        <v>93</v>
      </c>
      <c r="BA271" s="50">
        <v>84417</v>
      </c>
      <c r="BB271" s="49">
        <f t="shared" si="581"/>
        <v>102</v>
      </c>
      <c r="BC271" s="165">
        <f t="shared" si="574"/>
        <v>39.495312519999999</v>
      </c>
      <c r="BD271" s="51">
        <v>42129</v>
      </c>
      <c r="BE271" s="44">
        <f>CO271/CN271*100</f>
        <v>40.106800909999997</v>
      </c>
      <c r="BF271" s="162">
        <f>CP271/CN271*100</f>
        <v>58.333529370000001</v>
      </c>
      <c r="BG271" s="100">
        <v>268</v>
      </c>
      <c r="BH271" s="39">
        <v>298863</v>
      </c>
      <c r="BI271" s="40">
        <v>132366</v>
      </c>
      <c r="BJ271" s="40">
        <v>163857</v>
      </c>
      <c r="BK271" s="39">
        <v>248457</v>
      </c>
      <c r="BL271" s="40">
        <v>108807</v>
      </c>
      <c r="BM271" s="40">
        <v>133232</v>
      </c>
      <c r="BN271" s="39">
        <v>213991</v>
      </c>
      <c r="BO271" s="40">
        <v>110407</v>
      </c>
      <c r="BP271" s="40">
        <v>101262</v>
      </c>
      <c r="BQ271" s="39">
        <v>231976</v>
      </c>
      <c r="BR271" s="40">
        <v>112035</v>
      </c>
      <c r="BS271" s="40">
        <v>118106</v>
      </c>
      <c r="BT271" s="39">
        <v>293314</v>
      </c>
      <c r="BU271" s="40">
        <v>137198</v>
      </c>
      <c r="BV271" s="40">
        <v>155608</v>
      </c>
      <c r="BW271" s="40">
        <v>0</v>
      </c>
      <c r="BX271" s="40">
        <v>0</v>
      </c>
      <c r="BY271" s="159">
        <v>508</v>
      </c>
      <c r="BZ271" s="39">
        <v>192173</v>
      </c>
      <c r="CA271" s="40">
        <v>101823</v>
      </c>
      <c r="CB271" s="40">
        <v>89441</v>
      </c>
      <c r="CC271" s="159">
        <v>909</v>
      </c>
      <c r="CD271" s="39">
        <f t="shared" si="582"/>
        <v>232317</v>
      </c>
      <c r="CE271" s="40">
        <v>85257</v>
      </c>
      <c r="CF271" s="40">
        <v>142934</v>
      </c>
      <c r="CG271" s="159">
        <v>4126</v>
      </c>
      <c r="CH271" s="39">
        <f t="shared" si="280"/>
        <v>107363</v>
      </c>
      <c r="CI271" s="40">
        <v>45244</v>
      </c>
      <c r="CJ271" s="40">
        <v>58886</v>
      </c>
      <c r="CK271" s="159">
        <v>3233</v>
      </c>
      <c r="CL271" s="39">
        <v>92430</v>
      </c>
      <c r="CM271" s="159">
        <v>103118</v>
      </c>
      <c r="CN271" s="39">
        <v>42509</v>
      </c>
      <c r="CO271" s="40">
        <v>17049</v>
      </c>
      <c r="CP271" s="40">
        <v>24797</v>
      </c>
      <c r="CQ271" s="159">
        <v>663</v>
      </c>
      <c r="CR271" s="39">
        <v>654240</v>
      </c>
      <c r="CS271" s="40">
        <v>406725</v>
      </c>
      <c r="CT271" s="40">
        <v>47145</v>
      </c>
      <c r="CU271" s="40">
        <v>106875</v>
      </c>
      <c r="CV271" s="40">
        <v>82215</v>
      </c>
      <c r="CW271" s="40">
        <v>855</v>
      </c>
      <c r="CX271" s="40">
        <v>10425</v>
      </c>
      <c r="CY271" s="39">
        <v>499445</v>
      </c>
      <c r="CZ271" s="40">
        <v>326420</v>
      </c>
      <c r="DA271" s="40">
        <v>34465</v>
      </c>
      <c r="DB271" s="40">
        <v>70170</v>
      </c>
      <c r="DC271" s="40">
        <v>62090</v>
      </c>
      <c r="DD271" s="40">
        <v>730</v>
      </c>
      <c r="DE271" s="40">
        <v>5570</v>
      </c>
      <c r="DF271" s="39">
        <v>717708</v>
      </c>
      <c r="DG271" s="40">
        <v>460939</v>
      </c>
      <c r="DH271" s="40">
        <v>49358</v>
      </c>
      <c r="DI271" s="40">
        <v>112509</v>
      </c>
      <c r="DJ271" s="40">
        <v>82074</v>
      </c>
      <c r="DK271" s="40">
        <v>936</v>
      </c>
      <c r="DL271" s="159">
        <v>11892</v>
      </c>
      <c r="DM271" s="39">
        <v>557487</v>
      </c>
      <c r="DN271" s="40">
        <v>372868</v>
      </c>
      <c r="DO271" s="40">
        <v>35306</v>
      </c>
      <c r="DP271" s="40">
        <v>77469</v>
      </c>
      <c r="DQ271" s="40">
        <v>63708</v>
      </c>
      <c r="DR271" s="40">
        <v>677</v>
      </c>
      <c r="DS271" s="159">
        <v>7459</v>
      </c>
      <c r="DT271" s="53">
        <v>512266</v>
      </c>
      <c r="DU271" s="54">
        <v>68679</v>
      </c>
      <c r="DV271" s="54">
        <v>144686</v>
      </c>
      <c r="DW271" s="54">
        <v>115167</v>
      </c>
      <c r="DX271" s="54">
        <v>183734</v>
      </c>
      <c r="DY271" s="53">
        <v>318392</v>
      </c>
      <c r="DZ271" s="54">
        <v>26148</v>
      </c>
      <c r="EA271" s="54">
        <v>93530</v>
      </c>
      <c r="EB271" s="54">
        <v>72728</v>
      </c>
      <c r="EC271" s="167">
        <v>125986</v>
      </c>
    </row>
    <row r="272" spans="1:133">
      <c r="A272" s="155" t="s">
        <v>1694</v>
      </c>
      <c r="B272" s="155" t="s">
        <v>1695</v>
      </c>
      <c r="C272" s="140" t="s">
        <v>126</v>
      </c>
      <c r="D272" s="29" t="s">
        <v>840</v>
      </c>
      <c r="E272" s="156" t="s">
        <v>1696</v>
      </c>
      <c r="F272" s="29" t="s">
        <v>1697</v>
      </c>
      <c r="G272" s="156" t="s">
        <v>1698</v>
      </c>
      <c r="H272" s="166">
        <v>1992</v>
      </c>
      <c r="I272" s="150">
        <v>1948</v>
      </c>
      <c r="J272" s="100" t="s">
        <v>131</v>
      </c>
      <c r="K272" s="100" t="s">
        <v>49</v>
      </c>
      <c r="L272" s="100" t="s">
        <v>123</v>
      </c>
      <c r="M272" s="100" t="s">
        <v>87</v>
      </c>
      <c r="N272" s="100" t="s">
        <v>102</v>
      </c>
      <c r="O272" s="43">
        <f t="shared" si="561"/>
        <v>84.133165070000004</v>
      </c>
      <c r="P272" s="162">
        <f t="shared" si="562"/>
        <v>14.82392885</v>
      </c>
      <c r="Q272" s="43">
        <f t="shared" si="563"/>
        <v>83.282341020000004</v>
      </c>
      <c r="R272" s="162">
        <f t="shared" si="564"/>
        <v>13.48380139</v>
      </c>
      <c r="S272" s="43">
        <f t="shared" si="565"/>
        <v>76.923852789999998</v>
      </c>
      <c r="T272" s="162">
        <f t="shared" si="566"/>
        <v>21.50792702</v>
      </c>
      <c r="U272" s="43">
        <f t="shared" si="567"/>
        <v>80.146280849999997</v>
      </c>
      <c r="V272" s="162">
        <f t="shared" si="568"/>
        <v>18.866208069999999</v>
      </c>
      <c r="W272" s="43">
        <f t="shared" si="268"/>
        <v>82.091257220000003</v>
      </c>
      <c r="X272" s="162">
        <f t="shared" si="269"/>
        <v>16.426486199999999</v>
      </c>
      <c r="Y272" s="43">
        <f t="shared" si="262"/>
        <v>86.323880310000007</v>
      </c>
      <c r="Z272" s="162">
        <f t="shared" si="263"/>
        <v>12.087645950000001</v>
      </c>
      <c r="AA272" s="43">
        <f t="shared" si="264"/>
        <v>83.101021579999994</v>
      </c>
      <c r="AB272" s="162">
        <f t="shared" si="265"/>
        <v>16.793825590000001</v>
      </c>
      <c r="AC272" s="43">
        <f t="shared" si="274"/>
        <v>79.876398449999996</v>
      </c>
      <c r="AD272" s="162">
        <f t="shared" si="275"/>
        <v>20.039848719999998</v>
      </c>
      <c r="AE272" s="43">
        <f t="shared" si="276"/>
        <v>80.580902199999997</v>
      </c>
      <c r="AF272" s="162">
        <f t="shared" si="277"/>
        <v>19.419097799999999</v>
      </c>
      <c r="AG272" s="43">
        <f t="shared" ref="AG272:AL272" si="607">CZ272/$CY272*100</f>
        <v>70.124998849999997</v>
      </c>
      <c r="AH272" s="44">
        <f t="shared" si="607"/>
        <v>4.8807329350000002</v>
      </c>
      <c r="AI272" s="44">
        <f t="shared" si="607"/>
        <v>12.357737</v>
      </c>
      <c r="AJ272" s="44">
        <f t="shared" si="607"/>
        <v>10.96926844</v>
      </c>
      <c r="AK272" s="44">
        <f t="shared" si="607"/>
        <v>0.1128016067</v>
      </c>
      <c r="AL272" s="44">
        <f t="shared" si="607"/>
        <v>1.5544611660000001</v>
      </c>
      <c r="AM272" s="43">
        <f t="shared" ref="AM272:AR272" si="608">DN272/$DM272*100</f>
        <v>68.578661049999994</v>
      </c>
      <c r="AN272" s="44">
        <f t="shared" si="608"/>
        <v>4.4350806580000004</v>
      </c>
      <c r="AO272" s="44">
        <f t="shared" si="608"/>
        <v>12.2859344</v>
      </c>
      <c r="AP272" s="44">
        <f t="shared" si="608"/>
        <v>12.548661989999999</v>
      </c>
      <c r="AQ272" s="44">
        <f t="shared" si="608"/>
        <v>0.1007829942</v>
      </c>
      <c r="AR272" s="163">
        <f t="shared" si="608"/>
        <v>2.0508789030000001</v>
      </c>
      <c r="AS272" s="45">
        <f t="shared" si="571"/>
        <v>94.187452309999998</v>
      </c>
      <c r="AT272" s="46">
        <f t="shared" si="577"/>
        <v>20</v>
      </c>
      <c r="AU272" s="47">
        <f t="shared" si="572"/>
        <v>72.765724680000005</v>
      </c>
      <c r="AV272" s="46">
        <f t="shared" si="578"/>
        <v>1</v>
      </c>
      <c r="AW272" s="47">
        <f t="shared" si="573"/>
        <v>79.82141283</v>
      </c>
      <c r="AX272" s="164">
        <f t="shared" si="579"/>
        <v>1</v>
      </c>
      <c r="AY272" s="48">
        <v>109752</v>
      </c>
      <c r="AZ272" s="49">
        <f t="shared" si="580"/>
        <v>12</v>
      </c>
      <c r="BA272" s="50">
        <v>124832</v>
      </c>
      <c r="BB272" s="49">
        <f t="shared" si="581"/>
        <v>9</v>
      </c>
      <c r="BC272" s="165">
        <f t="shared" si="574"/>
        <v>14.150234019999999</v>
      </c>
      <c r="BD272" s="51"/>
      <c r="BE272" s="44"/>
      <c r="BF272" s="162"/>
      <c r="BG272" s="100">
        <v>269</v>
      </c>
      <c r="BH272" s="39">
        <v>332820</v>
      </c>
      <c r="BI272" s="40">
        <v>280012</v>
      </c>
      <c r="BJ272" s="40">
        <v>49337</v>
      </c>
      <c r="BK272" s="39">
        <v>306909</v>
      </c>
      <c r="BL272" s="40">
        <v>255601</v>
      </c>
      <c r="BM272" s="40">
        <v>41383</v>
      </c>
      <c r="BN272" s="39">
        <v>267692</v>
      </c>
      <c r="BO272" s="40">
        <v>205919</v>
      </c>
      <c r="BP272" s="40">
        <v>57575</v>
      </c>
      <c r="BQ272" s="39">
        <v>303389</v>
      </c>
      <c r="BR272" s="40">
        <v>243155</v>
      </c>
      <c r="BS272" s="40">
        <v>57238</v>
      </c>
      <c r="BT272" s="39">
        <v>323021</v>
      </c>
      <c r="BU272" s="40">
        <v>265172</v>
      </c>
      <c r="BV272" s="40">
        <v>53061</v>
      </c>
      <c r="BW272" s="40">
        <v>0</v>
      </c>
      <c r="BX272" s="40">
        <v>0</v>
      </c>
      <c r="BY272" s="159">
        <v>4788</v>
      </c>
      <c r="BZ272" s="39">
        <v>251877</v>
      </c>
      <c r="CA272" s="40">
        <v>217430</v>
      </c>
      <c r="CB272" s="40">
        <v>30446</v>
      </c>
      <c r="CC272" s="159">
        <v>4001</v>
      </c>
      <c r="CD272" s="39">
        <f t="shared" si="582"/>
        <v>293858</v>
      </c>
      <c r="CE272" s="40">
        <v>244199</v>
      </c>
      <c r="CF272" s="40">
        <v>49350</v>
      </c>
      <c r="CG272" s="159">
        <v>309</v>
      </c>
      <c r="CH272" s="39">
        <f t="shared" si="280"/>
        <v>113429</v>
      </c>
      <c r="CI272" s="40">
        <v>90603</v>
      </c>
      <c r="CJ272" s="40">
        <v>22731</v>
      </c>
      <c r="CK272" s="159">
        <v>95</v>
      </c>
      <c r="CL272" s="39">
        <v>194370</v>
      </c>
      <c r="CM272" s="159">
        <v>46841</v>
      </c>
      <c r="CN272" s="39"/>
      <c r="CO272" s="40"/>
      <c r="CP272" s="40"/>
      <c r="CQ272" s="159"/>
      <c r="CR272" s="39">
        <v>625870</v>
      </c>
      <c r="CS272" s="40">
        <v>426670</v>
      </c>
      <c r="CT272" s="40">
        <v>31020</v>
      </c>
      <c r="CU272" s="40">
        <v>82485</v>
      </c>
      <c r="CV272" s="40">
        <v>70105</v>
      </c>
      <c r="CW272" s="40">
        <v>820</v>
      </c>
      <c r="CX272" s="40">
        <v>14770</v>
      </c>
      <c r="CY272" s="39">
        <v>545205</v>
      </c>
      <c r="CZ272" s="40">
        <v>382325</v>
      </c>
      <c r="DA272" s="40">
        <v>26610</v>
      </c>
      <c r="DB272" s="40">
        <v>67375</v>
      </c>
      <c r="DC272" s="40">
        <v>59805</v>
      </c>
      <c r="DD272" s="40">
        <v>615</v>
      </c>
      <c r="DE272" s="40">
        <v>8475</v>
      </c>
      <c r="DF272" s="39">
        <v>717707</v>
      </c>
      <c r="DG272" s="40">
        <v>480998</v>
      </c>
      <c r="DH272" s="40">
        <v>33181</v>
      </c>
      <c r="DI272" s="40">
        <v>95669</v>
      </c>
      <c r="DJ272" s="40">
        <v>89259</v>
      </c>
      <c r="DK272" s="40">
        <v>794</v>
      </c>
      <c r="DL272" s="159">
        <v>17806</v>
      </c>
      <c r="DM272" s="39">
        <v>636020</v>
      </c>
      <c r="DN272" s="40">
        <v>436174</v>
      </c>
      <c r="DO272" s="40">
        <v>28208</v>
      </c>
      <c r="DP272" s="40">
        <v>78141</v>
      </c>
      <c r="DQ272" s="40">
        <v>79812</v>
      </c>
      <c r="DR272" s="40">
        <v>641</v>
      </c>
      <c r="DS272" s="159">
        <v>13044</v>
      </c>
      <c r="DT272" s="53">
        <v>574034</v>
      </c>
      <c r="DU272" s="54">
        <v>33366</v>
      </c>
      <c r="DV272" s="54">
        <v>56764</v>
      </c>
      <c r="DW272" s="54">
        <v>66204</v>
      </c>
      <c r="DX272" s="54">
        <v>417700</v>
      </c>
      <c r="DY272" s="53">
        <v>385582</v>
      </c>
      <c r="DZ272" s="54">
        <v>9263</v>
      </c>
      <c r="EA272" s="54">
        <v>27521</v>
      </c>
      <c r="EB272" s="54">
        <v>41021</v>
      </c>
      <c r="EC272" s="167">
        <v>307777</v>
      </c>
    </row>
    <row r="273" spans="1:133">
      <c r="A273" s="154" t="s">
        <v>1699</v>
      </c>
      <c r="B273" s="154" t="s">
        <v>1700</v>
      </c>
      <c r="C273" s="140" t="s">
        <v>126</v>
      </c>
      <c r="D273" s="29" t="s">
        <v>1701</v>
      </c>
      <c r="E273" s="156" t="s">
        <v>1702</v>
      </c>
      <c r="F273" s="29" t="s">
        <v>1703</v>
      </c>
      <c r="G273" s="156" t="s">
        <v>1704</v>
      </c>
      <c r="H273" s="166">
        <v>2016</v>
      </c>
      <c r="I273" s="150">
        <v>1954</v>
      </c>
      <c r="J273" s="100" t="s">
        <v>85</v>
      </c>
      <c r="K273" s="100" t="s">
        <v>1705</v>
      </c>
      <c r="L273" s="100" t="s">
        <v>148</v>
      </c>
      <c r="M273" s="100" t="s">
        <v>87</v>
      </c>
      <c r="N273" s="100" t="s">
        <v>102</v>
      </c>
      <c r="O273" s="43">
        <f t="shared" si="561"/>
        <v>88.055362590000001</v>
      </c>
      <c r="P273" s="162">
        <f t="shared" si="562"/>
        <v>11.14727113</v>
      </c>
      <c r="Q273" s="43">
        <f t="shared" si="563"/>
        <v>92.286632359999999</v>
      </c>
      <c r="R273" s="162">
        <f t="shared" si="564"/>
        <v>5.4387403770000002</v>
      </c>
      <c r="S273" s="43">
        <f t="shared" si="565"/>
        <v>94.639043599999994</v>
      </c>
      <c r="T273" s="162">
        <f t="shared" si="566"/>
        <v>4.5550440710000002</v>
      </c>
      <c r="U273" s="43">
        <f t="shared" si="567"/>
        <v>93.318321729999994</v>
      </c>
      <c r="V273" s="162">
        <f t="shared" si="568"/>
        <v>6.1334104570000001</v>
      </c>
      <c r="W273" s="43">
        <f t="shared" si="268"/>
        <v>90.786310060000005</v>
      </c>
      <c r="X273" s="162">
        <f t="shared" si="269"/>
        <v>7.7648118420000003</v>
      </c>
      <c r="Y273" s="43">
        <f t="shared" si="262"/>
        <v>94.413387310000005</v>
      </c>
      <c r="Z273" s="162">
        <f t="shared" si="263"/>
        <v>5.3847122000000001</v>
      </c>
      <c r="AA273" s="43">
        <f t="shared" si="264"/>
        <v>88.640422060000006</v>
      </c>
      <c r="AB273" s="162">
        <f t="shared" si="265"/>
        <v>6.8871750289999998</v>
      </c>
      <c r="AC273" s="43">
        <f t="shared" si="274"/>
        <v>87.292126659999994</v>
      </c>
      <c r="AD273" s="162">
        <f t="shared" si="275"/>
        <v>0</v>
      </c>
      <c r="AE273" s="43">
        <f t="shared" si="276"/>
        <v>93.509935189999993</v>
      </c>
      <c r="AF273" s="162">
        <f t="shared" si="277"/>
        <v>6.4900648099999998</v>
      </c>
      <c r="AG273" s="43">
        <f t="shared" ref="AG273:AL273" si="609">CZ273/$CY273*100</f>
        <v>18.19360863</v>
      </c>
      <c r="AH273" s="44">
        <f t="shared" si="609"/>
        <v>28.393857650000001</v>
      </c>
      <c r="AI273" s="44">
        <f t="shared" si="609"/>
        <v>47.657190290000003</v>
      </c>
      <c r="AJ273" s="44">
        <f t="shared" si="609"/>
        <v>3.9863042119999998</v>
      </c>
      <c r="AK273" s="44">
        <f t="shared" si="609"/>
        <v>0.1317700768</v>
      </c>
      <c r="AL273" s="44">
        <f t="shared" si="609"/>
        <v>1.6372691429999999</v>
      </c>
      <c r="AM273" s="43">
        <f t="shared" ref="AM273:AR273" si="610">DN273/$DM273*100</f>
        <v>14.07900339</v>
      </c>
      <c r="AN273" s="44">
        <f t="shared" si="610"/>
        <v>27.11526404</v>
      </c>
      <c r="AO273" s="44">
        <f t="shared" si="610"/>
        <v>52.653837789999997</v>
      </c>
      <c r="AP273" s="44">
        <f t="shared" si="610"/>
        <v>4.2548719119999996</v>
      </c>
      <c r="AQ273" s="44">
        <f t="shared" si="610"/>
        <v>0.1969066257</v>
      </c>
      <c r="AR273" s="163">
        <f t="shared" si="610"/>
        <v>1.7001162400000001</v>
      </c>
      <c r="AS273" s="45">
        <f t="shared" si="571"/>
        <v>74.884982059999999</v>
      </c>
      <c r="AT273" s="46">
        <f t="shared" si="577"/>
        <v>417</v>
      </c>
      <c r="AU273" s="47">
        <f t="shared" si="572"/>
        <v>31.794688109999999</v>
      </c>
      <c r="AV273" s="46">
        <f t="shared" si="578"/>
        <v>187</v>
      </c>
      <c r="AW273" s="47">
        <f t="shared" si="573"/>
        <v>73.572279249999994</v>
      </c>
      <c r="AX273" s="164">
        <f t="shared" si="579"/>
        <v>5</v>
      </c>
      <c r="AY273" s="48">
        <v>44356</v>
      </c>
      <c r="AZ273" s="49">
        <f t="shared" si="580"/>
        <v>397</v>
      </c>
      <c r="BA273" s="50">
        <v>88333</v>
      </c>
      <c r="BB273" s="49">
        <f t="shared" si="581"/>
        <v>83</v>
      </c>
      <c r="BC273" s="165">
        <f t="shared" si="574"/>
        <v>4.8081560840000002</v>
      </c>
      <c r="BD273" s="51"/>
      <c r="BE273" s="44"/>
      <c r="BF273" s="162"/>
      <c r="BG273" s="100">
        <v>270</v>
      </c>
      <c r="BH273" s="39">
        <v>264872</v>
      </c>
      <c r="BI273" s="40">
        <v>233234</v>
      </c>
      <c r="BJ273" s="40">
        <v>29526</v>
      </c>
      <c r="BK273" s="39">
        <v>252393</v>
      </c>
      <c r="BL273" s="40">
        <v>232925</v>
      </c>
      <c r="BM273" s="40">
        <v>13727</v>
      </c>
      <c r="BN273" s="39">
        <v>231787</v>
      </c>
      <c r="BO273" s="40">
        <v>219361</v>
      </c>
      <c r="BP273" s="40">
        <v>10558</v>
      </c>
      <c r="BQ273" s="39">
        <v>242035</v>
      </c>
      <c r="BR273" s="40">
        <v>225863</v>
      </c>
      <c r="BS273" s="40">
        <v>14845</v>
      </c>
      <c r="BT273" s="39">
        <v>255370</v>
      </c>
      <c r="BU273" s="40">
        <v>231841</v>
      </c>
      <c r="BV273" s="40">
        <v>19829</v>
      </c>
      <c r="BW273" s="40">
        <v>0</v>
      </c>
      <c r="BX273" s="40">
        <v>0</v>
      </c>
      <c r="BY273" s="159">
        <v>3700</v>
      </c>
      <c r="BZ273" s="39">
        <v>190688</v>
      </c>
      <c r="CA273" s="40">
        <v>180035</v>
      </c>
      <c r="CB273" s="40">
        <v>10268</v>
      </c>
      <c r="CC273" s="159">
        <v>385</v>
      </c>
      <c r="CD273" s="39">
        <f t="shared" si="582"/>
        <v>233521</v>
      </c>
      <c r="CE273" s="40">
        <v>206994</v>
      </c>
      <c r="CF273" s="40">
        <v>16083</v>
      </c>
      <c r="CG273" s="159">
        <v>10444</v>
      </c>
      <c r="CH273" s="39">
        <f t="shared" si="280"/>
        <v>78353</v>
      </c>
      <c r="CI273" s="40">
        <v>68396</v>
      </c>
      <c r="CJ273" s="40">
        <v>0</v>
      </c>
      <c r="CK273" s="159">
        <v>9957</v>
      </c>
      <c r="CL273" s="39">
        <v>175016</v>
      </c>
      <c r="CM273" s="159">
        <v>12147</v>
      </c>
      <c r="CN273" s="39"/>
      <c r="CO273" s="40"/>
      <c r="CP273" s="40"/>
      <c r="CQ273" s="159"/>
      <c r="CR273" s="39">
        <v>629350</v>
      </c>
      <c r="CS273" s="40">
        <v>100075</v>
      </c>
      <c r="CT273" s="40">
        <v>173560</v>
      </c>
      <c r="CU273" s="40">
        <v>319985</v>
      </c>
      <c r="CV273" s="40">
        <v>23070</v>
      </c>
      <c r="CW273" s="40">
        <v>865</v>
      </c>
      <c r="CX273" s="40">
        <v>11795</v>
      </c>
      <c r="CY273" s="39">
        <v>481900</v>
      </c>
      <c r="CZ273" s="40">
        <v>87675</v>
      </c>
      <c r="DA273" s="40">
        <v>136830</v>
      </c>
      <c r="DB273" s="40">
        <v>229660</v>
      </c>
      <c r="DC273" s="40">
        <v>19210</v>
      </c>
      <c r="DD273" s="40">
        <v>635</v>
      </c>
      <c r="DE273" s="40">
        <v>7890</v>
      </c>
      <c r="DF273" s="39">
        <v>717707</v>
      </c>
      <c r="DG273" s="40">
        <v>87781</v>
      </c>
      <c r="DH273" s="40">
        <v>191348</v>
      </c>
      <c r="DI273" s="40">
        <v>395607</v>
      </c>
      <c r="DJ273" s="40">
        <v>28362</v>
      </c>
      <c r="DK273" s="40">
        <v>1501</v>
      </c>
      <c r="DL273" s="159">
        <v>13108</v>
      </c>
      <c r="DM273" s="39">
        <v>556609</v>
      </c>
      <c r="DN273" s="40">
        <v>78365</v>
      </c>
      <c r="DO273" s="40">
        <v>150926</v>
      </c>
      <c r="DP273" s="40">
        <v>293076</v>
      </c>
      <c r="DQ273" s="40">
        <v>23683</v>
      </c>
      <c r="DR273" s="40">
        <v>1096</v>
      </c>
      <c r="DS273" s="159">
        <v>9463</v>
      </c>
      <c r="DT273" s="53">
        <v>538829</v>
      </c>
      <c r="DU273" s="54">
        <v>135327</v>
      </c>
      <c r="DV273" s="54">
        <v>122021</v>
      </c>
      <c r="DW273" s="54">
        <v>110162</v>
      </c>
      <c r="DX273" s="54">
        <v>171319</v>
      </c>
      <c r="DY273" s="53">
        <v>88165</v>
      </c>
      <c r="DZ273" s="54">
        <v>4413</v>
      </c>
      <c r="EA273" s="54">
        <v>8584</v>
      </c>
      <c r="EB273" s="54">
        <v>10303</v>
      </c>
      <c r="EC273" s="167">
        <v>64865</v>
      </c>
    </row>
    <row r="274" spans="1:133">
      <c r="A274" s="155" t="s">
        <v>1706</v>
      </c>
      <c r="B274" s="155" t="s">
        <v>1707</v>
      </c>
      <c r="C274" s="140" t="s">
        <v>126</v>
      </c>
      <c r="D274" s="29" t="s">
        <v>1708</v>
      </c>
      <c r="E274" s="156" t="s">
        <v>1709</v>
      </c>
      <c r="F274" s="29" t="s">
        <v>1710</v>
      </c>
      <c r="G274" s="156" t="s">
        <v>1711</v>
      </c>
      <c r="H274" s="166">
        <v>2018</v>
      </c>
      <c r="I274" s="150">
        <v>1989</v>
      </c>
      <c r="J274" s="100" t="s">
        <v>131</v>
      </c>
      <c r="K274" s="100" t="s">
        <v>697</v>
      </c>
      <c r="L274" s="100" t="s">
        <v>148</v>
      </c>
      <c r="M274" s="100" t="s">
        <v>87</v>
      </c>
      <c r="N274" s="100" t="s">
        <v>102</v>
      </c>
      <c r="O274" s="43">
        <f t="shared" si="561"/>
        <v>73.296920110000002</v>
      </c>
      <c r="P274" s="162">
        <f t="shared" si="562"/>
        <v>25.87269551</v>
      </c>
      <c r="Q274" s="43">
        <f t="shared" si="563"/>
        <v>77.675287159999996</v>
      </c>
      <c r="R274" s="162">
        <f t="shared" si="564"/>
        <v>19.782170399999998</v>
      </c>
      <c r="S274" s="43">
        <f t="shared" si="565"/>
        <v>80.673185810000007</v>
      </c>
      <c r="T274" s="162">
        <f t="shared" si="566"/>
        <v>18.27050109</v>
      </c>
      <c r="U274" s="43">
        <f t="shared" si="567"/>
        <v>76.051419609999996</v>
      </c>
      <c r="V274" s="162">
        <f t="shared" si="568"/>
        <v>23.217549250000001</v>
      </c>
      <c r="W274" s="43">
        <f t="shared" si="268"/>
        <v>71.563310099999995</v>
      </c>
      <c r="X274" s="162">
        <f t="shared" si="269"/>
        <v>27.39507695</v>
      </c>
      <c r="Y274" s="43">
        <f t="shared" si="262"/>
        <v>78.126681959999999</v>
      </c>
      <c r="Z274" s="162">
        <f t="shared" si="263"/>
        <v>13.59876491</v>
      </c>
      <c r="AA274" s="43">
        <f t="shared" si="264"/>
        <v>82.763861079999998</v>
      </c>
      <c r="AB274" s="162">
        <f t="shared" si="265"/>
        <v>17.12902991</v>
      </c>
      <c r="AC274" s="43">
        <f t="shared" si="274"/>
        <v>88.021816659999999</v>
      </c>
      <c r="AD274" s="162">
        <f t="shared" si="275"/>
        <v>0</v>
      </c>
      <c r="AE274" s="43">
        <f t="shared" si="276"/>
        <v>84.735047289999997</v>
      </c>
      <c r="AF274" s="162">
        <f t="shared" si="277"/>
        <v>15.264952709999999</v>
      </c>
      <c r="AG274" s="43">
        <f t="shared" ref="AG274:AL274" si="611">CZ274/$CY274*100</f>
        <v>30.452092360000002</v>
      </c>
      <c r="AH274" s="44">
        <f t="shared" si="611"/>
        <v>12.302675649999999</v>
      </c>
      <c r="AI274" s="44">
        <f t="shared" si="611"/>
        <v>41.203978720000002</v>
      </c>
      <c r="AJ274" s="44">
        <f t="shared" si="611"/>
        <v>14.710380300000001</v>
      </c>
      <c r="AK274" s="44">
        <f t="shared" si="611"/>
        <v>0.19716636539999999</v>
      </c>
      <c r="AL274" s="44">
        <f t="shared" si="611"/>
        <v>1.1337066010000001</v>
      </c>
      <c r="AM274" s="43">
        <f t="shared" ref="AM274:AR274" si="612">DN274/$DM274*100</f>
        <v>27.362616299999999</v>
      </c>
      <c r="AN274" s="44">
        <f t="shared" si="612"/>
        <v>9.714057618</v>
      </c>
      <c r="AO274" s="44">
        <f t="shared" si="612"/>
        <v>45.006251310000003</v>
      </c>
      <c r="AP274" s="44">
        <f t="shared" si="612"/>
        <v>15.83946008</v>
      </c>
      <c r="AQ274" s="44">
        <f t="shared" si="612"/>
        <v>0.1399730253</v>
      </c>
      <c r="AR274" s="163">
        <f t="shared" si="612"/>
        <v>1.937641666</v>
      </c>
      <c r="AS274" s="45">
        <f t="shared" si="571"/>
        <v>77.828652599999998</v>
      </c>
      <c r="AT274" s="46">
        <f t="shared" si="577"/>
        <v>406</v>
      </c>
      <c r="AU274" s="47">
        <f t="shared" si="572"/>
        <v>26.789608959999999</v>
      </c>
      <c r="AV274" s="46">
        <f t="shared" si="578"/>
        <v>275</v>
      </c>
      <c r="AW274" s="47">
        <f t="shared" si="573"/>
        <v>41.363988720000002</v>
      </c>
      <c r="AX274" s="164">
        <f t="shared" si="579"/>
        <v>136</v>
      </c>
      <c r="AY274" s="48">
        <v>59940</v>
      </c>
      <c r="AZ274" s="49">
        <f t="shared" si="580"/>
        <v>227</v>
      </c>
      <c r="BA274" s="50">
        <v>71191</v>
      </c>
      <c r="BB274" s="49">
        <f t="shared" si="581"/>
        <v>191</v>
      </c>
      <c r="BC274" s="165">
        <f t="shared" si="574"/>
        <v>17.855892319999999</v>
      </c>
      <c r="BD274" s="51"/>
      <c r="BE274" s="44"/>
      <c r="BF274" s="162"/>
      <c r="BG274" s="100">
        <v>271</v>
      </c>
      <c r="BH274" s="39">
        <v>220982</v>
      </c>
      <c r="BI274" s="40">
        <v>161973</v>
      </c>
      <c r="BJ274" s="40">
        <v>57174</v>
      </c>
      <c r="BK274" s="39">
        <v>194923</v>
      </c>
      <c r="BL274" s="40">
        <v>151407</v>
      </c>
      <c r="BM274" s="40">
        <v>38560</v>
      </c>
      <c r="BN274" s="39">
        <v>169552</v>
      </c>
      <c r="BO274" s="40">
        <v>136783</v>
      </c>
      <c r="BP274" s="40">
        <v>30978</v>
      </c>
      <c r="BQ274" s="39">
        <v>177831</v>
      </c>
      <c r="BR274" s="40">
        <v>135243</v>
      </c>
      <c r="BS274" s="40">
        <v>41288</v>
      </c>
      <c r="BT274" s="39">
        <v>213323</v>
      </c>
      <c r="BU274" s="40">
        <v>152661</v>
      </c>
      <c r="BV274" s="40">
        <v>58440</v>
      </c>
      <c r="BW274" s="40">
        <v>0</v>
      </c>
      <c r="BX274" s="40">
        <v>0</v>
      </c>
      <c r="BY274" s="159">
        <v>2222</v>
      </c>
      <c r="BZ274" s="39">
        <v>141204</v>
      </c>
      <c r="CA274" s="40">
        <v>110318</v>
      </c>
      <c r="CB274" s="40">
        <v>19202</v>
      </c>
      <c r="CC274" s="159">
        <v>11684</v>
      </c>
      <c r="CD274" s="39">
        <f t="shared" si="582"/>
        <v>178323</v>
      </c>
      <c r="CE274" s="40">
        <v>147587</v>
      </c>
      <c r="CF274" s="40">
        <v>30545</v>
      </c>
      <c r="CG274" s="159">
        <v>191</v>
      </c>
      <c r="CH274" s="39">
        <f t="shared" si="280"/>
        <v>57204</v>
      </c>
      <c r="CI274" s="40">
        <v>50352</v>
      </c>
      <c r="CJ274" s="40">
        <v>0</v>
      </c>
      <c r="CK274" s="159">
        <v>6852</v>
      </c>
      <c r="CL274" s="39">
        <v>120761</v>
      </c>
      <c r="CM274" s="159">
        <v>21755</v>
      </c>
      <c r="CN274" s="39"/>
      <c r="CO274" s="40"/>
      <c r="CP274" s="40"/>
      <c r="CQ274" s="159"/>
      <c r="CR274" s="39">
        <v>526800</v>
      </c>
      <c r="CS274" s="40">
        <v>141280</v>
      </c>
      <c r="CT274" s="40">
        <v>59275</v>
      </c>
      <c r="CU274" s="40">
        <v>241235</v>
      </c>
      <c r="CV274" s="40">
        <v>77235</v>
      </c>
      <c r="CW274" s="40">
        <v>820</v>
      </c>
      <c r="CX274" s="40">
        <v>6955</v>
      </c>
      <c r="CY274" s="39">
        <v>395605</v>
      </c>
      <c r="CZ274" s="40">
        <v>120470</v>
      </c>
      <c r="DA274" s="40">
        <v>48670</v>
      </c>
      <c r="DB274" s="40">
        <v>163005</v>
      </c>
      <c r="DC274" s="40">
        <v>58195</v>
      </c>
      <c r="DD274" s="40">
        <v>780</v>
      </c>
      <c r="DE274" s="40">
        <v>4485</v>
      </c>
      <c r="DF274" s="39">
        <v>717708</v>
      </c>
      <c r="DG274" s="40">
        <v>178916</v>
      </c>
      <c r="DH274" s="40">
        <v>67790</v>
      </c>
      <c r="DI274" s="40">
        <v>341030</v>
      </c>
      <c r="DJ274" s="40">
        <v>113295</v>
      </c>
      <c r="DK274" s="40">
        <v>1305</v>
      </c>
      <c r="DL274" s="159">
        <v>15372</v>
      </c>
      <c r="DM274" s="39">
        <v>568681</v>
      </c>
      <c r="DN274" s="40">
        <v>155606</v>
      </c>
      <c r="DO274" s="40">
        <v>55242</v>
      </c>
      <c r="DP274" s="40">
        <v>255942</v>
      </c>
      <c r="DQ274" s="40">
        <v>90076</v>
      </c>
      <c r="DR274" s="40">
        <v>796</v>
      </c>
      <c r="DS274" s="159">
        <v>11019</v>
      </c>
      <c r="DT274" s="53">
        <v>498391</v>
      </c>
      <c r="DU274" s="54">
        <v>110500</v>
      </c>
      <c r="DV274" s="54">
        <v>150558</v>
      </c>
      <c r="DW274" s="54">
        <v>103816</v>
      </c>
      <c r="DX274" s="54">
        <v>133517</v>
      </c>
      <c r="DY274" s="53">
        <v>125133</v>
      </c>
      <c r="DZ274" s="54">
        <v>14626</v>
      </c>
      <c r="EA274" s="54">
        <v>34009</v>
      </c>
      <c r="EB274" s="54">
        <v>24738</v>
      </c>
      <c r="EC274" s="167">
        <v>51760</v>
      </c>
    </row>
    <row r="275" spans="1:133">
      <c r="A275" s="154" t="s">
        <v>1712</v>
      </c>
      <c r="B275" s="154" t="s">
        <v>1713</v>
      </c>
      <c r="C275" s="140" t="s">
        <v>126</v>
      </c>
      <c r="D275" s="29" t="s">
        <v>1714</v>
      </c>
      <c r="E275" s="156" t="s">
        <v>451</v>
      </c>
      <c r="F275" s="29" t="s">
        <v>1715</v>
      </c>
      <c r="G275" s="156" t="s">
        <v>1716</v>
      </c>
      <c r="H275" s="166">
        <v>2020</v>
      </c>
      <c r="I275" s="150">
        <v>1988</v>
      </c>
      <c r="J275" s="100" t="s">
        <v>85</v>
      </c>
      <c r="K275" s="100" t="s">
        <v>1717</v>
      </c>
      <c r="L275" s="100" t="s">
        <v>196</v>
      </c>
      <c r="M275" s="100" t="s">
        <v>492</v>
      </c>
      <c r="N275" s="100" t="s">
        <v>95</v>
      </c>
      <c r="O275" s="43">
        <f t="shared" si="561"/>
        <v>86.442850079999999</v>
      </c>
      <c r="P275" s="162">
        <f t="shared" si="562"/>
        <v>13.04503577</v>
      </c>
      <c r="Q275" s="43">
        <f t="shared" si="563"/>
        <v>93.766948999999997</v>
      </c>
      <c r="R275" s="162">
        <f t="shared" si="564"/>
        <v>4.8964641579999997</v>
      </c>
      <c r="S275" s="43">
        <f t="shared" si="565"/>
        <v>96.746439039999998</v>
      </c>
      <c r="T275" s="162">
        <f t="shared" si="566"/>
        <v>3.000637953</v>
      </c>
      <c r="U275" s="43">
        <f t="shared" si="567"/>
        <v>94.566127739999999</v>
      </c>
      <c r="V275" s="162">
        <f t="shared" si="568"/>
        <v>5.2036939459999996</v>
      </c>
      <c r="W275" s="43">
        <f t="shared" si="268"/>
        <v>88.743541829999998</v>
      </c>
      <c r="X275" s="162">
        <f t="shared" si="269"/>
        <v>11.10831933</v>
      </c>
      <c r="Y275" s="43">
        <f t="shared" si="262"/>
        <v>95.929125790000001</v>
      </c>
      <c r="Z275" s="162">
        <f t="shared" si="263"/>
        <v>4.0115297759999997</v>
      </c>
      <c r="AA275" s="43">
        <f t="shared" si="264"/>
        <v>95.203291269999994</v>
      </c>
      <c r="AB275" s="162">
        <f t="shared" si="265"/>
        <v>3.5216851689999999</v>
      </c>
      <c r="AC275" s="43">
        <f t="shared" si="274"/>
        <v>97.070523129999998</v>
      </c>
      <c r="AD275" s="162">
        <f t="shared" si="275"/>
        <v>0</v>
      </c>
      <c r="AE275" s="43">
        <f t="shared" si="276"/>
        <v>97.181834390000006</v>
      </c>
      <c r="AF275" s="162">
        <f t="shared" si="277"/>
        <v>2.8181656140000002</v>
      </c>
      <c r="AG275" s="43">
        <f t="shared" ref="AG275:AL275" si="613">CZ275/$CY275*100</f>
        <v>3.386269542</v>
      </c>
      <c r="AH275" s="44">
        <f t="shared" si="613"/>
        <v>31.62083668</v>
      </c>
      <c r="AI275" s="44">
        <f t="shared" si="613"/>
        <v>62.02681827</v>
      </c>
      <c r="AJ275" s="44">
        <f t="shared" si="613"/>
        <v>1.861212383</v>
      </c>
      <c r="AK275" s="44">
        <f t="shared" si="613"/>
        <v>0.27189025519999999</v>
      </c>
      <c r="AL275" s="44">
        <f t="shared" si="613"/>
        <v>0.83297287279999999</v>
      </c>
      <c r="AM275" s="43">
        <f t="shared" ref="AM275:AR275" si="614">DN275/$DM275*100</f>
        <v>2.7217674060000001</v>
      </c>
      <c r="AN275" s="44">
        <f t="shared" si="614"/>
        <v>29.39960314</v>
      </c>
      <c r="AO275" s="44">
        <f t="shared" si="614"/>
        <v>64.324330750000001</v>
      </c>
      <c r="AP275" s="44">
        <f t="shared" si="614"/>
        <v>1.9072571220000001</v>
      </c>
      <c r="AQ275" s="44">
        <f t="shared" si="614"/>
        <v>0.21704431590000001</v>
      </c>
      <c r="AR275" s="163">
        <f t="shared" si="614"/>
        <v>1.4299972670000001</v>
      </c>
      <c r="AS275" s="45">
        <f t="shared" si="571"/>
        <v>66.483986270000003</v>
      </c>
      <c r="AT275" s="46">
        <f t="shared" si="577"/>
        <v>430</v>
      </c>
      <c r="AU275" s="47">
        <f t="shared" si="572"/>
        <v>13.846248770000001</v>
      </c>
      <c r="AV275" s="46">
        <f t="shared" si="578"/>
        <v>428</v>
      </c>
      <c r="AW275" s="47">
        <f t="shared" si="573"/>
        <v>29.372236959999999</v>
      </c>
      <c r="AX275" s="164">
        <f t="shared" si="579"/>
        <v>290</v>
      </c>
      <c r="AY275" s="48">
        <v>30238</v>
      </c>
      <c r="AZ275" s="49">
        <f t="shared" si="580"/>
        <v>422</v>
      </c>
      <c r="BA275" s="50">
        <v>35010</v>
      </c>
      <c r="BB275" s="49">
        <f t="shared" si="581"/>
        <v>421</v>
      </c>
      <c r="BC275" s="165">
        <f t="shared" si="574"/>
        <v>2.391646428</v>
      </c>
      <c r="BD275" s="51"/>
      <c r="BE275" s="44"/>
      <c r="BF275" s="162"/>
      <c r="BG275" s="100">
        <v>272</v>
      </c>
      <c r="BH275" s="39">
        <v>198198</v>
      </c>
      <c r="BI275" s="40">
        <v>171328</v>
      </c>
      <c r="BJ275" s="40">
        <v>25855</v>
      </c>
      <c r="BK275" s="39">
        <v>191383</v>
      </c>
      <c r="BL275" s="40">
        <v>179454</v>
      </c>
      <c r="BM275" s="40">
        <v>9371</v>
      </c>
      <c r="BN275" s="39">
        <v>177129</v>
      </c>
      <c r="BO275" s="40">
        <v>171366</v>
      </c>
      <c r="BP275" s="40">
        <v>5315</v>
      </c>
      <c r="BQ275" s="39">
        <v>180295</v>
      </c>
      <c r="BR275" s="40">
        <v>170498</v>
      </c>
      <c r="BS275" s="40">
        <v>9382</v>
      </c>
      <c r="BT275" s="39">
        <v>191037</v>
      </c>
      <c r="BU275" s="40">
        <v>169533</v>
      </c>
      <c r="BV275" s="40">
        <v>21221</v>
      </c>
      <c r="BW275" s="40">
        <v>0</v>
      </c>
      <c r="BX275" s="40">
        <v>0</v>
      </c>
      <c r="BY275" s="159">
        <v>283</v>
      </c>
      <c r="BZ275" s="39">
        <v>129751</v>
      </c>
      <c r="CA275" s="40">
        <v>124469</v>
      </c>
      <c r="CB275" s="40">
        <v>5205</v>
      </c>
      <c r="CC275" s="159">
        <v>77</v>
      </c>
      <c r="CD275" s="39">
        <f t="shared" si="582"/>
        <v>174036</v>
      </c>
      <c r="CE275" s="40">
        <v>165688</v>
      </c>
      <c r="CF275" s="40">
        <v>6129</v>
      </c>
      <c r="CG275" s="159">
        <v>2219</v>
      </c>
      <c r="CH275" s="39">
        <f t="shared" si="280"/>
        <v>56563</v>
      </c>
      <c r="CI275" s="40">
        <v>54906</v>
      </c>
      <c r="CJ275" s="40">
        <v>0</v>
      </c>
      <c r="CK275" s="159">
        <v>1657</v>
      </c>
      <c r="CL275" s="39">
        <v>152661</v>
      </c>
      <c r="CM275" s="159">
        <v>4427</v>
      </c>
      <c r="CN275" s="39"/>
      <c r="CO275" s="40"/>
      <c r="CP275" s="40"/>
      <c r="CQ275" s="159"/>
      <c r="CR275" s="39">
        <v>595925</v>
      </c>
      <c r="CS275" s="40">
        <v>17665</v>
      </c>
      <c r="CT275" s="40">
        <v>183690</v>
      </c>
      <c r="CU275" s="40">
        <v>377355</v>
      </c>
      <c r="CV275" s="40">
        <v>10305</v>
      </c>
      <c r="CW275" s="40">
        <v>1655</v>
      </c>
      <c r="CX275" s="40">
        <v>5255</v>
      </c>
      <c r="CY275" s="39">
        <v>404575</v>
      </c>
      <c r="CZ275" s="40">
        <v>13700</v>
      </c>
      <c r="DA275" s="40">
        <v>127930</v>
      </c>
      <c r="DB275" s="40">
        <v>250945</v>
      </c>
      <c r="DC275" s="40">
        <v>7530</v>
      </c>
      <c r="DD275" s="40">
        <v>1100</v>
      </c>
      <c r="DE275" s="40">
        <v>3370</v>
      </c>
      <c r="DF275" s="39">
        <v>717708</v>
      </c>
      <c r="DG275" s="40">
        <v>16628</v>
      </c>
      <c r="DH275" s="40">
        <v>208001</v>
      </c>
      <c r="DI275" s="40">
        <v>468530</v>
      </c>
      <c r="DJ275" s="40">
        <v>12497</v>
      </c>
      <c r="DK275" s="40">
        <v>1749</v>
      </c>
      <c r="DL275" s="159">
        <v>10303</v>
      </c>
      <c r="DM275" s="39">
        <v>504966</v>
      </c>
      <c r="DN275" s="40">
        <v>13744</v>
      </c>
      <c r="DO275" s="40">
        <v>148458</v>
      </c>
      <c r="DP275" s="40">
        <v>324816</v>
      </c>
      <c r="DQ275" s="40">
        <v>9631</v>
      </c>
      <c r="DR275" s="40">
        <v>1096</v>
      </c>
      <c r="DS275" s="159">
        <v>7221</v>
      </c>
      <c r="DT275" s="53">
        <v>453798</v>
      </c>
      <c r="DU275" s="54">
        <v>152095</v>
      </c>
      <c r="DV275" s="54">
        <v>127526</v>
      </c>
      <c r="DW275" s="54">
        <v>111343</v>
      </c>
      <c r="DX275" s="54">
        <v>62834</v>
      </c>
      <c r="DY275" s="53">
        <v>11310</v>
      </c>
      <c r="DZ275" s="54">
        <v>2245</v>
      </c>
      <c r="EA275" s="54">
        <v>3121</v>
      </c>
      <c r="EB275" s="54">
        <v>2622</v>
      </c>
      <c r="EC275" s="167">
        <v>3322</v>
      </c>
    </row>
    <row r="276" spans="1:133">
      <c r="A276" s="155" t="s">
        <v>1718</v>
      </c>
      <c r="B276" s="155" t="s">
        <v>1719</v>
      </c>
      <c r="C276" s="140" t="s">
        <v>126</v>
      </c>
      <c r="D276" s="29" t="s">
        <v>1720</v>
      </c>
      <c r="E276" s="156" t="s">
        <v>1721</v>
      </c>
      <c r="F276" s="29" t="s">
        <v>1722</v>
      </c>
      <c r="G276" s="156" t="s">
        <v>1723</v>
      </c>
      <c r="H276" s="166">
        <v>2020</v>
      </c>
      <c r="I276" s="150">
        <v>1976</v>
      </c>
      <c r="J276" s="100" t="s">
        <v>85</v>
      </c>
      <c r="K276" s="100" t="s">
        <v>50</v>
      </c>
      <c r="L276" s="100" t="s">
        <v>894</v>
      </c>
      <c r="M276" s="100" t="s">
        <v>87</v>
      </c>
      <c r="N276" s="100" t="s">
        <v>587</v>
      </c>
      <c r="O276" s="43">
        <f t="shared" si="561"/>
        <v>75.292557489999993</v>
      </c>
      <c r="P276" s="162">
        <f t="shared" si="562"/>
        <v>23.826697289999998</v>
      </c>
      <c r="Q276" s="43">
        <f t="shared" si="563"/>
        <v>75.108966710000004</v>
      </c>
      <c r="R276" s="162">
        <f t="shared" si="564"/>
        <v>22.4609168</v>
      </c>
      <c r="S276" s="43">
        <f t="shared" si="565"/>
        <v>73.694803109999995</v>
      </c>
      <c r="T276" s="162">
        <f t="shared" si="566"/>
        <v>25.530032039999998</v>
      </c>
      <c r="U276" s="43">
        <f t="shared" si="567"/>
        <v>72.940955579999994</v>
      </c>
      <c r="V276" s="162">
        <f t="shared" si="568"/>
        <v>26.424565770000001</v>
      </c>
      <c r="W276" s="43">
        <f t="shared" si="268"/>
        <v>84.037004269999997</v>
      </c>
      <c r="X276" s="162">
        <f t="shared" si="269"/>
        <v>0</v>
      </c>
      <c r="Y276" s="43">
        <f t="shared" si="262"/>
        <v>99.284452099999996</v>
      </c>
      <c r="Z276" s="162">
        <f t="shared" si="263"/>
        <v>0</v>
      </c>
      <c r="AA276" s="43">
        <f t="shared" si="264"/>
        <v>94.432344869999994</v>
      </c>
      <c r="AB276" s="162">
        <f t="shared" si="265"/>
        <v>0</v>
      </c>
      <c r="AC276" s="43">
        <f t="shared" si="274"/>
        <v>99.269854870000003</v>
      </c>
      <c r="AD276" s="162">
        <f t="shared" si="275"/>
        <v>0</v>
      </c>
      <c r="AE276" s="43">
        <f t="shared" si="276"/>
        <v>76.901202159999997</v>
      </c>
      <c r="AF276" s="162">
        <f t="shared" si="277"/>
        <v>23.09879784</v>
      </c>
      <c r="AG276" s="43">
        <f t="shared" ref="AG276:AL276" si="615">CZ276/$CY276*100</f>
        <v>40.648152760000002</v>
      </c>
      <c r="AH276" s="44">
        <f t="shared" si="615"/>
        <v>31.813331999999999</v>
      </c>
      <c r="AI276" s="44">
        <f t="shared" si="615"/>
        <v>21.553572320000001</v>
      </c>
      <c r="AJ276" s="44">
        <f t="shared" si="615"/>
        <v>4.6178391579999998</v>
      </c>
      <c r="AK276" s="44">
        <f t="shared" si="615"/>
        <v>0.23732362770000001</v>
      </c>
      <c r="AL276" s="44">
        <f t="shared" si="615"/>
        <v>1.1297801270000001</v>
      </c>
      <c r="AM276" s="43">
        <f t="shared" ref="AM276:AR276" si="616">DN276/$DM276*100</f>
        <v>41.620399229999997</v>
      </c>
      <c r="AN276" s="44">
        <f t="shared" si="616"/>
        <v>30.305794689999999</v>
      </c>
      <c r="AO276" s="44">
        <f t="shared" si="616"/>
        <v>21.374549590000001</v>
      </c>
      <c r="AP276" s="44">
        <f t="shared" si="616"/>
        <v>4.6197356129999996</v>
      </c>
      <c r="AQ276" s="44">
        <f t="shared" si="616"/>
        <v>0.1941495537</v>
      </c>
      <c r="AR276" s="163">
        <f t="shared" si="616"/>
        <v>1.8853713249999999</v>
      </c>
      <c r="AS276" s="45">
        <f t="shared" si="571"/>
        <v>85.115237870000001</v>
      </c>
      <c r="AT276" s="46">
        <f t="shared" si="577"/>
        <v>344</v>
      </c>
      <c r="AU276" s="47">
        <f t="shared" si="572"/>
        <v>40.12049365</v>
      </c>
      <c r="AV276" s="46">
        <f t="shared" si="578"/>
        <v>91</v>
      </c>
      <c r="AW276" s="47">
        <f t="shared" si="573"/>
        <v>57.744857230000001</v>
      </c>
      <c r="AX276" s="164">
        <f t="shared" si="579"/>
        <v>34</v>
      </c>
      <c r="AY276" s="48">
        <v>72901</v>
      </c>
      <c r="AZ276" s="49">
        <f t="shared" si="580"/>
        <v>120</v>
      </c>
      <c r="BA276" s="50">
        <v>103713</v>
      </c>
      <c r="BB276" s="49">
        <f t="shared" si="581"/>
        <v>35</v>
      </c>
      <c r="BC276" s="165">
        <f t="shared" si="574"/>
        <v>17.175934980000001</v>
      </c>
      <c r="BD276" s="51"/>
      <c r="BE276" s="44"/>
      <c r="BF276" s="162"/>
      <c r="BG276" s="100">
        <v>273</v>
      </c>
      <c r="BH276" s="39">
        <v>309170</v>
      </c>
      <c r="BI276" s="40">
        <v>232782</v>
      </c>
      <c r="BJ276" s="40">
        <v>73665</v>
      </c>
      <c r="BK276" s="39">
        <v>283114</v>
      </c>
      <c r="BL276" s="40">
        <v>212644</v>
      </c>
      <c r="BM276" s="40">
        <v>63590</v>
      </c>
      <c r="BN276" s="39">
        <v>267814</v>
      </c>
      <c r="BO276" s="40">
        <v>197365</v>
      </c>
      <c r="BP276" s="40">
        <v>68373</v>
      </c>
      <c r="BQ276" s="39">
        <v>282279</v>
      </c>
      <c r="BR276" s="40">
        <v>205897</v>
      </c>
      <c r="BS276" s="40">
        <v>74591</v>
      </c>
      <c r="BT276" s="39">
        <v>259970</v>
      </c>
      <c r="BU276" s="40">
        <v>218471</v>
      </c>
      <c r="BV276" s="40">
        <v>0</v>
      </c>
      <c r="BW276" s="40">
        <v>0</v>
      </c>
      <c r="BX276" s="40">
        <v>0</v>
      </c>
      <c r="BY276" s="159">
        <v>41499</v>
      </c>
      <c r="BZ276" s="39">
        <v>183356</v>
      </c>
      <c r="CA276" s="40">
        <v>182044</v>
      </c>
      <c r="CB276" s="40">
        <v>0</v>
      </c>
      <c r="CC276" s="159">
        <v>1312</v>
      </c>
      <c r="CD276" s="39">
        <f t="shared" si="582"/>
        <v>222230</v>
      </c>
      <c r="CE276" s="40">
        <v>209857</v>
      </c>
      <c r="CF276" s="40">
        <v>0</v>
      </c>
      <c r="CG276" s="159">
        <v>12373</v>
      </c>
      <c r="CH276" s="39">
        <f t="shared" si="280"/>
        <v>100391</v>
      </c>
      <c r="CI276" s="40">
        <v>99658</v>
      </c>
      <c r="CJ276" s="40">
        <v>0</v>
      </c>
      <c r="CK276" s="159">
        <v>733</v>
      </c>
      <c r="CL276" s="39">
        <v>179562</v>
      </c>
      <c r="CM276" s="159">
        <v>53935</v>
      </c>
      <c r="CN276" s="39"/>
      <c r="CO276" s="40"/>
      <c r="CP276" s="40"/>
      <c r="CQ276" s="159"/>
      <c r="CR276" s="39">
        <v>656180</v>
      </c>
      <c r="CS276" s="40">
        <v>251760</v>
      </c>
      <c r="CT276" s="40">
        <v>205330</v>
      </c>
      <c r="CU276" s="40">
        <v>157150</v>
      </c>
      <c r="CV276" s="40">
        <v>29540</v>
      </c>
      <c r="CW276" s="40">
        <v>1625</v>
      </c>
      <c r="CX276" s="40">
        <v>10775</v>
      </c>
      <c r="CY276" s="39">
        <v>501425</v>
      </c>
      <c r="CZ276" s="40">
        <v>203820</v>
      </c>
      <c r="DA276" s="40">
        <v>159520</v>
      </c>
      <c r="DB276" s="40">
        <v>108075</v>
      </c>
      <c r="DC276" s="40">
        <v>23155</v>
      </c>
      <c r="DD276" s="40">
        <v>1190</v>
      </c>
      <c r="DE276" s="40">
        <v>5665</v>
      </c>
      <c r="DF276" s="39">
        <v>717707</v>
      </c>
      <c r="DG276" s="40">
        <v>282195</v>
      </c>
      <c r="DH276" s="40">
        <v>218090</v>
      </c>
      <c r="DI276" s="40">
        <v>167082</v>
      </c>
      <c r="DJ276" s="40">
        <v>32768</v>
      </c>
      <c r="DK276" s="40">
        <v>1478</v>
      </c>
      <c r="DL276" s="159">
        <v>16094</v>
      </c>
      <c r="DM276" s="39">
        <v>547001</v>
      </c>
      <c r="DN276" s="40">
        <v>227664</v>
      </c>
      <c r="DO276" s="40">
        <v>165773</v>
      </c>
      <c r="DP276" s="40">
        <v>116919</v>
      </c>
      <c r="DQ276" s="40">
        <v>25270</v>
      </c>
      <c r="DR276" s="40">
        <v>1062</v>
      </c>
      <c r="DS276" s="159">
        <v>10313</v>
      </c>
      <c r="DT276" s="53">
        <v>513720</v>
      </c>
      <c r="DU276" s="54">
        <v>76466</v>
      </c>
      <c r="DV276" s="54">
        <v>116932</v>
      </c>
      <c r="DW276" s="54">
        <v>114215</v>
      </c>
      <c r="DX276" s="54">
        <v>206107</v>
      </c>
      <c r="DY276" s="53">
        <v>195420</v>
      </c>
      <c r="DZ276" s="54">
        <v>14092</v>
      </c>
      <c r="EA276" s="54">
        <v>35381</v>
      </c>
      <c r="EB276" s="54">
        <v>33102</v>
      </c>
      <c r="EC276" s="167">
        <v>112845</v>
      </c>
    </row>
    <row r="277" spans="1:133">
      <c r="A277" s="154" t="s">
        <v>1724</v>
      </c>
      <c r="B277" s="154" t="s">
        <v>1725</v>
      </c>
      <c r="C277" s="140" t="s">
        <v>126</v>
      </c>
      <c r="D277" s="29" t="s">
        <v>1726</v>
      </c>
      <c r="E277" s="156" t="s">
        <v>1727</v>
      </c>
      <c r="F277" s="29" t="s">
        <v>1728</v>
      </c>
      <c r="G277" s="156" t="s">
        <v>1729</v>
      </c>
      <c r="H277" s="166">
        <v>2020</v>
      </c>
      <c r="I277" s="150">
        <v>1987</v>
      </c>
      <c r="J277" s="100" t="s">
        <v>85</v>
      </c>
      <c r="K277" s="100" t="s">
        <v>50</v>
      </c>
      <c r="L277" s="100" t="s">
        <v>86</v>
      </c>
      <c r="M277" s="100" t="s">
        <v>492</v>
      </c>
      <c r="N277" s="100" t="s">
        <v>95</v>
      </c>
      <c r="O277" s="43">
        <f t="shared" si="561"/>
        <v>59.587931599999997</v>
      </c>
      <c r="P277" s="162">
        <f t="shared" si="562"/>
        <v>39.393828800000001</v>
      </c>
      <c r="Q277" s="43">
        <f t="shared" si="563"/>
        <v>58.587455220000002</v>
      </c>
      <c r="R277" s="162">
        <f t="shared" si="564"/>
        <v>38.444786630000003</v>
      </c>
      <c r="S277" s="43">
        <f t="shared" si="565"/>
        <v>57.071817009999997</v>
      </c>
      <c r="T277" s="162">
        <f t="shared" si="566"/>
        <v>41.844287209999997</v>
      </c>
      <c r="U277" s="43">
        <f t="shared" si="567"/>
        <v>58.005436289999999</v>
      </c>
      <c r="V277" s="162">
        <f t="shared" si="568"/>
        <v>41.182313839999999</v>
      </c>
      <c r="W277" s="43">
        <f t="shared" si="268"/>
        <v>59.291516950000002</v>
      </c>
      <c r="X277" s="162">
        <f t="shared" si="269"/>
        <v>35.242990880000001</v>
      </c>
      <c r="Y277" s="43">
        <f t="shared" si="262"/>
        <v>87.787413400000005</v>
      </c>
      <c r="Z277" s="162">
        <f t="shared" si="263"/>
        <v>0</v>
      </c>
      <c r="AA277" s="43">
        <f t="shared" si="264"/>
        <v>99.051180830000007</v>
      </c>
      <c r="AB277" s="162">
        <f t="shared" si="265"/>
        <v>0</v>
      </c>
      <c r="AC277" s="43">
        <f t="shared" si="274"/>
        <v>56.392549780000003</v>
      </c>
      <c r="AD277" s="162">
        <f t="shared" si="275"/>
        <v>43.536785739999999</v>
      </c>
      <c r="AE277" s="43">
        <f t="shared" si="276"/>
        <v>65.099348309999996</v>
      </c>
      <c r="AF277" s="162">
        <f t="shared" si="277"/>
        <v>34.900651689999997</v>
      </c>
      <c r="AG277" s="43">
        <f t="shared" ref="AG277:AL277" si="617">CZ277/$CY277*100</f>
        <v>67.802035459999999</v>
      </c>
      <c r="AH277" s="44">
        <f t="shared" si="617"/>
        <v>10.305523640000001</v>
      </c>
      <c r="AI277" s="44">
        <f t="shared" si="617"/>
        <v>15.15101773</v>
      </c>
      <c r="AJ277" s="44">
        <f t="shared" si="617"/>
        <v>5.4641332900000004</v>
      </c>
      <c r="AK277" s="44">
        <f t="shared" si="617"/>
        <v>0.12619008540000001</v>
      </c>
      <c r="AL277" s="44">
        <f t="shared" si="617"/>
        <v>1.1510998029999999</v>
      </c>
      <c r="AM277" s="43">
        <f t="shared" ref="AM277:AR277" si="618">DN277/$DM277*100</f>
        <v>64.086446429999995</v>
      </c>
      <c r="AN277" s="44">
        <f t="shared" si="618"/>
        <v>9.9497725589999995</v>
      </c>
      <c r="AO277" s="44">
        <f t="shared" si="618"/>
        <v>18.63023871</v>
      </c>
      <c r="AP277" s="44">
        <f t="shared" si="618"/>
        <v>5.9871781950000003</v>
      </c>
      <c r="AQ277" s="44">
        <f t="shared" si="618"/>
        <v>0.1106421724</v>
      </c>
      <c r="AR277" s="163">
        <f t="shared" si="618"/>
        <v>1.235721936</v>
      </c>
      <c r="AS277" s="45">
        <f t="shared" si="571"/>
        <v>88.600404109999999</v>
      </c>
      <c r="AT277" s="46">
        <f t="shared" si="577"/>
        <v>253</v>
      </c>
      <c r="AU277" s="47">
        <f t="shared" si="572"/>
        <v>46.806434789999997</v>
      </c>
      <c r="AV277" s="46">
        <f t="shared" si="578"/>
        <v>40</v>
      </c>
      <c r="AW277" s="47">
        <f t="shared" si="573"/>
        <v>54.156682580000002</v>
      </c>
      <c r="AX277" s="164">
        <f t="shared" si="579"/>
        <v>49</v>
      </c>
      <c r="AY277" s="48">
        <v>102088</v>
      </c>
      <c r="AZ277" s="49">
        <f t="shared" si="580"/>
        <v>22</v>
      </c>
      <c r="BA277" s="50">
        <v>112424</v>
      </c>
      <c r="BB277" s="49">
        <f t="shared" si="581"/>
        <v>21</v>
      </c>
      <c r="BC277" s="165">
        <f t="shared" si="574"/>
        <v>31.08270233</v>
      </c>
      <c r="BD277" s="51"/>
      <c r="BE277" s="44"/>
      <c r="BF277" s="162"/>
      <c r="BG277" s="100">
        <v>274</v>
      </c>
      <c r="BH277" s="39">
        <v>356203</v>
      </c>
      <c r="BI277" s="40">
        <v>212254</v>
      </c>
      <c r="BJ277" s="40">
        <v>140322</v>
      </c>
      <c r="BK277" s="39">
        <v>318220</v>
      </c>
      <c r="BL277" s="40">
        <v>186437</v>
      </c>
      <c r="BM277" s="40">
        <v>122339</v>
      </c>
      <c r="BN277" s="39">
        <v>294401</v>
      </c>
      <c r="BO277" s="40">
        <v>168020</v>
      </c>
      <c r="BP277" s="40">
        <v>123190</v>
      </c>
      <c r="BQ277" s="39">
        <v>313081</v>
      </c>
      <c r="BR277" s="40">
        <v>181604</v>
      </c>
      <c r="BS277" s="40">
        <v>128934</v>
      </c>
      <c r="BT277" s="39">
        <v>332852</v>
      </c>
      <c r="BU277" s="40">
        <v>197353</v>
      </c>
      <c r="BV277" s="40">
        <v>117307</v>
      </c>
      <c r="BW277" s="40">
        <v>0</v>
      </c>
      <c r="BX277" s="40">
        <v>0</v>
      </c>
      <c r="BY277" s="159">
        <v>18192</v>
      </c>
      <c r="BZ277" s="39">
        <v>193841</v>
      </c>
      <c r="CA277" s="40">
        <v>170168</v>
      </c>
      <c r="CB277" s="40">
        <v>0</v>
      </c>
      <c r="CC277" s="159">
        <v>23673</v>
      </c>
      <c r="CD277" s="39">
        <f t="shared" si="582"/>
        <v>216585</v>
      </c>
      <c r="CE277" s="40">
        <v>214530</v>
      </c>
      <c r="CF277" s="40">
        <v>0</v>
      </c>
      <c r="CG277" s="159">
        <v>2055</v>
      </c>
      <c r="CH277" s="39">
        <f t="shared" si="280"/>
        <v>174062</v>
      </c>
      <c r="CI277" s="40">
        <v>98158</v>
      </c>
      <c r="CJ277" s="40">
        <v>75781</v>
      </c>
      <c r="CK277" s="159">
        <v>123</v>
      </c>
      <c r="CL277" s="39">
        <v>171417</v>
      </c>
      <c r="CM277" s="159">
        <v>91899</v>
      </c>
      <c r="CN277" s="39"/>
      <c r="CO277" s="40"/>
      <c r="CP277" s="40"/>
      <c r="CQ277" s="159"/>
      <c r="CR277" s="39">
        <v>662320</v>
      </c>
      <c r="CS277" s="40">
        <v>432250</v>
      </c>
      <c r="CT277" s="40">
        <v>64870</v>
      </c>
      <c r="CU277" s="40">
        <v>119455</v>
      </c>
      <c r="CV277" s="40">
        <v>33300</v>
      </c>
      <c r="CW277" s="40">
        <v>800</v>
      </c>
      <c r="CX277" s="40">
        <v>11645</v>
      </c>
      <c r="CY277" s="39">
        <v>487360</v>
      </c>
      <c r="CZ277" s="40">
        <v>330440</v>
      </c>
      <c r="DA277" s="40">
        <v>50225</v>
      </c>
      <c r="DB277" s="40">
        <v>73840</v>
      </c>
      <c r="DC277" s="40">
        <v>26630</v>
      </c>
      <c r="DD277" s="40">
        <v>615</v>
      </c>
      <c r="DE277" s="40">
        <v>5610</v>
      </c>
      <c r="DF277" s="39">
        <v>717708</v>
      </c>
      <c r="DG277" s="40">
        <v>453200</v>
      </c>
      <c r="DH277" s="40">
        <v>69553</v>
      </c>
      <c r="DI277" s="40">
        <v>139884</v>
      </c>
      <c r="DJ277" s="40">
        <v>42038</v>
      </c>
      <c r="DK277" s="40">
        <v>823</v>
      </c>
      <c r="DL277" s="159">
        <v>12210</v>
      </c>
      <c r="DM277" s="39">
        <v>535962</v>
      </c>
      <c r="DN277" s="40">
        <v>343479</v>
      </c>
      <c r="DO277" s="40">
        <v>53327</v>
      </c>
      <c r="DP277" s="40">
        <v>99851</v>
      </c>
      <c r="DQ277" s="40">
        <v>32089</v>
      </c>
      <c r="DR277" s="40">
        <v>593</v>
      </c>
      <c r="DS277" s="159">
        <v>6623</v>
      </c>
      <c r="DT277" s="53">
        <v>490956</v>
      </c>
      <c r="DU277" s="54">
        <v>55967</v>
      </c>
      <c r="DV277" s="54">
        <v>99073</v>
      </c>
      <c r="DW277" s="54">
        <v>106117</v>
      </c>
      <c r="DX277" s="54">
        <v>229799</v>
      </c>
      <c r="DY277" s="53">
        <v>302982</v>
      </c>
      <c r="DZ277" s="54">
        <v>17620</v>
      </c>
      <c r="EA277" s="54">
        <v>57298</v>
      </c>
      <c r="EB277" s="54">
        <v>63979</v>
      </c>
      <c r="EC277" s="167">
        <v>164085</v>
      </c>
    </row>
    <row r="278" spans="1:133">
      <c r="A278" s="155" t="s">
        <v>1730</v>
      </c>
      <c r="B278" s="155" t="s">
        <v>1731</v>
      </c>
      <c r="C278" s="140" t="s">
        <v>126</v>
      </c>
      <c r="D278" s="29" t="s">
        <v>1732</v>
      </c>
      <c r="E278" s="156" t="s">
        <v>1696</v>
      </c>
      <c r="F278" s="29" t="s">
        <v>1733</v>
      </c>
      <c r="G278" s="156" t="s">
        <v>1734</v>
      </c>
      <c r="H278" s="166">
        <v>2012</v>
      </c>
      <c r="I278" s="150">
        <v>1966</v>
      </c>
      <c r="J278" s="100" t="s">
        <v>85</v>
      </c>
      <c r="K278" s="100" t="s">
        <v>49</v>
      </c>
      <c r="L278" s="100" t="s">
        <v>148</v>
      </c>
      <c r="M278" s="100" t="s">
        <v>492</v>
      </c>
      <c r="N278" s="100" t="s">
        <v>102</v>
      </c>
      <c r="O278" s="43">
        <f t="shared" si="561"/>
        <v>51.777541630000002</v>
      </c>
      <c r="P278" s="162">
        <f t="shared" si="562"/>
        <v>46.792384939999998</v>
      </c>
      <c r="Q278" s="43">
        <f t="shared" si="563"/>
        <v>47.08411847</v>
      </c>
      <c r="R278" s="162">
        <f t="shared" si="564"/>
        <v>49.004525620000003</v>
      </c>
      <c r="S278" s="43">
        <f t="shared" si="565"/>
        <v>51.43110549</v>
      </c>
      <c r="T278" s="162">
        <f t="shared" si="566"/>
        <v>47.145695680000003</v>
      </c>
      <c r="U278" s="43">
        <f t="shared" si="567"/>
        <v>52.082092279999998</v>
      </c>
      <c r="V278" s="162">
        <f t="shared" si="568"/>
        <v>46.85844591</v>
      </c>
      <c r="W278" s="43">
        <f t="shared" si="268"/>
        <v>55.780595750000003</v>
      </c>
      <c r="X278" s="162">
        <f t="shared" si="269"/>
        <v>43.242486100000001</v>
      </c>
      <c r="Y278" s="43">
        <f t="shared" si="262"/>
        <v>55.450752909999999</v>
      </c>
      <c r="Z278" s="162">
        <f t="shared" si="263"/>
        <v>44.513091500000002</v>
      </c>
      <c r="AA278" s="43">
        <f t="shared" si="264"/>
        <v>55.590048260000003</v>
      </c>
      <c r="AB278" s="162">
        <f t="shared" si="265"/>
        <v>44.376335640000001</v>
      </c>
      <c r="AC278" s="43">
        <f t="shared" si="274"/>
        <v>49.69149762</v>
      </c>
      <c r="AD278" s="162">
        <f t="shared" si="275"/>
        <v>47.830432569999999</v>
      </c>
      <c r="AE278" s="43">
        <f t="shared" si="276"/>
        <v>51.94948247</v>
      </c>
      <c r="AF278" s="162">
        <f t="shared" si="277"/>
        <v>48.05051753</v>
      </c>
      <c r="AG278" s="43">
        <f t="shared" ref="AG278:AL278" si="619">CZ278/$CY278*100</f>
        <v>73.583649559999998</v>
      </c>
      <c r="AH278" s="44">
        <f t="shared" si="619"/>
        <v>9.1890401060000002</v>
      </c>
      <c r="AI278" s="44">
        <f t="shared" si="619"/>
        <v>13.15491645</v>
      </c>
      <c r="AJ278" s="44">
        <f t="shared" si="619"/>
        <v>2.5003090910000001</v>
      </c>
      <c r="AK278" s="44">
        <f t="shared" si="619"/>
        <v>0.22825187590000001</v>
      </c>
      <c r="AL278" s="44">
        <f t="shared" si="619"/>
        <v>1.3438329200000001</v>
      </c>
      <c r="AM278" s="43">
        <f t="shared" ref="AM278:AR278" si="620">DN278/$DM278*100</f>
        <v>74.279159000000007</v>
      </c>
      <c r="AN278" s="44">
        <f t="shared" si="620"/>
        <v>8.2224491020000006</v>
      </c>
      <c r="AO278" s="44">
        <f t="shared" si="620"/>
        <v>13.08695717</v>
      </c>
      <c r="AP278" s="44">
        <f t="shared" si="620"/>
        <v>2.8497060539999999</v>
      </c>
      <c r="AQ278" s="44">
        <f t="shared" si="620"/>
        <v>0.19783392420000001</v>
      </c>
      <c r="AR278" s="163">
        <f t="shared" si="620"/>
        <v>1.3638947480000001</v>
      </c>
      <c r="AS278" s="45">
        <f t="shared" si="571"/>
        <v>90.967281600000007</v>
      </c>
      <c r="AT278" s="46">
        <f t="shared" si="577"/>
        <v>134</v>
      </c>
      <c r="AU278" s="47">
        <f t="shared" si="572"/>
        <v>36.065726339999998</v>
      </c>
      <c r="AV278" s="46">
        <f t="shared" si="578"/>
        <v>129</v>
      </c>
      <c r="AW278" s="47">
        <f t="shared" si="573"/>
        <v>39.393913079999997</v>
      </c>
      <c r="AX278" s="164">
        <f t="shared" si="579"/>
        <v>160</v>
      </c>
      <c r="AY278" s="48">
        <v>87977</v>
      </c>
      <c r="AZ278" s="49">
        <f t="shared" si="580"/>
        <v>49</v>
      </c>
      <c r="BA278" s="50">
        <v>93974</v>
      </c>
      <c r="BB278" s="49">
        <f t="shared" si="581"/>
        <v>62</v>
      </c>
      <c r="BC278" s="165">
        <f t="shared" si="574"/>
        <v>44.596170610000001</v>
      </c>
      <c r="BD278" s="51"/>
      <c r="BE278" s="44"/>
      <c r="BF278" s="162"/>
      <c r="BG278" s="100">
        <v>275</v>
      </c>
      <c r="BH278" s="39">
        <v>355716</v>
      </c>
      <c r="BI278" s="40">
        <v>184181</v>
      </c>
      <c r="BJ278" s="40">
        <v>166448</v>
      </c>
      <c r="BK278" s="39">
        <v>310455</v>
      </c>
      <c r="BL278" s="40">
        <v>146175</v>
      </c>
      <c r="BM278" s="40">
        <v>152137</v>
      </c>
      <c r="BN278" s="39">
        <v>290894</v>
      </c>
      <c r="BO278" s="40">
        <v>149610</v>
      </c>
      <c r="BP278" s="40">
        <v>137144</v>
      </c>
      <c r="BQ278" s="39">
        <v>312234</v>
      </c>
      <c r="BR278" s="40">
        <v>162618</v>
      </c>
      <c r="BS278" s="40">
        <v>146308</v>
      </c>
      <c r="BT278" s="39">
        <v>335545</v>
      </c>
      <c r="BU278" s="40">
        <v>187169</v>
      </c>
      <c r="BV278" s="40">
        <v>145098</v>
      </c>
      <c r="BW278" s="40">
        <v>0</v>
      </c>
      <c r="BX278" s="40">
        <v>0</v>
      </c>
      <c r="BY278" s="159">
        <v>3278</v>
      </c>
      <c r="BZ278" s="39">
        <v>251690</v>
      </c>
      <c r="CA278" s="40">
        <v>139564</v>
      </c>
      <c r="CB278" s="40">
        <v>112035</v>
      </c>
      <c r="CC278" s="159">
        <v>91</v>
      </c>
      <c r="CD278" s="39">
        <f t="shared" si="582"/>
        <v>291527</v>
      </c>
      <c r="CE278" s="40">
        <v>162060</v>
      </c>
      <c r="CF278" s="40">
        <v>129369</v>
      </c>
      <c r="CG278" s="159">
        <v>98</v>
      </c>
      <c r="CH278" s="39">
        <f t="shared" si="280"/>
        <v>179091</v>
      </c>
      <c r="CI278" s="40">
        <v>88993</v>
      </c>
      <c r="CJ278" s="40">
        <v>85660</v>
      </c>
      <c r="CK278" s="159">
        <v>4438</v>
      </c>
      <c r="CL278" s="39">
        <v>143845</v>
      </c>
      <c r="CM278" s="159">
        <v>133049</v>
      </c>
      <c r="CN278" s="39"/>
      <c r="CO278" s="40"/>
      <c r="CP278" s="40"/>
      <c r="CQ278" s="159"/>
      <c r="CR278" s="39">
        <v>690100</v>
      </c>
      <c r="CS278" s="40">
        <v>488010</v>
      </c>
      <c r="CT278" s="40">
        <v>62855</v>
      </c>
      <c r="CU278" s="40">
        <v>106510</v>
      </c>
      <c r="CV278" s="40">
        <v>17245</v>
      </c>
      <c r="CW278" s="40">
        <v>1580</v>
      </c>
      <c r="CX278" s="40">
        <v>13900</v>
      </c>
      <c r="CY278" s="39">
        <v>525735</v>
      </c>
      <c r="CZ278" s="40">
        <v>386855</v>
      </c>
      <c r="DA278" s="40">
        <v>48310</v>
      </c>
      <c r="DB278" s="40">
        <v>69160</v>
      </c>
      <c r="DC278" s="40">
        <v>13145</v>
      </c>
      <c r="DD278" s="40">
        <v>1200</v>
      </c>
      <c r="DE278" s="40">
        <v>7065</v>
      </c>
      <c r="DF278" s="39">
        <v>717707</v>
      </c>
      <c r="DG278" s="40">
        <v>515237</v>
      </c>
      <c r="DH278" s="40">
        <v>60034</v>
      </c>
      <c r="DI278" s="40">
        <v>106389</v>
      </c>
      <c r="DJ278" s="40">
        <v>20513</v>
      </c>
      <c r="DK278" s="40">
        <v>1357</v>
      </c>
      <c r="DL278" s="159">
        <v>14177</v>
      </c>
      <c r="DM278" s="39">
        <v>534792</v>
      </c>
      <c r="DN278" s="40">
        <v>397239</v>
      </c>
      <c r="DO278" s="40">
        <v>43973</v>
      </c>
      <c r="DP278" s="40">
        <v>69988</v>
      </c>
      <c r="DQ278" s="40">
        <v>15240</v>
      </c>
      <c r="DR278" s="40">
        <v>1058</v>
      </c>
      <c r="DS278" s="159">
        <v>7294</v>
      </c>
      <c r="DT278" s="41">
        <v>483520</v>
      </c>
      <c r="DU278" s="42">
        <v>43675</v>
      </c>
      <c r="DV278" s="42">
        <v>128525</v>
      </c>
      <c r="DW278" s="42">
        <v>136935</v>
      </c>
      <c r="DX278" s="42">
        <v>174385</v>
      </c>
      <c r="DY278" s="41">
        <v>345528</v>
      </c>
      <c r="DZ278" s="42">
        <v>21671</v>
      </c>
      <c r="EA278" s="42">
        <v>91675</v>
      </c>
      <c r="EB278" s="42">
        <v>96065</v>
      </c>
      <c r="EC278" s="160">
        <v>136117</v>
      </c>
    </row>
    <row r="279" spans="1:133">
      <c r="A279" s="154" t="s">
        <v>1735</v>
      </c>
      <c r="B279" s="154" t="s">
        <v>1736</v>
      </c>
      <c r="C279" s="140" t="s">
        <v>126</v>
      </c>
      <c r="D279" s="29" t="s">
        <v>1737</v>
      </c>
      <c r="E279" s="156" t="s">
        <v>1738</v>
      </c>
      <c r="F279" s="29" t="s">
        <v>1739</v>
      </c>
      <c r="G279" s="156" t="s">
        <v>1740</v>
      </c>
      <c r="H279" s="166" t="s">
        <v>139</v>
      </c>
      <c r="I279" s="150">
        <v>1982</v>
      </c>
      <c r="J279" s="100" t="s">
        <v>85</v>
      </c>
      <c r="K279" s="100" t="s">
        <v>49</v>
      </c>
      <c r="L279" s="100"/>
      <c r="M279" s="100" t="s">
        <v>87</v>
      </c>
      <c r="N279" s="100" t="s">
        <v>102</v>
      </c>
      <c r="O279" s="43">
        <f t="shared" si="561"/>
        <v>49.788833189999998</v>
      </c>
      <c r="P279" s="162">
        <f t="shared" si="562"/>
        <v>48.320461950000002</v>
      </c>
      <c r="Q279" s="43">
        <f t="shared" si="563"/>
        <v>43.98736555</v>
      </c>
      <c r="R279" s="162">
        <f t="shared" si="564"/>
        <v>50.794505450000003</v>
      </c>
      <c r="S279" s="43">
        <f t="shared" si="565"/>
        <v>52.115059780000003</v>
      </c>
      <c r="T279" s="162">
        <f t="shared" si="566"/>
        <v>45.851368469999997</v>
      </c>
      <c r="U279" s="43">
        <f t="shared" si="567"/>
        <v>52.975926749999999</v>
      </c>
      <c r="V279" s="162">
        <f t="shared" si="568"/>
        <v>45.30817201</v>
      </c>
      <c r="W279" s="43">
        <f t="shared" si="268"/>
        <v>54.454589519999999</v>
      </c>
      <c r="X279" s="162">
        <f t="shared" si="269"/>
        <v>42.938620239999999</v>
      </c>
      <c r="Y279" s="43">
        <f t="shared" si="262"/>
        <v>51.347287719999997</v>
      </c>
      <c r="Z279" s="162">
        <f t="shared" si="263"/>
        <v>46.138701189999999</v>
      </c>
      <c r="AA279" s="43">
        <f t="shared" si="264"/>
        <v>45.680133750000003</v>
      </c>
      <c r="AB279" s="162">
        <f t="shared" si="265"/>
        <v>54.236931140000003</v>
      </c>
      <c r="AC279" s="43">
        <f t="shared" si="274"/>
        <v>35.494409150000003</v>
      </c>
      <c r="AD279" s="162">
        <f t="shared" si="275"/>
        <v>64.452204750000007</v>
      </c>
      <c r="AE279" s="43">
        <f t="shared" si="276"/>
        <v>47.197230619999999</v>
      </c>
      <c r="AF279" s="162">
        <f t="shared" si="277"/>
        <v>52.802769380000001</v>
      </c>
      <c r="AG279" s="43">
        <f t="shared" ref="AG279:AL279" si="621">CZ279/$CY279*100</f>
        <v>87.802842709999993</v>
      </c>
      <c r="AH279" s="44">
        <f t="shared" si="621"/>
        <v>4.0617885290000002</v>
      </c>
      <c r="AI279" s="44">
        <f t="shared" si="621"/>
        <v>5.4659083690000001</v>
      </c>
      <c r="AJ279" s="44">
        <f t="shared" si="621"/>
        <v>1.1864268419999999</v>
      </c>
      <c r="AK279" s="44">
        <f t="shared" si="621"/>
        <v>0.13968634069999999</v>
      </c>
      <c r="AL279" s="44">
        <f t="shared" si="621"/>
        <v>1.343347211</v>
      </c>
      <c r="AM279" s="43">
        <f t="shared" ref="AM279:AR279" si="622">DN279/$DM279*100</f>
        <v>87.90380897</v>
      </c>
      <c r="AN279" s="44">
        <f t="shared" si="622"/>
        <v>4.0195717919999998</v>
      </c>
      <c r="AO279" s="44">
        <f t="shared" si="622"/>
        <v>5.3922715700000001</v>
      </c>
      <c r="AP279" s="44">
        <f t="shared" si="622"/>
        <v>1.335048182</v>
      </c>
      <c r="AQ279" s="44">
        <f t="shared" si="622"/>
        <v>0.20884319870000001</v>
      </c>
      <c r="AR279" s="163">
        <f t="shared" si="622"/>
        <v>1.140456288</v>
      </c>
      <c r="AS279" s="45">
        <f t="shared" si="571"/>
        <v>90.201663139999994</v>
      </c>
      <c r="AT279" s="46">
        <f t="shared" si="577"/>
        <v>172</v>
      </c>
      <c r="AU279" s="47">
        <f t="shared" si="572"/>
        <v>29.78114016</v>
      </c>
      <c r="AV279" s="46">
        <f t="shared" si="578"/>
        <v>223</v>
      </c>
      <c r="AW279" s="47">
        <f t="shared" si="573"/>
        <v>30.92259739</v>
      </c>
      <c r="AX279" s="164">
        <f t="shared" si="579"/>
        <v>271</v>
      </c>
      <c r="AY279" s="48">
        <v>64205</v>
      </c>
      <c r="AZ279" s="49">
        <f t="shared" si="580"/>
        <v>186</v>
      </c>
      <c r="BA279" s="50">
        <v>65628</v>
      </c>
      <c r="BB279" s="49">
        <f t="shared" si="581"/>
        <v>240</v>
      </c>
      <c r="BC279" s="165">
        <f t="shared" si="574"/>
        <v>60.651923160000003</v>
      </c>
      <c r="BD279" s="51">
        <v>44796</v>
      </c>
      <c r="BE279" s="44">
        <f>CO279/CN279*100</f>
        <v>51.45170444</v>
      </c>
      <c r="BF279" s="162">
        <f>CP279/CN279*100</f>
        <v>48.54829556</v>
      </c>
      <c r="BG279" s="100">
        <v>276</v>
      </c>
      <c r="BH279" s="39">
        <v>367482</v>
      </c>
      <c r="BI279" s="40">
        <v>182965</v>
      </c>
      <c r="BJ279" s="40">
        <v>177569</v>
      </c>
      <c r="BK279" s="39">
        <v>319444</v>
      </c>
      <c r="BL279" s="40">
        <v>140515</v>
      </c>
      <c r="BM279" s="40">
        <v>162260</v>
      </c>
      <c r="BN279" s="39">
        <v>303112</v>
      </c>
      <c r="BO279" s="40">
        <v>157967</v>
      </c>
      <c r="BP279" s="40">
        <v>138981</v>
      </c>
      <c r="BQ279" s="39">
        <v>331779</v>
      </c>
      <c r="BR279" s="40">
        <v>175763</v>
      </c>
      <c r="BS279" s="40">
        <v>150323</v>
      </c>
      <c r="BT279" s="39">
        <v>352771</v>
      </c>
      <c r="BU279" s="40">
        <v>192100</v>
      </c>
      <c r="BV279" s="40">
        <v>151475</v>
      </c>
      <c r="BW279" s="40">
        <v>0</v>
      </c>
      <c r="BX279" s="40">
        <v>0</v>
      </c>
      <c r="BY279" s="159">
        <v>9196</v>
      </c>
      <c r="BZ279" s="39">
        <v>287986</v>
      </c>
      <c r="CA279" s="40">
        <v>147873</v>
      </c>
      <c r="CB279" s="40">
        <v>132873</v>
      </c>
      <c r="CC279" s="159">
        <v>7240</v>
      </c>
      <c r="CD279" s="39">
        <f t="shared" si="582"/>
        <v>303852</v>
      </c>
      <c r="CE279" s="40">
        <v>138800</v>
      </c>
      <c r="CF279" s="40">
        <v>164800</v>
      </c>
      <c r="CG279" s="159">
        <v>252</v>
      </c>
      <c r="CH279" s="39">
        <f t="shared" si="280"/>
        <v>204173</v>
      </c>
      <c r="CI279" s="40">
        <v>72470</v>
      </c>
      <c r="CJ279" s="40">
        <v>131594</v>
      </c>
      <c r="CK279" s="159">
        <v>109</v>
      </c>
      <c r="CL279" s="39">
        <v>134295</v>
      </c>
      <c r="CM279" s="159">
        <v>150245</v>
      </c>
      <c r="CN279" s="39">
        <v>132155</v>
      </c>
      <c r="CO279" s="40">
        <v>67996</v>
      </c>
      <c r="CP279" s="40">
        <v>64159</v>
      </c>
      <c r="CQ279" s="159"/>
      <c r="CR279" s="39">
        <v>679400</v>
      </c>
      <c r="CS279" s="40">
        <v>582505</v>
      </c>
      <c r="CT279" s="40">
        <v>27565</v>
      </c>
      <c r="CU279" s="40">
        <v>45965</v>
      </c>
      <c r="CV279" s="40">
        <v>8605</v>
      </c>
      <c r="CW279" s="40">
        <v>865</v>
      </c>
      <c r="CX279" s="40">
        <v>13895</v>
      </c>
      <c r="CY279" s="39">
        <v>551235</v>
      </c>
      <c r="CZ279" s="40">
        <v>484000</v>
      </c>
      <c r="DA279" s="40">
        <v>22390</v>
      </c>
      <c r="DB279" s="40">
        <v>30130</v>
      </c>
      <c r="DC279" s="40">
        <v>6540</v>
      </c>
      <c r="DD279" s="40">
        <v>770</v>
      </c>
      <c r="DE279" s="40">
        <v>7405</v>
      </c>
      <c r="DF279" s="39">
        <v>717708</v>
      </c>
      <c r="DG279" s="40">
        <v>619581</v>
      </c>
      <c r="DH279" s="40">
        <v>29139</v>
      </c>
      <c r="DI279" s="40">
        <v>45276</v>
      </c>
      <c r="DJ279" s="40">
        <v>9854</v>
      </c>
      <c r="DK279" s="40">
        <v>1452</v>
      </c>
      <c r="DL279" s="159">
        <v>12406</v>
      </c>
      <c r="DM279" s="39">
        <v>568369</v>
      </c>
      <c r="DN279" s="40">
        <v>499618</v>
      </c>
      <c r="DO279" s="40">
        <v>22846</v>
      </c>
      <c r="DP279" s="40">
        <v>30648</v>
      </c>
      <c r="DQ279" s="40">
        <v>7588</v>
      </c>
      <c r="DR279" s="40">
        <v>1187</v>
      </c>
      <c r="DS279" s="159">
        <v>6482</v>
      </c>
      <c r="DT279" s="41">
        <v>502422</v>
      </c>
      <c r="DU279" s="42">
        <v>49229</v>
      </c>
      <c r="DV279" s="42">
        <v>159222</v>
      </c>
      <c r="DW279" s="42">
        <v>144344</v>
      </c>
      <c r="DX279" s="42">
        <v>149627</v>
      </c>
      <c r="DY279" s="41">
        <v>436962</v>
      </c>
      <c r="DZ279" s="42">
        <v>36054</v>
      </c>
      <c r="EA279" s="42">
        <v>138735</v>
      </c>
      <c r="EB279" s="42">
        <v>127053</v>
      </c>
      <c r="EC279" s="160">
        <v>135120</v>
      </c>
    </row>
    <row r="280" spans="1:133">
      <c r="A280" s="155" t="s">
        <v>1741</v>
      </c>
      <c r="B280" s="155" t="s">
        <v>1742</v>
      </c>
      <c r="C280" s="140" t="s">
        <v>126</v>
      </c>
      <c r="D280" s="29" t="s">
        <v>165</v>
      </c>
      <c r="E280" s="156" t="s">
        <v>1743</v>
      </c>
      <c r="F280" s="29" t="s">
        <v>1744</v>
      </c>
      <c r="G280" s="156" t="s">
        <v>1745</v>
      </c>
      <c r="H280" s="166">
        <v>2008</v>
      </c>
      <c r="I280" s="150">
        <v>1949</v>
      </c>
      <c r="J280" s="100" t="s">
        <v>85</v>
      </c>
      <c r="K280" s="100" t="s">
        <v>49</v>
      </c>
      <c r="L280" s="100" t="s">
        <v>148</v>
      </c>
      <c r="M280" s="100" t="s">
        <v>87</v>
      </c>
      <c r="N280" s="100" t="s">
        <v>102</v>
      </c>
      <c r="O280" s="43">
        <f t="shared" si="561"/>
        <v>59.320599809999997</v>
      </c>
      <c r="P280" s="162">
        <f t="shared" si="562"/>
        <v>38.653372709999999</v>
      </c>
      <c r="Q280" s="43">
        <f t="shared" si="563"/>
        <v>53.951545430000003</v>
      </c>
      <c r="R280" s="162">
        <f t="shared" si="564"/>
        <v>40.468734619999999</v>
      </c>
      <c r="S280" s="43">
        <f t="shared" si="565"/>
        <v>59.187638079999999</v>
      </c>
      <c r="T280" s="162">
        <f t="shared" si="566"/>
        <v>38.799233090000001</v>
      </c>
      <c r="U280" s="43">
        <f t="shared" si="567"/>
        <v>58.295961490000003</v>
      </c>
      <c r="V280" s="162">
        <f t="shared" si="568"/>
        <v>39.829372800000002</v>
      </c>
      <c r="W280" s="43">
        <f t="shared" si="268"/>
        <v>61.140918679999999</v>
      </c>
      <c r="X280" s="162">
        <f t="shared" si="269"/>
        <v>38.805928610000002</v>
      </c>
      <c r="Y280" s="43">
        <f t="shared" si="262"/>
        <v>66.4668025</v>
      </c>
      <c r="Z280" s="162">
        <f t="shared" si="263"/>
        <v>33.478689090000003</v>
      </c>
      <c r="AA280" s="43">
        <f t="shared" si="264"/>
        <v>67.853616270000003</v>
      </c>
      <c r="AB280" s="162">
        <f t="shared" si="265"/>
        <v>32.088092709999998</v>
      </c>
      <c r="AC280" s="43">
        <f t="shared" si="274"/>
        <v>61.23017291</v>
      </c>
      <c r="AD280" s="162">
        <f t="shared" si="275"/>
        <v>38.714034720000001</v>
      </c>
      <c r="AE280" s="43">
        <f t="shared" si="276"/>
        <v>68.443934459999994</v>
      </c>
      <c r="AF280" s="162">
        <f t="shared" si="277"/>
        <v>31.556065539999999</v>
      </c>
      <c r="AG280" s="43">
        <f t="shared" ref="AG280:AL280" si="623">CZ280/$CY280*100</f>
        <v>81.691998490000003</v>
      </c>
      <c r="AH280" s="44">
        <f t="shared" si="623"/>
        <v>8.1899258889999995</v>
      </c>
      <c r="AI280" s="44">
        <f t="shared" si="623"/>
        <v>5.0729448919999998</v>
      </c>
      <c r="AJ280" s="44">
        <f t="shared" si="623"/>
        <v>3.0048271039999999</v>
      </c>
      <c r="AK280" s="44">
        <f t="shared" si="623"/>
        <v>0.16060437490000001</v>
      </c>
      <c r="AL280" s="44">
        <f t="shared" si="623"/>
        <v>1.8796992480000001</v>
      </c>
      <c r="AM280" s="43">
        <f t="shared" ref="AM280:AR280" si="624">DN280/$DM280*100</f>
        <v>82.567293719999995</v>
      </c>
      <c r="AN280" s="44">
        <f t="shared" si="624"/>
        <v>7.703720208</v>
      </c>
      <c r="AO280" s="44">
        <f t="shared" si="624"/>
        <v>4.2238278640000004</v>
      </c>
      <c r="AP280" s="44">
        <f t="shared" si="624"/>
        <v>3.5145515700000001</v>
      </c>
      <c r="AQ280" s="44">
        <f t="shared" si="624"/>
        <v>0.17877794399999999</v>
      </c>
      <c r="AR280" s="163">
        <f t="shared" si="624"/>
        <v>1.8118286990000001</v>
      </c>
      <c r="AS280" s="45">
        <f t="shared" si="571"/>
        <v>92.039192779999993</v>
      </c>
      <c r="AT280" s="46">
        <f t="shared" si="577"/>
        <v>89</v>
      </c>
      <c r="AU280" s="47">
        <f t="shared" si="572"/>
        <v>38.734189960000002</v>
      </c>
      <c r="AV280" s="46">
        <f t="shared" si="578"/>
        <v>106</v>
      </c>
      <c r="AW280" s="47">
        <f t="shared" si="573"/>
        <v>40.766894290000003</v>
      </c>
      <c r="AX280" s="164">
        <f t="shared" si="579"/>
        <v>147</v>
      </c>
      <c r="AY280" s="48">
        <v>68970</v>
      </c>
      <c r="AZ280" s="49">
        <f t="shared" si="580"/>
        <v>146</v>
      </c>
      <c r="BA280" s="50">
        <v>74791</v>
      </c>
      <c r="BB280" s="49">
        <f t="shared" si="581"/>
        <v>170</v>
      </c>
      <c r="BC280" s="165">
        <f t="shared" si="574"/>
        <v>48.388707830000001</v>
      </c>
      <c r="BD280" s="51"/>
      <c r="BE280" s="44"/>
      <c r="BF280" s="162"/>
      <c r="BG280" s="100">
        <v>277</v>
      </c>
      <c r="BH280" s="39">
        <v>366382</v>
      </c>
      <c r="BI280" s="40">
        <v>217340</v>
      </c>
      <c r="BJ280" s="40">
        <v>141619</v>
      </c>
      <c r="BK280" s="39">
        <v>325088</v>
      </c>
      <c r="BL280" s="40">
        <v>175390</v>
      </c>
      <c r="BM280" s="40">
        <v>131559</v>
      </c>
      <c r="BN280" s="39">
        <v>315032</v>
      </c>
      <c r="BO280" s="40">
        <v>186460</v>
      </c>
      <c r="BP280" s="40">
        <v>122230</v>
      </c>
      <c r="BQ280" s="39">
        <v>340274</v>
      </c>
      <c r="BR280" s="40">
        <v>198366</v>
      </c>
      <c r="BS280" s="40">
        <v>135529</v>
      </c>
      <c r="BT280" s="39">
        <v>359342</v>
      </c>
      <c r="BU280" s="40">
        <v>219705</v>
      </c>
      <c r="BV280" s="40">
        <v>139446</v>
      </c>
      <c r="BW280" s="40">
        <v>0</v>
      </c>
      <c r="BX280" s="40">
        <v>0</v>
      </c>
      <c r="BY280" s="159">
        <v>191</v>
      </c>
      <c r="BZ280" s="39">
        <v>266014</v>
      </c>
      <c r="CA280" s="40">
        <v>176811</v>
      </c>
      <c r="CB280" s="40">
        <v>89058</v>
      </c>
      <c r="CC280" s="159">
        <v>145</v>
      </c>
      <c r="CD280" s="39">
        <f t="shared" si="582"/>
        <v>313942</v>
      </c>
      <c r="CE280" s="40">
        <v>213021</v>
      </c>
      <c r="CF280" s="40">
        <v>100738</v>
      </c>
      <c r="CG280" s="159">
        <v>183</v>
      </c>
      <c r="CH280" s="39">
        <f t="shared" si="280"/>
        <v>204329</v>
      </c>
      <c r="CI280" s="40">
        <v>125111</v>
      </c>
      <c r="CJ280" s="40">
        <v>79104</v>
      </c>
      <c r="CK280" s="159">
        <v>114</v>
      </c>
      <c r="CL280" s="39">
        <v>203401</v>
      </c>
      <c r="CM280" s="159">
        <v>93778</v>
      </c>
      <c r="CN280" s="39"/>
      <c r="CO280" s="40"/>
      <c r="CP280" s="40"/>
      <c r="CQ280" s="159"/>
      <c r="CR280" s="39">
        <v>696685</v>
      </c>
      <c r="CS280" s="40">
        <v>546090</v>
      </c>
      <c r="CT280" s="40">
        <v>60690</v>
      </c>
      <c r="CU280" s="40">
        <v>43570</v>
      </c>
      <c r="CV280" s="40">
        <v>23730</v>
      </c>
      <c r="CW280" s="40">
        <v>1040</v>
      </c>
      <c r="CX280" s="40">
        <v>21565</v>
      </c>
      <c r="CY280" s="39">
        <v>557270</v>
      </c>
      <c r="CZ280" s="40">
        <v>455245</v>
      </c>
      <c r="DA280" s="40">
        <v>45640</v>
      </c>
      <c r="DB280" s="40">
        <v>28270</v>
      </c>
      <c r="DC280" s="40">
        <v>16745</v>
      </c>
      <c r="DD280" s="40">
        <v>895</v>
      </c>
      <c r="DE280" s="40">
        <v>10475</v>
      </c>
      <c r="DF280" s="39">
        <v>717708</v>
      </c>
      <c r="DG280" s="40">
        <v>571257</v>
      </c>
      <c r="DH280" s="40">
        <v>61684</v>
      </c>
      <c r="DI280" s="40">
        <v>37646</v>
      </c>
      <c r="DJ280" s="40">
        <v>26283</v>
      </c>
      <c r="DK280" s="40">
        <v>1337</v>
      </c>
      <c r="DL280" s="159">
        <v>19501</v>
      </c>
      <c r="DM280" s="39">
        <v>565506</v>
      </c>
      <c r="DN280" s="40">
        <v>466923</v>
      </c>
      <c r="DO280" s="40">
        <v>43565</v>
      </c>
      <c r="DP280" s="40">
        <v>23886</v>
      </c>
      <c r="DQ280" s="40">
        <v>19875</v>
      </c>
      <c r="DR280" s="40">
        <v>1011</v>
      </c>
      <c r="DS280" s="159">
        <v>10246</v>
      </c>
      <c r="DT280" s="41">
        <v>496520</v>
      </c>
      <c r="DU280" s="42">
        <v>39527</v>
      </c>
      <c r="DV280" s="42">
        <v>123524</v>
      </c>
      <c r="DW280" s="42">
        <v>141146</v>
      </c>
      <c r="DX280" s="42">
        <v>192323</v>
      </c>
      <c r="DY280" s="41">
        <v>399351</v>
      </c>
      <c r="DZ280" s="42">
        <v>22221</v>
      </c>
      <c r="EA280" s="42">
        <v>98565</v>
      </c>
      <c r="EB280" s="42">
        <v>115762</v>
      </c>
      <c r="EC280" s="160">
        <v>162803</v>
      </c>
    </row>
    <row r="281" spans="1:133">
      <c r="A281" s="154" t="s">
        <v>1746</v>
      </c>
      <c r="B281" s="154" t="s">
        <v>1747</v>
      </c>
      <c r="C281" s="140" t="s">
        <v>80</v>
      </c>
      <c r="D281" s="29" t="s">
        <v>1748</v>
      </c>
      <c r="E281" s="156" t="s">
        <v>1749</v>
      </c>
      <c r="F281" s="29" t="s">
        <v>1750</v>
      </c>
      <c r="G281" s="156" t="s">
        <v>1751</v>
      </c>
      <c r="H281" s="161">
        <v>2014</v>
      </c>
      <c r="I281" s="150">
        <v>1984</v>
      </c>
      <c r="J281" s="100" t="s">
        <v>131</v>
      </c>
      <c r="K281" s="100" t="s">
        <v>49</v>
      </c>
      <c r="L281" s="100" t="s">
        <v>148</v>
      </c>
      <c r="M281" s="100" t="s">
        <v>87</v>
      </c>
      <c r="N281" s="100" t="s">
        <v>102</v>
      </c>
      <c r="O281" s="43">
        <f t="shared" si="561"/>
        <v>43.82601863</v>
      </c>
      <c r="P281" s="162">
        <f t="shared" si="562"/>
        <v>54.240030189999999</v>
      </c>
      <c r="Q281" s="43">
        <f t="shared" si="563"/>
        <v>39.994560509999999</v>
      </c>
      <c r="R281" s="162">
        <f t="shared" si="564"/>
        <v>53.851301540000001</v>
      </c>
      <c r="S281" s="43">
        <f t="shared" si="565"/>
        <v>52.243370319999997</v>
      </c>
      <c r="T281" s="162">
        <f t="shared" si="566"/>
        <v>46.067707349999999</v>
      </c>
      <c r="U281" s="43">
        <f t="shared" si="567"/>
        <v>51.657021350000001</v>
      </c>
      <c r="V281" s="162">
        <f t="shared" si="568"/>
        <v>46.731373990000002</v>
      </c>
      <c r="W281" s="43">
        <f t="shared" si="268"/>
        <v>41.147331960000002</v>
      </c>
      <c r="X281" s="162">
        <f t="shared" si="269"/>
        <v>58.809647759999997</v>
      </c>
      <c r="Y281" s="43">
        <f t="shared" si="262"/>
        <v>42.416063450000003</v>
      </c>
      <c r="Z281" s="162">
        <f t="shared" si="263"/>
        <v>56.098390340000002</v>
      </c>
      <c r="AA281" s="43">
        <f t="shared" si="264"/>
        <v>30.139101849999999</v>
      </c>
      <c r="AB281" s="162">
        <f t="shared" si="265"/>
        <v>65.25388289</v>
      </c>
      <c r="AC281" s="43">
        <f t="shared" si="274"/>
        <v>33.814436530000002</v>
      </c>
      <c r="AD281" s="162">
        <f t="shared" si="275"/>
        <v>55.090800829999999</v>
      </c>
      <c r="AE281" s="43">
        <f t="shared" si="276"/>
        <v>51.003919009999997</v>
      </c>
      <c r="AF281" s="162">
        <f t="shared" si="277"/>
        <v>48.996080990000003</v>
      </c>
      <c r="AG281" s="43">
        <f t="shared" ref="AG281:AL281" si="625">CZ281/$CY281*100</f>
        <v>91.566549739999999</v>
      </c>
      <c r="AH281" s="44">
        <f t="shared" si="625"/>
        <v>2.9862411170000001</v>
      </c>
      <c r="AI281" s="44">
        <f t="shared" si="625"/>
        <v>2.8099383850000001</v>
      </c>
      <c r="AJ281" s="44">
        <f t="shared" si="625"/>
        <v>0.77609553060000003</v>
      </c>
      <c r="AK281" s="44">
        <f t="shared" si="625"/>
        <v>0.8406186954</v>
      </c>
      <c r="AL281" s="44">
        <f t="shared" si="625"/>
        <v>1.0205565350000001</v>
      </c>
      <c r="AM281" s="43">
        <f t="shared" ref="AM281:AR281" si="626">DN281/$DM281*100</f>
        <v>92.141465409999995</v>
      </c>
      <c r="AN281" s="44">
        <f t="shared" si="626"/>
        <v>2.88067093</v>
      </c>
      <c r="AO281" s="44">
        <f t="shared" si="626"/>
        <v>2.4043690469999999</v>
      </c>
      <c r="AP281" s="44">
        <f t="shared" si="626"/>
        <v>0.83009042060000005</v>
      </c>
      <c r="AQ281" s="44">
        <f t="shared" si="626"/>
        <v>0.81187415060000001</v>
      </c>
      <c r="AR281" s="163">
        <f t="shared" si="626"/>
        <v>0.93153004169999998</v>
      </c>
      <c r="AS281" s="45">
        <f t="shared" si="571"/>
        <v>89.543119349999998</v>
      </c>
      <c r="AT281" s="46">
        <f t="shared" si="577"/>
        <v>207</v>
      </c>
      <c r="AU281" s="47">
        <f t="shared" si="572"/>
        <v>24.037372770000001</v>
      </c>
      <c r="AV281" s="46">
        <f t="shared" si="578"/>
        <v>322</v>
      </c>
      <c r="AW281" s="47">
        <f t="shared" si="573"/>
        <v>24.61689041</v>
      </c>
      <c r="AX281" s="164">
        <f t="shared" si="579"/>
        <v>372</v>
      </c>
      <c r="AY281" s="48">
        <v>56367</v>
      </c>
      <c r="AZ281" s="49">
        <f t="shared" si="580"/>
        <v>265</v>
      </c>
      <c r="BA281" s="50">
        <v>56885</v>
      </c>
      <c r="BB281" s="49">
        <f t="shared" si="581"/>
        <v>344</v>
      </c>
      <c r="BC281" s="165">
        <f t="shared" si="574"/>
        <v>69.025712540000001</v>
      </c>
      <c r="BD281" s="51"/>
      <c r="BE281" s="44"/>
      <c r="BF281" s="162"/>
      <c r="BG281" s="100">
        <v>278</v>
      </c>
      <c r="BH281" s="39">
        <v>323276</v>
      </c>
      <c r="BI281" s="40">
        <v>141679</v>
      </c>
      <c r="BJ281" s="40">
        <v>175345</v>
      </c>
      <c r="BK281" s="39">
        <v>279438</v>
      </c>
      <c r="BL281" s="40">
        <v>111760</v>
      </c>
      <c r="BM281" s="40">
        <v>150481</v>
      </c>
      <c r="BN281" s="39">
        <v>265850</v>
      </c>
      <c r="BO281" s="40">
        <v>138889</v>
      </c>
      <c r="BP281" s="40">
        <v>122471</v>
      </c>
      <c r="BQ281" s="39">
        <v>290642</v>
      </c>
      <c r="BR281" s="40">
        <v>150137</v>
      </c>
      <c r="BS281" s="40">
        <v>135821</v>
      </c>
      <c r="BT281" s="39">
        <v>320779</v>
      </c>
      <c r="BU281" s="40">
        <v>131992</v>
      </c>
      <c r="BV281" s="40">
        <v>188649</v>
      </c>
      <c r="BW281" s="40">
        <v>0</v>
      </c>
      <c r="BX281" s="40">
        <v>0</v>
      </c>
      <c r="BY281" s="159">
        <v>138</v>
      </c>
      <c r="BZ281" s="39">
        <v>235267</v>
      </c>
      <c r="CA281" s="40">
        <v>99791</v>
      </c>
      <c r="CB281" s="40">
        <v>131981</v>
      </c>
      <c r="CC281" s="159">
        <v>3495</v>
      </c>
      <c r="CD281" s="39">
        <f t="shared" si="582"/>
        <v>272606</v>
      </c>
      <c r="CE281" s="40">
        <v>82161</v>
      </c>
      <c r="CF281" s="40">
        <v>177886</v>
      </c>
      <c r="CG281" s="159">
        <v>12559</v>
      </c>
      <c r="CH281" s="39">
        <f t="shared" si="280"/>
        <v>174668</v>
      </c>
      <c r="CI281" s="40">
        <v>59063</v>
      </c>
      <c r="CJ281" s="40">
        <v>96226</v>
      </c>
      <c r="CK281" s="159">
        <v>19379</v>
      </c>
      <c r="CL281" s="39">
        <v>126631</v>
      </c>
      <c r="CM281" s="159">
        <v>121646</v>
      </c>
      <c r="CN281" s="39"/>
      <c r="CO281" s="40"/>
      <c r="CP281" s="40"/>
      <c r="CQ281" s="159"/>
      <c r="CR281" s="39">
        <v>692725</v>
      </c>
      <c r="CS281" s="40">
        <v>629595</v>
      </c>
      <c r="CT281" s="40">
        <v>19625</v>
      </c>
      <c r="CU281" s="40">
        <v>21855</v>
      </c>
      <c r="CV281" s="40">
        <v>5585</v>
      </c>
      <c r="CW281" s="40">
        <v>6000</v>
      </c>
      <c r="CX281" s="40">
        <v>10065</v>
      </c>
      <c r="CY281" s="39">
        <v>550190</v>
      </c>
      <c r="CZ281" s="40">
        <v>503790</v>
      </c>
      <c r="DA281" s="40">
        <v>16430</v>
      </c>
      <c r="DB281" s="40">
        <v>15460</v>
      </c>
      <c r="DC281" s="40">
        <v>4270</v>
      </c>
      <c r="DD281" s="40">
        <v>4625</v>
      </c>
      <c r="DE281" s="40">
        <v>5615</v>
      </c>
      <c r="DF281" s="39">
        <v>717707</v>
      </c>
      <c r="DG281" s="40">
        <v>657318</v>
      </c>
      <c r="DH281" s="40">
        <v>18950</v>
      </c>
      <c r="DI281" s="40">
        <v>19164</v>
      </c>
      <c r="DJ281" s="40">
        <v>5955</v>
      </c>
      <c r="DK281" s="40">
        <v>6215</v>
      </c>
      <c r="DL281" s="159">
        <v>10105</v>
      </c>
      <c r="DM281" s="39">
        <v>559939</v>
      </c>
      <c r="DN281" s="40">
        <v>515936</v>
      </c>
      <c r="DO281" s="40">
        <v>16130</v>
      </c>
      <c r="DP281" s="40">
        <v>13463</v>
      </c>
      <c r="DQ281" s="40">
        <v>4648</v>
      </c>
      <c r="DR281" s="40">
        <v>4546</v>
      </c>
      <c r="DS281" s="159">
        <v>5216</v>
      </c>
      <c r="DT281" s="41">
        <v>488377</v>
      </c>
      <c r="DU281" s="42">
        <v>51069</v>
      </c>
      <c r="DV281" s="42">
        <v>173824</v>
      </c>
      <c r="DW281" s="42">
        <v>146091</v>
      </c>
      <c r="DX281" s="42">
        <v>117393</v>
      </c>
      <c r="DY281" s="41">
        <v>449545</v>
      </c>
      <c r="DZ281" s="42">
        <v>43364</v>
      </c>
      <c r="EA281" s="42">
        <v>160709</v>
      </c>
      <c r="EB281" s="42">
        <v>134808</v>
      </c>
      <c r="EC281" s="160">
        <v>110664</v>
      </c>
    </row>
    <row r="282" spans="1:133">
      <c r="A282" s="155" t="s">
        <v>1752</v>
      </c>
      <c r="B282" s="155" t="s">
        <v>1753</v>
      </c>
      <c r="C282" s="140" t="s">
        <v>80</v>
      </c>
      <c r="D282" s="29" t="s">
        <v>1754</v>
      </c>
      <c r="E282" s="156" t="s">
        <v>1755</v>
      </c>
      <c r="F282" s="29" t="s">
        <v>1756</v>
      </c>
      <c r="G282" s="156" t="s">
        <v>1757</v>
      </c>
      <c r="H282" s="166" t="s">
        <v>1758</v>
      </c>
      <c r="I282" s="150">
        <v>1961</v>
      </c>
      <c r="J282" s="100" t="s">
        <v>131</v>
      </c>
      <c r="K282" s="100" t="s">
        <v>49</v>
      </c>
      <c r="L282" s="100" t="s">
        <v>123</v>
      </c>
      <c r="M282" s="100" t="s">
        <v>87</v>
      </c>
      <c r="N282" s="100" t="s">
        <v>365</v>
      </c>
      <c r="O282" s="43">
        <f t="shared" si="561"/>
        <v>43.223133349999998</v>
      </c>
      <c r="P282" s="162">
        <f t="shared" si="562"/>
        <v>54.692555640000002</v>
      </c>
      <c r="Q282" s="43">
        <f t="shared" si="563"/>
        <v>39.322099369999997</v>
      </c>
      <c r="R282" s="162">
        <f t="shared" si="564"/>
        <v>54.806279619999998</v>
      </c>
      <c r="S282" s="43">
        <f t="shared" si="565"/>
        <v>48.760357409999997</v>
      </c>
      <c r="T282" s="162">
        <f t="shared" si="566"/>
        <v>49.23940451</v>
      </c>
      <c r="U282" s="43">
        <f t="shared" si="567"/>
        <v>49.070495549999997</v>
      </c>
      <c r="V282" s="162">
        <f t="shared" si="568"/>
        <v>49.121739789999999</v>
      </c>
      <c r="W282" s="43">
        <f t="shared" si="268"/>
        <v>48.801769499999999</v>
      </c>
      <c r="X282" s="162">
        <f t="shared" si="269"/>
        <v>48.835870579999998</v>
      </c>
      <c r="Y282" s="43">
        <f t="shared" si="262"/>
        <v>50.83952996</v>
      </c>
      <c r="Z282" s="162">
        <f t="shared" si="263"/>
        <v>49.058962149999999</v>
      </c>
      <c r="AA282" s="43">
        <f t="shared" si="264"/>
        <v>41.024517920000001</v>
      </c>
      <c r="AB282" s="162">
        <f t="shared" si="265"/>
        <v>46.47382159</v>
      </c>
      <c r="AC282" s="43">
        <f t="shared" si="274"/>
        <v>0</v>
      </c>
      <c r="AD282" s="162">
        <f t="shared" si="275"/>
        <v>98.422672289999994</v>
      </c>
      <c r="AE282" s="43">
        <f t="shared" si="276"/>
        <v>39.258367589999999</v>
      </c>
      <c r="AF282" s="162">
        <f t="shared" si="277"/>
        <v>60.741632410000001</v>
      </c>
      <c r="AG282" s="43">
        <f t="shared" ref="AG282:AL282" si="627">CZ282/$CY282*100</f>
        <v>90.421310640000002</v>
      </c>
      <c r="AH282" s="44">
        <f t="shared" si="627"/>
        <v>3.3658604259999998</v>
      </c>
      <c r="AI282" s="44">
        <f t="shared" si="627"/>
        <v>3.0828284699999999</v>
      </c>
      <c r="AJ282" s="44">
        <f t="shared" si="627"/>
        <v>1.6075475189999999</v>
      </c>
      <c r="AK282" s="44">
        <f t="shared" si="627"/>
        <v>0.2238357305</v>
      </c>
      <c r="AL282" s="44">
        <f t="shared" si="627"/>
        <v>1.298617213</v>
      </c>
      <c r="AM282" s="43">
        <f t="shared" ref="AM282:AR282" si="628">DN282/$DM282*100</f>
        <v>90.748753800000003</v>
      </c>
      <c r="AN282" s="44">
        <f t="shared" si="628"/>
        <v>3.312486222</v>
      </c>
      <c r="AO282" s="44">
        <f t="shared" si="628"/>
        <v>2.5464526730000001</v>
      </c>
      <c r="AP282" s="44">
        <f t="shared" si="628"/>
        <v>2.0959701910000001</v>
      </c>
      <c r="AQ282" s="44">
        <f t="shared" si="628"/>
        <v>0.26790730089999998</v>
      </c>
      <c r="AR282" s="163">
        <f t="shared" si="628"/>
        <v>1.028429818</v>
      </c>
      <c r="AS282" s="45">
        <f t="shared" si="571"/>
        <v>89.699263979999998</v>
      </c>
      <c r="AT282" s="46">
        <f t="shared" si="577"/>
        <v>201</v>
      </c>
      <c r="AU282" s="47">
        <f t="shared" si="572"/>
        <v>25.24917224</v>
      </c>
      <c r="AV282" s="46">
        <f t="shared" si="578"/>
        <v>297</v>
      </c>
      <c r="AW282" s="47">
        <f t="shared" si="573"/>
        <v>25.596108749999999</v>
      </c>
      <c r="AX282" s="164">
        <f t="shared" si="579"/>
        <v>348</v>
      </c>
      <c r="AY282" s="48">
        <v>55593</v>
      </c>
      <c r="AZ282" s="49">
        <f t="shared" si="580"/>
        <v>281</v>
      </c>
      <c r="BA282" s="50">
        <v>57495</v>
      </c>
      <c r="BB282" s="49">
        <f t="shared" si="581"/>
        <v>336</v>
      </c>
      <c r="BC282" s="165">
        <f t="shared" si="574"/>
        <v>67.276973639999994</v>
      </c>
      <c r="BD282" s="51"/>
      <c r="BE282" s="44"/>
      <c r="BF282" s="162"/>
      <c r="BG282" s="100">
        <v>279</v>
      </c>
      <c r="BH282" s="39">
        <v>323896</v>
      </c>
      <c r="BI282" s="40">
        <v>139998</v>
      </c>
      <c r="BJ282" s="40">
        <v>177147</v>
      </c>
      <c r="BK282" s="39">
        <v>289954</v>
      </c>
      <c r="BL282" s="40">
        <v>114016</v>
      </c>
      <c r="BM282" s="40">
        <v>158913</v>
      </c>
      <c r="BN282" s="39">
        <v>277217</v>
      </c>
      <c r="BO282" s="40">
        <v>135172</v>
      </c>
      <c r="BP282" s="40">
        <v>136500</v>
      </c>
      <c r="BQ282" s="39">
        <v>302473</v>
      </c>
      <c r="BR282" s="40">
        <v>148425</v>
      </c>
      <c r="BS282" s="40">
        <v>148580</v>
      </c>
      <c r="BT282" s="39">
        <v>319638</v>
      </c>
      <c r="BU282" s="40">
        <v>155989</v>
      </c>
      <c r="BV282" s="40">
        <v>156098</v>
      </c>
      <c r="BW282" s="40">
        <v>0</v>
      </c>
      <c r="BX282" s="40">
        <v>0</v>
      </c>
      <c r="BY282" s="159">
        <v>7551</v>
      </c>
      <c r="BZ282" s="39">
        <v>251212</v>
      </c>
      <c r="CA282" s="40">
        <v>127715</v>
      </c>
      <c r="CB282" s="40">
        <v>123242</v>
      </c>
      <c r="CC282" s="159">
        <v>255</v>
      </c>
      <c r="CD282" s="39">
        <f t="shared" si="582"/>
        <v>278531</v>
      </c>
      <c r="CE282" s="40">
        <v>114266</v>
      </c>
      <c r="CF282" s="40">
        <v>129444</v>
      </c>
      <c r="CG282" s="159">
        <v>34821</v>
      </c>
      <c r="CH282" s="39">
        <f t="shared" si="280"/>
        <v>131932</v>
      </c>
      <c r="CI282" s="40">
        <v>0</v>
      </c>
      <c r="CJ282" s="40">
        <v>129851</v>
      </c>
      <c r="CK282" s="159">
        <v>2081</v>
      </c>
      <c r="CL282" s="39">
        <v>102080</v>
      </c>
      <c r="CM282" s="159">
        <v>157941</v>
      </c>
      <c r="CN282" s="39"/>
      <c r="CO282" s="40"/>
      <c r="CP282" s="40"/>
      <c r="CQ282" s="159"/>
      <c r="CR282" s="39">
        <v>680365</v>
      </c>
      <c r="CS282" s="40">
        <v>602755</v>
      </c>
      <c r="CT282" s="40">
        <v>24905</v>
      </c>
      <c r="CU282" s="40">
        <v>25665</v>
      </c>
      <c r="CV282" s="40">
        <v>12010</v>
      </c>
      <c r="CW282" s="40">
        <v>1430</v>
      </c>
      <c r="CX282" s="40">
        <v>13600</v>
      </c>
      <c r="CY282" s="39">
        <v>540575</v>
      </c>
      <c r="CZ282" s="40">
        <v>488795</v>
      </c>
      <c r="DA282" s="40">
        <v>18195</v>
      </c>
      <c r="DB282" s="40">
        <v>16665</v>
      </c>
      <c r="DC282" s="40">
        <v>8690</v>
      </c>
      <c r="DD282" s="40">
        <v>1210</v>
      </c>
      <c r="DE282" s="40">
        <v>7020</v>
      </c>
      <c r="DF282" s="39">
        <v>717708</v>
      </c>
      <c r="DG282" s="40">
        <v>640383</v>
      </c>
      <c r="DH282" s="40">
        <v>25638</v>
      </c>
      <c r="DI282" s="40">
        <v>22475</v>
      </c>
      <c r="DJ282" s="40">
        <v>15401</v>
      </c>
      <c r="DK282" s="40">
        <v>1876</v>
      </c>
      <c r="DL282" s="159">
        <v>11935</v>
      </c>
      <c r="DM282" s="39">
        <v>562508</v>
      </c>
      <c r="DN282" s="40">
        <v>510469</v>
      </c>
      <c r="DO282" s="40">
        <v>18633</v>
      </c>
      <c r="DP282" s="40">
        <v>14324</v>
      </c>
      <c r="DQ282" s="40">
        <v>11790</v>
      </c>
      <c r="DR282" s="40">
        <v>1507</v>
      </c>
      <c r="DS282" s="159">
        <v>5785</v>
      </c>
      <c r="DT282" s="41">
        <v>474170</v>
      </c>
      <c r="DU282" s="42">
        <v>48843</v>
      </c>
      <c r="DV282" s="42">
        <v>158666</v>
      </c>
      <c r="DW282" s="42">
        <v>146937</v>
      </c>
      <c r="DX282" s="42">
        <v>119724</v>
      </c>
      <c r="DY282" s="41">
        <v>430710</v>
      </c>
      <c r="DZ282" s="42">
        <v>38332</v>
      </c>
      <c r="EA282" s="42">
        <v>146683</v>
      </c>
      <c r="EB282" s="42">
        <v>135450</v>
      </c>
      <c r="EC282" s="160">
        <v>110245</v>
      </c>
    </row>
    <row r="283" spans="1:133">
      <c r="A283" s="154" t="s">
        <v>1759</v>
      </c>
      <c r="B283" s="154" t="s">
        <v>1760</v>
      </c>
      <c r="C283" s="140" t="s">
        <v>80</v>
      </c>
      <c r="D283" s="29" t="s">
        <v>576</v>
      </c>
      <c r="E283" s="156" t="s">
        <v>1761</v>
      </c>
      <c r="F283" s="29" t="s">
        <v>1762</v>
      </c>
      <c r="G283" s="156" t="s">
        <v>1763</v>
      </c>
      <c r="H283" s="161" t="s">
        <v>139</v>
      </c>
      <c r="I283" s="150">
        <v>1983</v>
      </c>
      <c r="J283" s="100" t="s">
        <v>85</v>
      </c>
      <c r="K283" s="100" t="s">
        <v>49</v>
      </c>
      <c r="L283" s="100"/>
      <c r="M283" s="100" t="s">
        <v>87</v>
      </c>
      <c r="N283" s="100" t="s">
        <v>102</v>
      </c>
      <c r="O283" s="43">
        <f t="shared" si="561"/>
        <v>43.276497470000002</v>
      </c>
      <c r="P283" s="162">
        <f t="shared" si="562"/>
        <v>54.545935579999998</v>
      </c>
      <c r="Q283" s="43">
        <f t="shared" si="563"/>
        <v>39.65684297</v>
      </c>
      <c r="R283" s="162">
        <f t="shared" si="564"/>
        <v>54.533762279999998</v>
      </c>
      <c r="S283" s="43">
        <f t="shared" si="565"/>
        <v>48.376075780000001</v>
      </c>
      <c r="T283" s="162">
        <f t="shared" si="566"/>
        <v>49.590633140000001</v>
      </c>
      <c r="U283" s="43">
        <f t="shared" si="567"/>
        <v>49.594276010000002</v>
      </c>
      <c r="V283" s="162">
        <f t="shared" si="568"/>
        <v>48.770298560000001</v>
      </c>
      <c r="W283" s="43">
        <f t="shared" si="268"/>
        <v>41.107946040000002</v>
      </c>
      <c r="X283" s="162">
        <f t="shared" si="269"/>
        <v>57.691449839999997</v>
      </c>
      <c r="Y283" s="43">
        <f t="shared" si="262"/>
        <v>45.733731599999999</v>
      </c>
      <c r="Z283" s="162">
        <f t="shared" si="263"/>
        <v>54.216762209999999</v>
      </c>
      <c r="AA283" s="43">
        <f t="shared" si="264"/>
        <v>42.391549140000002</v>
      </c>
      <c r="AB283" s="162">
        <f t="shared" si="265"/>
        <v>57.572345259999999</v>
      </c>
      <c r="AC283" s="43">
        <f t="shared" si="274"/>
        <v>38.28298298</v>
      </c>
      <c r="AD283" s="162">
        <f t="shared" si="275"/>
        <v>61.657610320000003</v>
      </c>
      <c r="AE283" s="43">
        <f t="shared" si="276"/>
        <v>48.089395330000002</v>
      </c>
      <c r="AF283" s="162">
        <f t="shared" si="277"/>
        <v>51.910604669999998</v>
      </c>
      <c r="AG283" s="43">
        <f t="shared" ref="AG283:AL283" si="629">CZ283/$CY283*100</f>
        <v>90.988767159999995</v>
      </c>
      <c r="AH283" s="44">
        <f t="shared" si="629"/>
        <v>2.70050386</v>
      </c>
      <c r="AI283" s="44">
        <f t="shared" si="629"/>
        <v>3.1951185689999999</v>
      </c>
      <c r="AJ283" s="44">
        <f t="shared" si="629"/>
        <v>1.3202052419999999</v>
      </c>
      <c r="AK283" s="44">
        <f t="shared" si="629"/>
        <v>0.49646373599999999</v>
      </c>
      <c r="AL283" s="44">
        <f t="shared" si="629"/>
        <v>1.2989414319999999</v>
      </c>
      <c r="AM283" s="43">
        <f t="shared" ref="AM283:AR283" si="630">DN283/$DM283*100</f>
        <v>91.096825580000001</v>
      </c>
      <c r="AN283" s="44">
        <f t="shared" si="630"/>
        <v>2.5907739790000002</v>
      </c>
      <c r="AO283" s="44">
        <f t="shared" si="630"/>
        <v>2.646418819</v>
      </c>
      <c r="AP283" s="44">
        <f t="shared" si="630"/>
        <v>2.0617035499999998</v>
      </c>
      <c r="AQ283" s="44">
        <f t="shared" si="630"/>
        <v>0.52035925589999998</v>
      </c>
      <c r="AR283" s="163">
        <f t="shared" si="630"/>
        <v>1.083918819</v>
      </c>
      <c r="AS283" s="45">
        <f t="shared" si="571"/>
        <v>90.090699959999995</v>
      </c>
      <c r="AT283" s="46">
        <f t="shared" si="577"/>
        <v>182</v>
      </c>
      <c r="AU283" s="47">
        <f t="shared" si="572"/>
        <v>26.490586220000001</v>
      </c>
      <c r="AV283" s="46">
        <f t="shared" si="578"/>
        <v>279</v>
      </c>
      <c r="AW283" s="47">
        <f t="shared" si="573"/>
        <v>26.281655629999999</v>
      </c>
      <c r="AX283" s="164">
        <f t="shared" si="579"/>
        <v>341</v>
      </c>
      <c r="AY283" s="48">
        <v>52939</v>
      </c>
      <c r="AZ283" s="49">
        <f t="shared" si="580"/>
        <v>321</v>
      </c>
      <c r="BA283" s="50">
        <v>54330</v>
      </c>
      <c r="BB283" s="49">
        <f t="shared" si="581"/>
        <v>370</v>
      </c>
      <c r="BC283" s="165">
        <f t="shared" si="574"/>
        <v>67.075412709999995</v>
      </c>
      <c r="BD283" s="51">
        <v>44796</v>
      </c>
      <c r="BE283" s="44">
        <f>CO283/CN283*100</f>
        <v>46.736769760000001</v>
      </c>
      <c r="BF283" s="162">
        <f>CP283/CN283*100</f>
        <v>53.263230239999999</v>
      </c>
      <c r="BG283" s="100">
        <v>280</v>
      </c>
      <c r="BH283" s="39">
        <v>321276</v>
      </c>
      <c r="BI283" s="40">
        <v>139037</v>
      </c>
      <c r="BJ283" s="40">
        <v>175243</v>
      </c>
      <c r="BK283" s="39">
        <v>290013</v>
      </c>
      <c r="BL283" s="40">
        <v>115010</v>
      </c>
      <c r="BM283" s="40">
        <v>158155</v>
      </c>
      <c r="BN283" s="39">
        <v>276891</v>
      </c>
      <c r="BO283" s="40">
        <v>133949</v>
      </c>
      <c r="BP283" s="40">
        <v>137312</v>
      </c>
      <c r="BQ283" s="39">
        <v>303285</v>
      </c>
      <c r="BR283" s="40">
        <v>150412</v>
      </c>
      <c r="BS283" s="40">
        <v>147913</v>
      </c>
      <c r="BT283" s="39">
        <v>313842</v>
      </c>
      <c r="BU283" s="40">
        <v>129014</v>
      </c>
      <c r="BV283" s="40">
        <v>181060</v>
      </c>
      <c r="BW283" s="40">
        <v>0</v>
      </c>
      <c r="BX283" s="40">
        <v>0</v>
      </c>
      <c r="BY283" s="159">
        <v>3768</v>
      </c>
      <c r="BZ283" s="39">
        <v>240374</v>
      </c>
      <c r="CA283" s="40">
        <v>109932</v>
      </c>
      <c r="CB283" s="40">
        <v>130323</v>
      </c>
      <c r="CC283" s="159">
        <v>119</v>
      </c>
      <c r="CD283" s="39">
        <f t="shared" si="582"/>
        <v>279735</v>
      </c>
      <c r="CE283" s="40">
        <v>118584</v>
      </c>
      <c r="CF283" s="40">
        <v>161050</v>
      </c>
      <c r="CG283" s="159">
        <v>101</v>
      </c>
      <c r="CH283" s="39">
        <f t="shared" si="280"/>
        <v>183481</v>
      </c>
      <c r="CI283" s="40">
        <v>70242</v>
      </c>
      <c r="CJ283" s="40">
        <v>113130</v>
      </c>
      <c r="CK283" s="159">
        <v>109</v>
      </c>
      <c r="CL283" s="39">
        <v>127535</v>
      </c>
      <c r="CM283" s="159">
        <v>137669</v>
      </c>
      <c r="CN283" s="39">
        <v>72750</v>
      </c>
      <c r="CO283" s="40">
        <v>34001</v>
      </c>
      <c r="CP283" s="40">
        <v>38749</v>
      </c>
      <c r="CQ283" s="159"/>
      <c r="CR283" s="39">
        <v>679875</v>
      </c>
      <c r="CS283" s="40">
        <v>609225</v>
      </c>
      <c r="CT283" s="40">
        <v>18075</v>
      </c>
      <c r="CU283" s="40">
        <v>26040</v>
      </c>
      <c r="CV283" s="40">
        <v>9410</v>
      </c>
      <c r="CW283" s="40">
        <v>3720</v>
      </c>
      <c r="CX283" s="40">
        <v>13405</v>
      </c>
      <c r="CY283" s="39">
        <v>540825</v>
      </c>
      <c r="CZ283" s="40">
        <v>492090</v>
      </c>
      <c r="DA283" s="40">
        <v>14605</v>
      </c>
      <c r="DB283" s="40">
        <v>17280</v>
      </c>
      <c r="DC283" s="40">
        <v>7140</v>
      </c>
      <c r="DD283" s="40">
        <v>2685</v>
      </c>
      <c r="DE283" s="40">
        <v>7025</v>
      </c>
      <c r="DF283" s="39">
        <v>717707</v>
      </c>
      <c r="DG283" s="40">
        <v>645863</v>
      </c>
      <c r="DH283" s="40">
        <v>18751</v>
      </c>
      <c r="DI283" s="40">
        <v>22770</v>
      </c>
      <c r="DJ283" s="40">
        <v>13713</v>
      </c>
      <c r="DK283" s="40">
        <v>4039</v>
      </c>
      <c r="DL283" s="159">
        <v>12571</v>
      </c>
      <c r="DM283" s="39">
        <v>562496</v>
      </c>
      <c r="DN283" s="40">
        <v>512416</v>
      </c>
      <c r="DO283" s="40">
        <v>14573</v>
      </c>
      <c r="DP283" s="40">
        <v>14886</v>
      </c>
      <c r="DQ283" s="40">
        <v>11597</v>
      </c>
      <c r="DR283" s="40">
        <v>2927</v>
      </c>
      <c r="DS283" s="159">
        <v>6097</v>
      </c>
      <c r="DT283" s="41">
        <v>471224</v>
      </c>
      <c r="DU283" s="42">
        <v>46695</v>
      </c>
      <c r="DV283" s="42">
        <v>159321</v>
      </c>
      <c r="DW283" s="42">
        <v>140378</v>
      </c>
      <c r="DX283" s="42">
        <v>124830</v>
      </c>
      <c r="DY283" s="41">
        <v>430966</v>
      </c>
      <c r="DZ283" s="42">
        <v>38518</v>
      </c>
      <c r="EA283" s="42">
        <v>147874</v>
      </c>
      <c r="EB283" s="42">
        <v>131309</v>
      </c>
      <c r="EC283" s="160">
        <v>113265</v>
      </c>
    </row>
    <row r="284" spans="1:133">
      <c r="A284" s="155" t="s">
        <v>1764</v>
      </c>
      <c r="B284" s="155" t="s">
        <v>1765</v>
      </c>
      <c r="C284" s="140" t="s">
        <v>80</v>
      </c>
      <c r="D284" s="29" t="s">
        <v>242</v>
      </c>
      <c r="E284" s="156" t="s">
        <v>1766</v>
      </c>
      <c r="F284" s="29" t="s">
        <v>1767</v>
      </c>
      <c r="G284" s="156" t="s">
        <v>1768</v>
      </c>
      <c r="H284" s="166">
        <v>2014</v>
      </c>
      <c r="I284" s="150">
        <v>1962</v>
      </c>
      <c r="J284" s="100" t="s">
        <v>85</v>
      </c>
      <c r="K284" s="100" t="s">
        <v>49</v>
      </c>
      <c r="L284" s="100" t="s">
        <v>148</v>
      </c>
      <c r="M284" s="100" t="s">
        <v>87</v>
      </c>
      <c r="N284" s="100" t="s">
        <v>102</v>
      </c>
      <c r="O284" s="43">
        <f t="shared" si="561"/>
        <v>53.429667879999997</v>
      </c>
      <c r="P284" s="162">
        <f t="shared" si="562"/>
        <v>44.354085169999998</v>
      </c>
      <c r="Q284" s="43">
        <f t="shared" si="563"/>
        <v>48.941582889999999</v>
      </c>
      <c r="R284" s="162">
        <f t="shared" si="564"/>
        <v>45.293187369999998</v>
      </c>
      <c r="S284" s="43">
        <f t="shared" si="565"/>
        <v>57.0492414</v>
      </c>
      <c r="T284" s="162">
        <f t="shared" si="566"/>
        <v>41.092937620000001</v>
      </c>
      <c r="U284" s="43">
        <f t="shared" si="567"/>
        <v>56.178087650000002</v>
      </c>
      <c r="V284" s="162">
        <f t="shared" si="568"/>
        <v>42.008709060000001</v>
      </c>
      <c r="W284" s="43">
        <f t="shared" si="268"/>
        <v>42.964984979999997</v>
      </c>
      <c r="X284" s="162">
        <f t="shared" si="269"/>
        <v>53.12987451</v>
      </c>
      <c r="Y284" s="43">
        <f t="shared" si="262"/>
        <v>47.307823720000002</v>
      </c>
      <c r="Z284" s="162">
        <f t="shared" si="263"/>
        <v>52.565101720000001</v>
      </c>
      <c r="AA284" s="43">
        <f t="shared" si="264"/>
        <v>39.402214389999997</v>
      </c>
      <c r="AB284" s="162">
        <f t="shared" si="265"/>
        <v>60.493851679999999</v>
      </c>
      <c r="AC284" s="43">
        <f t="shared" si="274"/>
        <v>40.308801240000001</v>
      </c>
      <c r="AD284" s="162">
        <f t="shared" si="275"/>
        <v>59.468331810000002</v>
      </c>
      <c r="AE284" s="43">
        <f t="shared" si="276"/>
        <v>52.960036729999999</v>
      </c>
      <c r="AF284" s="162">
        <f t="shared" si="277"/>
        <v>47.039963270000001</v>
      </c>
      <c r="AG284" s="43">
        <f t="shared" ref="AG284:AL284" si="631">CZ284/$CY284*100</f>
        <v>86.074470939999998</v>
      </c>
      <c r="AH284" s="44">
        <f t="shared" si="631"/>
        <v>7.1347132489999998</v>
      </c>
      <c r="AI284" s="44">
        <f t="shared" si="631"/>
        <v>3.3221790680000001</v>
      </c>
      <c r="AJ284" s="44">
        <f t="shared" si="631"/>
        <v>1.5591253329999999</v>
      </c>
      <c r="AK284" s="44">
        <f t="shared" si="631"/>
        <v>0.38931785949999997</v>
      </c>
      <c r="AL284" s="44">
        <f t="shared" si="631"/>
        <v>1.5201935470000001</v>
      </c>
      <c r="AM284" s="43">
        <f t="shared" ref="AM284:AR284" si="632">DN284/$DM284*100</f>
        <v>86.200886460000007</v>
      </c>
      <c r="AN284" s="44">
        <f t="shared" si="632"/>
        <v>6.8163838849999996</v>
      </c>
      <c r="AO284" s="44">
        <f t="shared" si="632"/>
        <v>2.9281191190000002</v>
      </c>
      <c r="AP284" s="44">
        <f t="shared" si="632"/>
        <v>2.2024108400000002</v>
      </c>
      <c r="AQ284" s="44">
        <f t="shared" si="632"/>
        <v>0.59711089360000003</v>
      </c>
      <c r="AR284" s="163">
        <f t="shared" si="632"/>
        <v>1.255088808</v>
      </c>
      <c r="AS284" s="45">
        <f t="shared" si="571"/>
        <v>90.136356680000006</v>
      </c>
      <c r="AT284" s="46">
        <f t="shared" si="577"/>
        <v>181</v>
      </c>
      <c r="AU284" s="47">
        <f t="shared" si="572"/>
        <v>31.145454019999999</v>
      </c>
      <c r="AV284" s="46">
        <f t="shared" si="578"/>
        <v>200</v>
      </c>
      <c r="AW284" s="47">
        <f t="shared" si="573"/>
        <v>32.610561699999998</v>
      </c>
      <c r="AX284" s="164">
        <f t="shared" si="579"/>
        <v>243</v>
      </c>
      <c r="AY284" s="48">
        <v>59948</v>
      </c>
      <c r="AZ284" s="49">
        <f t="shared" si="580"/>
        <v>226</v>
      </c>
      <c r="BA284" s="50">
        <v>64070</v>
      </c>
      <c r="BB284" s="49">
        <f t="shared" si="581"/>
        <v>252</v>
      </c>
      <c r="BC284" s="165">
        <f t="shared" si="574"/>
        <v>58.005102489999999</v>
      </c>
      <c r="BD284" s="51"/>
      <c r="BE284" s="44"/>
      <c r="BF284" s="162"/>
      <c r="BG284" s="100">
        <v>281</v>
      </c>
      <c r="BH284" s="39">
        <v>349961</v>
      </c>
      <c r="BI284" s="40">
        <v>186983</v>
      </c>
      <c r="BJ284" s="40">
        <v>155222</v>
      </c>
      <c r="BK284" s="39">
        <v>308574</v>
      </c>
      <c r="BL284" s="40">
        <v>151021</v>
      </c>
      <c r="BM284" s="40">
        <v>139763</v>
      </c>
      <c r="BN284" s="39">
        <v>300621</v>
      </c>
      <c r="BO284" s="40">
        <v>171502</v>
      </c>
      <c r="BP284" s="40">
        <v>123534</v>
      </c>
      <c r="BQ284" s="39">
        <v>323571</v>
      </c>
      <c r="BR284" s="40">
        <v>181776</v>
      </c>
      <c r="BS284" s="40">
        <v>135928</v>
      </c>
      <c r="BT284" s="39">
        <v>343624</v>
      </c>
      <c r="BU284" s="40">
        <v>147638</v>
      </c>
      <c r="BV284" s="40">
        <v>182567</v>
      </c>
      <c r="BW284" s="40">
        <v>0</v>
      </c>
      <c r="BX284" s="40">
        <v>0</v>
      </c>
      <c r="BY284" s="159">
        <v>13419</v>
      </c>
      <c r="BZ284" s="39">
        <v>260477</v>
      </c>
      <c r="CA284" s="40">
        <v>123226</v>
      </c>
      <c r="CB284" s="40">
        <v>136920</v>
      </c>
      <c r="CC284" s="159">
        <v>331</v>
      </c>
      <c r="CD284" s="39">
        <f t="shared" si="582"/>
        <v>302115</v>
      </c>
      <c r="CE284" s="40">
        <v>119040</v>
      </c>
      <c r="CF284" s="40">
        <v>182761</v>
      </c>
      <c r="CG284" s="159">
        <v>314</v>
      </c>
      <c r="CH284" s="39">
        <f t="shared" si="280"/>
        <v>199222</v>
      </c>
      <c r="CI284" s="40">
        <v>80304</v>
      </c>
      <c r="CJ284" s="40">
        <v>118474</v>
      </c>
      <c r="CK284" s="159">
        <v>444</v>
      </c>
      <c r="CL284" s="39">
        <v>143044</v>
      </c>
      <c r="CM284" s="159">
        <v>127054</v>
      </c>
      <c r="CN284" s="39"/>
      <c r="CO284" s="40"/>
      <c r="CP284" s="40"/>
      <c r="CQ284" s="159"/>
      <c r="CR284" s="39">
        <v>685305</v>
      </c>
      <c r="CS284" s="40">
        <v>571010</v>
      </c>
      <c r="CT284" s="40">
        <v>53695</v>
      </c>
      <c r="CU284" s="40">
        <v>28590</v>
      </c>
      <c r="CV284" s="40">
        <v>12020</v>
      </c>
      <c r="CW284" s="40">
        <v>2545</v>
      </c>
      <c r="CX284" s="40">
        <v>17445</v>
      </c>
      <c r="CY284" s="39">
        <v>539405</v>
      </c>
      <c r="CZ284" s="40">
        <v>464290</v>
      </c>
      <c r="DA284" s="40">
        <v>38485</v>
      </c>
      <c r="DB284" s="40">
        <v>17920</v>
      </c>
      <c r="DC284" s="40">
        <v>8410</v>
      </c>
      <c r="DD284" s="40">
        <v>2100</v>
      </c>
      <c r="DE284" s="40">
        <v>8200</v>
      </c>
      <c r="DF284" s="39">
        <v>717707</v>
      </c>
      <c r="DG284" s="40">
        <v>600803</v>
      </c>
      <c r="DH284" s="40">
        <v>55156</v>
      </c>
      <c r="DI284" s="40">
        <v>26238</v>
      </c>
      <c r="DJ284" s="40">
        <v>15981</v>
      </c>
      <c r="DK284" s="40">
        <v>4161</v>
      </c>
      <c r="DL284" s="159">
        <v>15368</v>
      </c>
      <c r="DM284" s="39">
        <v>553666</v>
      </c>
      <c r="DN284" s="40">
        <v>477265</v>
      </c>
      <c r="DO284" s="40">
        <v>37740</v>
      </c>
      <c r="DP284" s="40">
        <v>16212</v>
      </c>
      <c r="DQ284" s="40">
        <v>12194</v>
      </c>
      <c r="DR284" s="40">
        <v>3306</v>
      </c>
      <c r="DS284" s="159">
        <v>6949</v>
      </c>
      <c r="DT284" s="41">
        <v>483878</v>
      </c>
      <c r="DU284" s="42">
        <v>47728</v>
      </c>
      <c r="DV284" s="42">
        <v>137649</v>
      </c>
      <c r="DW284" s="42">
        <v>147795</v>
      </c>
      <c r="DX284" s="42">
        <v>150706</v>
      </c>
      <c r="DY284" s="41">
        <v>415899</v>
      </c>
      <c r="DZ284" s="42">
        <v>31121</v>
      </c>
      <c r="EA284" s="42">
        <v>119690</v>
      </c>
      <c r="EB284" s="42">
        <v>129461</v>
      </c>
      <c r="EC284" s="160">
        <v>135627</v>
      </c>
    </row>
    <row r="285" spans="1:133">
      <c r="A285" s="154" t="s">
        <v>1769</v>
      </c>
      <c r="B285" s="154" t="s">
        <v>1770</v>
      </c>
      <c r="C285" s="140" t="s">
        <v>126</v>
      </c>
      <c r="D285" s="29" t="s">
        <v>576</v>
      </c>
      <c r="E285" s="156" t="s">
        <v>1771</v>
      </c>
      <c r="F285" s="29" t="s">
        <v>1772</v>
      </c>
      <c r="G285" s="156" t="s">
        <v>1773</v>
      </c>
      <c r="H285" s="166" t="s">
        <v>195</v>
      </c>
      <c r="I285" s="150">
        <v>1957</v>
      </c>
      <c r="J285" s="100" t="s">
        <v>85</v>
      </c>
      <c r="K285" s="100" t="s">
        <v>49</v>
      </c>
      <c r="L285" s="100" t="s">
        <v>148</v>
      </c>
      <c r="M285" s="100" t="s">
        <v>87</v>
      </c>
      <c r="N285" s="100" t="s">
        <v>102</v>
      </c>
      <c r="O285" s="43">
        <f t="shared" si="561"/>
        <v>60.093783090000002</v>
      </c>
      <c r="P285" s="162">
        <f t="shared" si="562"/>
        <v>37.772307859999998</v>
      </c>
      <c r="Q285" s="43">
        <f t="shared" si="563"/>
        <v>55.516735820000001</v>
      </c>
      <c r="R285" s="162">
        <f t="shared" si="564"/>
        <v>39.143341939999999</v>
      </c>
      <c r="S285" s="43">
        <f t="shared" si="565"/>
        <v>58.773094090000001</v>
      </c>
      <c r="T285" s="162">
        <f t="shared" si="566"/>
        <v>39.410055909999997</v>
      </c>
      <c r="U285" s="43">
        <f t="shared" si="567"/>
        <v>58.765816119999997</v>
      </c>
      <c r="V285" s="162">
        <f t="shared" si="568"/>
        <v>39.90019178</v>
      </c>
      <c r="W285" s="43">
        <f t="shared" si="268"/>
        <v>59.292498090000002</v>
      </c>
      <c r="X285" s="162">
        <f t="shared" si="269"/>
        <v>39.126337990000003</v>
      </c>
      <c r="Y285" s="43">
        <f t="shared" si="262"/>
        <v>58.953057899999997</v>
      </c>
      <c r="Z285" s="162">
        <f t="shared" si="263"/>
        <v>40.995113279999998</v>
      </c>
      <c r="AA285" s="43">
        <f t="shared" si="264"/>
        <v>56.148739679999998</v>
      </c>
      <c r="AB285" s="162">
        <f t="shared" si="265"/>
        <v>43.780364669999997</v>
      </c>
      <c r="AC285" s="43">
        <f t="shared" si="274"/>
        <v>50.164532489999999</v>
      </c>
      <c r="AD285" s="162">
        <f t="shared" si="275"/>
        <v>49.71316934</v>
      </c>
      <c r="AE285" s="43">
        <f t="shared" si="276"/>
        <v>57.410783559999999</v>
      </c>
      <c r="AF285" s="162">
        <f t="shared" si="277"/>
        <v>42.589216440000001</v>
      </c>
      <c r="AG285" s="43">
        <f t="shared" ref="AG285:AL285" si="633">CZ285/$CY285*100</f>
        <v>75.225743499999993</v>
      </c>
      <c r="AH285" s="44">
        <f t="shared" si="633"/>
        <v>13.807862589999999</v>
      </c>
      <c r="AI285" s="44">
        <f t="shared" si="633"/>
        <v>7.2468036930000004</v>
      </c>
      <c r="AJ285" s="44">
        <f t="shared" si="633"/>
        <v>2.231201848</v>
      </c>
      <c r="AK285" s="44">
        <f t="shared" si="633"/>
        <v>0.19513811540000001</v>
      </c>
      <c r="AL285" s="44">
        <f t="shared" si="633"/>
        <v>1.2932502459999999</v>
      </c>
      <c r="AM285" s="43">
        <f t="shared" ref="AM285:AR285" si="634">DN285/$DM285*100</f>
        <v>75.913185290000001</v>
      </c>
      <c r="AN285" s="44">
        <f t="shared" si="634"/>
        <v>13.188894169999999</v>
      </c>
      <c r="AO285" s="44">
        <f t="shared" si="634"/>
        <v>6.0239987900000003</v>
      </c>
      <c r="AP285" s="44">
        <f t="shared" si="634"/>
        <v>3.3429458099999998</v>
      </c>
      <c r="AQ285" s="44">
        <f t="shared" si="634"/>
        <v>0.22159099090000001</v>
      </c>
      <c r="AR285" s="163">
        <f t="shared" si="634"/>
        <v>1.3093849449999999</v>
      </c>
      <c r="AS285" s="45">
        <f t="shared" si="571"/>
        <v>90.150901520000005</v>
      </c>
      <c r="AT285" s="46">
        <f t="shared" si="577"/>
        <v>178</v>
      </c>
      <c r="AU285" s="47">
        <f t="shared" si="572"/>
        <v>38.46024559</v>
      </c>
      <c r="AV285" s="46">
        <f t="shared" si="578"/>
        <v>108</v>
      </c>
      <c r="AW285" s="47">
        <f t="shared" si="573"/>
        <v>44.061977480000003</v>
      </c>
      <c r="AX285" s="164">
        <f t="shared" si="579"/>
        <v>108</v>
      </c>
      <c r="AY285" s="48">
        <v>59437</v>
      </c>
      <c r="AZ285" s="49">
        <f t="shared" si="580"/>
        <v>235</v>
      </c>
      <c r="BA285" s="50">
        <v>68999</v>
      </c>
      <c r="BB285" s="49">
        <f t="shared" si="581"/>
        <v>208</v>
      </c>
      <c r="BC285" s="165">
        <f t="shared" si="574"/>
        <v>42.079793340000002</v>
      </c>
      <c r="BD285" s="51"/>
      <c r="BE285" s="44"/>
      <c r="BF285" s="162"/>
      <c r="BG285" s="100">
        <v>282</v>
      </c>
      <c r="BH285" s="39">
        <v>363605</v>
      </c>
      <c r="BI285" s="40">
        <v>218504</v>
      </c>
      <c r="BJ285" s="40">
        <v>137342</v>
      </c>
      <c r="BK285" s="39">
        <v>329443</v>
      </c>
      <c r="BL285" s="40">
        <v>182896</v>
      </c>
      <c r="BM285" s="40">
        <v>128955</v>
      </c>
      <c r="BN285" s="39">
        <v>319454</v>
      </c>
      <c r="BO285" s="40">
        <v>187753</v>
      </c>
      <c r="BP285" s="40">
        <v>125897</v>
      </c>
      <c r="BQ285" s="39">
        <v>342056</v>
      </c>
      <c r="BR285" s="40">
        <v>201012</v>
      </c>
      <c r="BS285" s="40">
        <v>136481</v>
      </c>
      <c r="BT285" s="39">
        <v>348098</v>
      </c>
      <c r="BU285" s="40">
        <v>206396</v>
      </c>
      <c r="BV285" s="40">
        <v>136198</v>
      </c>
      <c r="BW285" s="40">
        <v>0</v>
      </c>
      <c r="BX285" s="40">
        <v>0</v>
      </c>
      <c r="BY285" s="159">
        <v>5504</v>
      </c>
      <c r="BZ285" s="39">
        <v>270120</v>
      </c>
      <c r="CA285" s="40">
        <v>159244</v>
      </c>
      <c r="CB285" s="40">
        <v>110736</v>
      </c>
      <c r="CC285" s="159">
        <v>140</v>
      </c>
      <c r="CD285" s="39">
        <f t="shared" si="582"/>
        <v>325831</v>
      </c>
      <c r="CE285" s="40">
        <v>182950</v>
      </c>
      <c r="CF285" s="40">
        <v>142650</v>
      </c>
      <c r="CG285" s="159">
        <v>231</v>
      </c>
      <c r="CH285" s="39">
        <f t="shared" si="280"/>
        <v>192971</v>
      </c>
      <c r="CI285" s="40">
        <v>96803</v>
      </c>
      <c r="CJ285" s="40">
        <v>95932</v>
      </c>
      <c r="CK285" s="159">
        <v>236</v>
      </c>
      <c r="CL285" s="39">
        <v>179810</v>
      </c>
      <c r="CM285" s="159">
        <v>133389</v>
      </c>
      <c r="CN285" s="39"/>
      <c r="CO285" s="40"/>
      <c r="CP285" s="40"/>
      <c r="CQ285" s="159"/>
      <c r="CR285" s="39">
        <v>689785</v>
      </c>
      <c r="CS285" s="40">
        <v>491845</v>
      </c>
      <c r="CT285" s="40">
        <v>104240</v>
      </c>
      <c r="CU285" s="40">
        <v>61005</v>
      </c>
      <c r="CV285" s="40">
        <v>16660</v>
      </c>
      <c r="CW285" s="40">
        <v>1280</v>
      </c>
      <c r="CX285" s="40">
        <v>14755</v>
      </c>
      <c r="CY285" s="39">
        <v>543205</v>
      </c>
      <c r="CZ285" s="40">
        <v>408630</v>
      </c>
      <c r="DA285" s="40">
        <v>75005</v>
      </c>
      <c r="DB285" s="40">
        <v>39365</v>
      </c>
      <c r="DC285" s="40">
        <v>12120</v>
      </c>
      <c r="DD285" s="40">
        <v>1060</v>
      </c>
      <c r="DE285" s="40">
        <v>7025</v>
      </c>
      <c r="DF285" s="39">
        <v>717707</v>
      </c>
      <c r="DG285" s="40">
        <v>517053</v>
      </c>
      <c r="DH285" s="40">
        <v>107007</v>
      </c>
      <c r="DI285" s="40">
        <v>53429</v>
      </c>
      <c r="DJ285" s="40">
        <v>23954</v>
      </c>
      <c r="DK285" s="40">
        <v>1519</v>
      </c>
      <c r="DL285" s="159">
        <v>14745</v>
      </c>
      <c r="DM285" s="39">
        <v>555528</v>
      </c>
      <c r="DN285" s="40">
        <v>421719</v>
      </c>
      <c r="DO285" s="40">
        <v>73268</v>
      </c>
      <c r="DP285" s="40">
        <v>33465</v>
      </c>
      <c r="DQ285" s="40">
        <v>18571</v>
      </c>
      <c r="DR285" s="40">
        <v>1231</v>
      </c>
      <c r="DS285" s="159">
        <v>7274</v>
      </c>
      <c r="DT285" s="41">
        <v>493832</v>
      </c>
      <c r="DU285" s="42">
        <v>48638</v>
      </c>
      <c r="DV285" s="42">
        <v>115360</v>
      </c>
      <c r="DW285" s="42">
        <v>139905</v>
      </c>
      <c r="DX285" s="42">
        <v>189929</v>
      </c>
      <c r="DY285" s="41">
        <v>370199</v>
      </c>
      <c r="DZ285" s="42">
        <v>20864</v>
      </c>
      <c r="EA285" s="42">
        <v>82283</v>
      </c>
      <c r="EB285" s="42">
        <v>103935</v>
      </c>
      <c r="EC285" s="160">
        <v>163117</v>
      </c>
    </row>
    <row r="286" spans="1:133">
      <c r="A286" s="155" t="s">
        <v>1774</v>
      </c>
      <c r="B286" s="155" t="s">
        <v>1775</v>
      </c>
      <c r="C286" s="140" t="s">
        <v>126</v>
      </c>
      <c r="D286" s="29" t="s">
        <v>743</v>
      </c>
      <c r="E286" s="156" t="s">
        <v>1158</v>
      </c>
      <c r="F286" s="29" t="s">
        <v>1776</v>
      </c>
      <c r="G286" s="156" t="s">
        <v>1777</v>
      </c>
      <c r="H286" s="166">
        <v>2004</v>
      </c>
      <c r="I286" s="150">
        <v>1959</v>
      </c>
      <c r="J286" s="100" t="s">
        <v>85</v>
      </c>
      <c r="K286" s="100" t="s">
        <v>49</v>
      </c>
      <c r="L286" s="100" t="s">
        <v>148</v>
      </c>
      <c r="M286" s="100" t="s">
        <v>87</v>
      </c>
      <c r="N286" s="100" t="s">
        <v>102</v>
      </c>
      <c r="O286" s="43">
        <f t="shared" si="561"/>
        <v>62.62587396</v>
      </c>
      <c r="P286" s="162">
        <f t="shared" si="562"/>
        <v>35.617557929999997</v>
      </c>
      <c r="Q286" s="43">
        <f t="shared" si="563"/>
        <v>57.592957560000002</v>
      </c>
      <c r="R286" s="162">
        <f t="shared" si="564"/>
        <v>37.957561419999998</v>
      </c>
      <c r="S286" s="43">
        <f t="shared" si="565"/>
        <v>63.944997819999998</v>
      </c>
      <c r="T286" s="162">
        <f t="shared" si="566"/>
        <v>34.307909039999998</v>
      </c>
      <c r="U286" s="43">
        <f t="shared" si="567"/>
        <v>63.431180769999997</v>
      </c>
      <c r="V286" s="162">
        <f t="shared" si="568"/>
        <v>35.015469609999997</v>
      </c>
      <c r="W286" s="43">
        <f t="shared" si="268"/>
        <v>69.809745649999996</v>
      </c>
      <c r="X286" s="162">
        <f t="shared" si="269"/>
        <v>28.666968910000001</v>
      </c>
      <c r="Y286" s="43">
        <f t="shared" si="262"/>
        <v>73.33902707</v>
      </c>
      <c r="Z286" s="162">
        <f t="shared" si="263"/>
        <v>26.657071139999999</v>
      </c>
      <c r="AA286" s="43">
        <f t="shared" si="264"/>
        <v>74.577298659999997</v>
      </c>
      <c r="AB286" s="162">
        <f t="shared" si="265"/>
        <v>25.418198069999999</v>
      </c>
      <c r="AC286" s="43">
        <f t="shared" si="274"/>
        <v>68.14788953</v>
      </c>
      <c r="AD286" s="162">
        <f t="shared" si="275"/>
        <v>31.849100669999999</v>
      </c>
      <c r="AE286" s="43">
        <f t="shared" si="276"/>
        <v>74.788041680000006</v>
      </c>
      <c r="AF286" s="162">
        <f t="shared" si="277"/>
        <v>25.211958320000001</v>
      </c>
      <c r="AG286" s="43">
        <f t="shared" ref="AG286:AL286" si="635">CZ286/$CY286*100</f>
        <v>74.136336740000004</v>
      </c>
      <c r="AH286" s="44">
        <f t="shared" si="635"/>
        <v>16.589917150000002</v>
      </c>
      <c r="AI286" s="44">
        <f t="shared" si="635"/>
        <v>5.404830596</v>
      </c>
      <c r="AJ286" s="44">
        <f t="shared" si="635"/>
        <v>2.1619322379999999</v>
      </c>
      <c r="AK286" s="44">
        <f t="shared" si="635"/>
        <v>0.34491048969999999</v>
      </c>
      <c r="AL286" s="44">
        <f t="shared" si="635"/>
        <v>1.362072792</v>
      </c>
      <c r="AM286" s="43">
        <f t="shared" ref="AM286:AR286" si="636">DN286/$DM286*100</f>
        <v>75.147283479999999</v>
      </c>
      <c r="AN286" s="44">
        <f t="shared" si="636"/>
        <v>15.917931449999999</v>
      </c>
      <c r="AO286" s="44">
        <f t="shared" si="636"/>
        <v>4.2705136000000001</v>
      </c>
      <c r="AP286" s="44">
        <f t="shared" si="636"/>
        <v>2.9919940029999998</v>
      </c>
      <c r="AQ286" s="44">
        <f t="shared" si="636"/>
        <v>0.48039520769999999</v>
      </c>
      <c r="AR286" s="163">
        <f t="shared" si="636"/>
        <v>1.1918822579999999</v>
      </c>
      <c r="AS286" s="45">
        <f t="shared" si="571"/>
        <v>90.228729130000005</v>
      </c>
      <c r="AT286" s="46">
        <f t="shared" si="577"/>
        <v>170</v>
      </c>
      <c r="AU286" s="47">
        <f t="shared" si="572"/>
        <v>31.957406389999999</v>
      </c>
      <c r="AV286" s="46">
        <f t="shared" si="578"/>
        <v>185</v>
      </c>
      <c r="AW286" s="47">
        <f t="shared" si="573"/>
        <v>35.153162799999997</v>
      </c>
      <c r="AX286" s="164">
        <f t="shared" si="579"/>
        <v>205</v>
      </c>
      <c r="AY286" s="48">
        <v>51118</v>
      </c>
      <c r="AZ286" s="49">
        <f t="shared" si="580"/>
        <v>344</v>
      </c>
      <c r="BA286" s="50">
        <v>59170</v>
      </c>
      <c r="BB286" s="49">
        <f t="shared" si="581"/>
        <v>313</v>
      </c>
      <c r="BC286" s="165">
        <f t="shared" si="574"/>
        <v>48.075069589999998</v>
      </c>
      <c r="BD286" s="51"/>
      <c r="BE286" s="44"/>
      <c r="BF286" s="162"/>
      <c r="BG286" s="100">
        <v>283</v>
      </c>
      <c r="BH286" s="39">
        <v>335256</v>
      </c>
      <c r="BI286" s="40">
        <v>209957</v>
      </c>
      <c r="BJ286" s="40">
        <v>119410</v>
      </c>
      <c r="BK286" s="39">
        <v>304440</v>
      </c>
      <c r="BL286" s="40">
        <v>175336</v>
      </c>
      <c r="BM286" s="40">
        <v>115558</v>
      </c>
      <c r="BN286" s="39">
        <v>302388</v>
      </c>
      <c r="BO286" s="40">
        <v>193362</v>
      </c>
      <c r="BP286" s="40">
        <v>103743</v>
      </c>
      <c r="BQ286" s="39">
        <v>328709</v>
      </c>
      <c r="BR286" s="40">
        <v>208504</v>
      </c>
      <c r="BS286" s="40">
        <v>115099</v>
      </c>
      <c r="BT286" s="39">
        <v>319835</v>
      </c>
      <c r="BU286" s="40">
        <v>223276</v>
      </c>
      <c r="BV286" s="40">
        <v>91687</v>
      </c>
      <c r="BW286" s="40">
        <v>0</v>
      </c>
      <c r="BX286" s="40">
        <v>0</v>
      </c>
      <c r="BY286" s="159">
        <v>4872</v>
      </c>
      <c r="BZ286" s="39">
        <v>230663</v>
      </c>
      <c r="CA286" s="40">
        <v>169166</v>
      </c>
      <c r="CB286" s="40">
        <v>61488</v>
      </c>
      <c r="CC286" s="159">
        <v>9</v>
      </c>
      <c r="CD286" s="39">
        <f t="shared" si="582"/>
        <v>288679</v>
      </c>
      <c r="CE286" s="40">
        <v>215289</v>
      </c>
      <c r="CF286" s="40">
        <v>73377</v>
      </c>
      <c r="CG286" s="159">
        <v>13</v>
      </c>
      <c r="CH286" s="39">
        <f t="shared" si="280"/>
        <v>166124</v>
      </c>
      <c r="CI286" s="40">
        <v>113210</v>
      </c>
      <c r="CJ286" s="40">
        <v>52909</v>
      </c>
      <c r="CK286" s="159">
        <v>5</v>
      </c>
      <c r="CL286" s="39">
        <v>212588</v>
      </c>
      <c r="CM286" s="159">
        <v>71666</v>
      </c>
      <c r="CN286" s="39"/>
      <c r="CO286" s="40"/>
      <c r="CP286" s="40"/>
      <c r="CQ286" s="159"/>
      <c r="CR286" s="39">
        <v>680840</v>
      </c>
      <c r="CS286" s="40">
        <v>477930</v>
      </c>
      <c r="CT286" s="40">
        <v>121295</v>
      </c>
      <c r="CU286" s="40">
        <v>45795</v>
      </c>
      <c r="CV286" s="40">
        <v>17440</v>
      </c>
      <c r="CW286" s="40">
        <v>2400</v>
      </c>
      <c r="CX286" s="40">
        <v>15980</v>
      </c>
      <c r="CY286" s="39">
        <v>540720</v>
      </c>
      <c r="CZ286" s="40">
        <v>400870</v>
      </c>
      <c r="DA286" s="40">
        <v>89705</v>
      </c>
      <c r="DB286" s="40">
        <v>29225</v>
      </c>
      <c r="DC286" s="40">
        <v>11690</v>
      </c>
      <c r="DD286" s="40">
        <v>1865</v>
      </c>
      <c r="DE286" s="40">
        <v>7365</v>
      </c>
      <c r="DF286" s="39">
        <v>717707</v>
      </c>
      <c r="DG286" s="40">
        <v>512994</v>
      </c>
      <c r="DH286" s="40">
        <v>126685</v>
      </c>
      <c r="DI286" s="40">
        <v>38894</v>
      </c>
      <c r="DJ286" s="40">
        <v>21605</v>
      </c>
      <c r="DK286" s="40">
        <v>3566</v>
      </c>
      <c r="DL286" s="159">
        <v>13963</v>
      </c>
      <c r="DM286" s="39">
        <v>565576</v>
      </c>
      <c r="DN286" s="40">
        <v>425015</v>
      </c>
      <c r="DO286" s="40">
        <v>90028</v>
      </c>
      <c r="DP286" s="40">
        <v>24153</v>
      </c>
      <c r="DQ286" s="40">
        <v>16922</v>
      </c>
      <c r="DR286" s="40">
        <v>2717</v>
      </c>
      <c r="DS286" s="159">
        <v>6741</v>
      </c>
      <c r="DT286" s="41">
        <v>491717</v>
      </c>
      <c r="DU286" s="42">
        <v>48047</v>
      </c>
      <c r="DV286" s="42">
        <v>137792</v>
      </c>
      <c r="DW286" s="42">
        <v>148738</v>
      </c>
      <c r="DX286" s="42">
        <v>157140</v>
      </c>
      <c r="DY286" s="41">
        <v>364155</v>
      </c>
      <c r="DZ286" s="42">
        <v>24560</v>
      </c>
      <c r="EA286" s="42">
        <v>102526</v>
      </c>
      <c r="EB286" s="42">
        <v>109057</v>
      </c>
      <c r="EC286" s="160">
        <v>128012</v>
      </c>
    </row>
    <row r="287" spans="1:133">
      <c r="A287" s="154" t="s">
        <v>1778</v>
      </c>
      <c r="B287" s="154" t="s">
        <v>1779</v>
      </c>
      <c r="C287" s="140" t="s">
        <v>80</v>
      </c>
      <c r="D287" s="29" t="s">
        <v>1534</v>
      </c>
      <c r="E287" s="156" t="s">
        <v>565</v>
      </c>
      <c r="F287" s="29" t="s">
        <v>1780</v>
      </c>
      <c r="G287" s="156" t="s">
        <v>1781</v>
      </c>
      <c r="H287" s="161" t="s">
        <v>389</v>
      </c>
      <c r="I287" s="150">
        <v>1966</v>
      </c>
      <c r="J287" s="100" t="s">
        <v>85</v>
      </c>
      <c r="K287" s="100" t="s">
        <v>49</v>
      </c>
      <c r="L287" s="100" t="s">
        <v>894</v>
      </c>
      <c r="M287" s="100" t="s">
        <v>87</v>
      </c>
      <c r="N287" s="100" t="s">
        <v>102</v>
      </c>
      <c r="O287" s="43">
        <f t="shared" si="561"/>
        <v>41.117648699999997</v>
      </c>
      <c r="P287" s="162">
        <f t="shared" si="562"/>
        <v>56.813260020000001</v>
      </c>
      <c r="Q287" s="43">
        <f t="shared" si="563"/>
        <v>35.212047460000001</v>
      </c>
      <c r="R287" s="162">
        <f t="shared" si="564"/>
        <v>59.656479079999997</v>
      </c>
      <c r="S287" s="43">
        <f t="shared" si="565"/>
        <v>42.889838079999997</v>
      </c>
      <c r="T287" s="162">
        <f t="shared" si="566"/>
        <v>55.28993844</v>
      </c>
      <c r="U287" s="43">
        <f t="shared" si="567"/>
        <v>44.481384900000002</v>
      </c>
      <c r="V287" s="162">
        <f t="shared" si="568"/>
        <v>53.932616750000001</v>
      </c>
      <c r="W287" s="43">
        <f t="shared" si="268"/>
        <v>38.987455939999997</v>
      </c>
      <c r="X287" s="162">
        <f t="shared" si="269"/>
        <v>59.707826740000002</v>
      </c>
      <c r="Y287" s="43">
        <f t="shared" si="262"/>
        <v>48.741324919999997</v>
      </c>
      <c r="Z287" s="162">
        <f t="shared" si="263"/>
        <v>49.122327370000001</v>
      </c>
      <c r="AA287" s="43">
        <f t="shared" si="264"/>
        <v>32.79472277</v>
      </c>
      <c r="AB287" s="162">
        <f t="shared" si="265"/>
        <v>67.177297460000005</v>
      </c>
      <c r="AC287" s="43">
        <f t="shared" si="274"/>
        <v>28.928282060000001</v>
      </c>
      <c r="AD287" s="162">
        <f t="shared" si="275"/>
        <v>71.042745949999997</v>
      </c>
      <c r="AE287" s="43">
        <f t="shared" si="276"/>
        <v>49.212289609999999</v>
      </c>
      <c r="AF287" s="162">
        <f t="shared" si="277"/>
        <v>50.787710390000001</v>
      </c>
      <c r="AG287" s="43">
        <f t="shared" ref="AG287:AL287" si="637">CZ287/$CY287*100</f>
        <v>93.385717830000004</v>
      </c>
      <c r="AH287" s="44">
        <f t="shared" si="637"/>
        <v>2.3643974600000002</v>
      </c>
      <c r="AI287" s="44">
        <f t="shared" si="637"/>
        <v>1.9697399689999999</v>
      </c>
      <c r="AJ287" s="44">
        <f t="shared" si="637"/>
        <v>0.78488062719999996</v>
      </c>
      <c r="AK287" s="44">
        <f t="shared" si="637"/>
        <v>0.66692681539999998</v>
      </c>
      <c r="AL287" s="44">
        <f t="shared" si="637"/>
        <v>0.82833729469999995</v>
      </c>
      <c r="AM287" s="43">
        <f t="shared" ref="AM287:AR287" si="638">DN287/$DM287*100</f>
        <v>93.514317739999996</v>
      </c>
      <c r="AN287" s="44">
        <f t="shared" si="638"/>
        <v>2.4435221949999999</v>
      </c>
      <c r="AO287" s="44">
        <f t="shared" si="638"/>
        <v>1.8172443060000001</v>
      </c>
      <c r="AP287" s="44">
        <f t="shared" si="638"/>
        <v>0.85276203230000003</v>
      </c>
      <c r="AQ287" s="44">
        <f t="shared" si="638"/>
        <v>0.67533453409999999</v>
      </c>
      <c r="AR287" s="163">
        <f t="shared" si="638"/>
        <v>0.69681919579999996</v>
      </c>
      <c r="AS287" s="45">
        <f t="shared" si="571"/>
        <v>93.217082180000006</v>
      </c>
      <c r="AT287" s="46">
        <f t="shared" si="577"/>
        <v>42</v>
      </c>
      <c r="AU287" s="47">
        <f t="shared" si="572"/>
        <v>31.323176119999999</v>
      </c>
      <c r="AV287" s="46">
        <f t="shared" si="578"/>
        <v>197</v>
      </c>
      <c r="AW287" s="47">
        <f t="shared" si="573"/>
        <v>31.751645750000002</v>
      </c>
      <c r="AX287" s="164">
        <f t="shared" si="579"/>
        <v>254</v>
      </c>
      <c r="AY287" s="48">
        <v>67324</v>
      </c>
      <c r="AZ287" s="49">
        <f t="shared" si="580"/>
        <v>159</v>
      </c>
      <c r="BA287" s="50">
        <v>68411</v>
      </c>
      <c r="BB287" s="49">
        <f t="shared" si="581"/>
        <v>212</v>
      </c>
      <c r="BC287" s="165">
        <f t="shared" si="574"/>
        <v>63.73421553</v>
      </c>
      <c r="BD287" s="51">
        <v>44005</v>
      </c>
      <c r="BE287" s="44">
        <f>CO287/CN287*100</f>
        <v>46.439531690000003</v>
      </c>
      <c r="BF287" s="162">
        <f>CP287/CN287*100</f>
        <v>51.702555269999998</v>
      </c>
      <c r="BG287" s="100">
        <v>284</v>
      </c>
      <c r="BH287" s="39">
        <v>394811</v>
      </c>
      <c r="BI287" s="40">
        <v>162337</v>
      </c>
      <c r="BJ287" s="40">
        <v>224305</v>
      </c>
      <c r="BK287" s="39">
        <v>346762</v>
      </c>
      <c r="BL287" s="40">
        <v>122102</v>
      </c>
      <c r="BM287" s="40">
        <v>206866</v>
      </c>
      <c r="BN287" s="39">
        <v>326828</v>
      </c>
      <c r="BO287" s="40">
        <v>140176</v>
      </c>
      <c r="BP287" s="40">
        <v>180703</v>
      </c>
      <c r="BQ287" s="39">
        <v>345902</v>
      </c>
      <c r="BR287" s="40">
        <v>153862</v>
      </c>
      <c r="BS287" s="40">
        <v>186554</v>
      </c>
      <c r="BT287" s="39">
        <v>383608</v>
      </c>
      <c r="BU287" s="40">
        <v>149559</v>
      </c>
      <c r="BV287" s="40">
        <v>229044</v>
      </c>
      <c r="BW287" s="40">
        <v>0</v>
      </c>
      <c r="BX287" s="40">
        <v>0</v>
      </c>
      <c r="BY287" s="159">
        <v>5005</v>
      </c>
      <c r="BZ287" s="39">
        <v>285300</v>
      </c>
      <c r="CA287" s="40">
        <v>139059</v>
      </c>
      <c r="CB287" s="40">
        <v>140146</v>
      </c>
      <c r="CC287" s="159">
        <v>6095</v>
      </c>
      <c r="CD287" s="39">
        <f t="shared" si="582"/>
        <v>328809</v>
      </c>
      <c r="CE287" s="40">
        <v>107832</v>
      </c>
      <c r="CF287" s="40">
        <v>220885</v>
      </c>
      <c r="CG287" s="159">
        <v>92</v>
      </c>
      <c r="CH287" s="39">
        <f t="shared" si="280"/>
        <v>203645</v>
      </c>
      <c r="CI287" s="40">
        <v>58911</v>
      </c>
      <c r="CJ287" s="40">
        <v>144675</v>
      </c>
      <c r="CK287" s="159">
        <v>59</v>
      </c>
      <c r="CL287" s="39">
        <v>156219</v>
      </c>
      <c r="CM287" s="159">
        <v>161220</v>
      </c>
      <c r="CN287" s="39">
        <v>156735</v>
      </c>
      <c r="CO287" s="40">
        <v>72787</v>
      </c>
      <c r="CP287" s="40">
        <v>81036</v>
      </c>
      <c r="CQ287" s="159">
        <v>2912</v>
      </c>
      <c r="CR287" s="39">
        <v>706380</v>
      </c>
      <c r="CS287" s="40">
        <v>652770</v>
      </c>
      <c r="CT287" s="40">
        <v>16120</v>
      </c>
      <c r="CU287" s="40">
        <v>17095</v>
      </c>
      <c r="CV287" s="40">
        <v>5910</v>
      </c>
      <c r="CW287" s="40">
        <v>4810</v>
      </c>
      <c r="CX287" s="40">
        <v>9675</v>
      </c>
      <c r="CY287" s="39">
        <v>563780</v>
      </c>
      <c r="CZ287" s="40">
        <v>526490</v>
      </c>
      <c r="DA287" s="40">
        <v>13330</v>
      </c>
      <c r="DB287" s="40">
        <v>11105</v>
      </c>
      <c r="DC287" s="40">
        <v>4425</v>
      </c>
      <c r="DD287" s="40">
        <v>3760</v>
      </c>
      <c r="DE287" s="40">
        <v>4670</v>
      </c>
      <c r="DF287" s="39">
        <v>717707</v>
      </c>
      <c r="DG287" s="40">
        <v>665344</v>
      </c>
      <c r="DH287" s="40">
        <v>16398</v>
      </c>
      <c r="DI287" s="40">
        <v>15731</v>
      </c>
      <c r="DJ287" s="40">
        <v>6498</v>
      </c>
      <c r="DK287" s="40">
        <v>5109</v>
      </c>
      <c r="DL287" s="159">
        <v>8627</v>
      </c>
      <c r="DM287" s="39">
        <v>558538</v>
      </c>
      <c r="DN287" s="40">
        <v>522313</v>
      </c>
      <c r="DO287" s="40">
        <v>13648</v>
      </c>
      <c r="DP287" s="40">
        <v>10150</v>
      </c>
      <c r="DQ287" s="40">
        <v>4763</v>
      </c>
      <c r="DR287" s="40">
        <v>3772</v>
      </c>
      <c r="DS287" s="159">
        <v>3892</v>
      </c>
      <c r="DT287" s="41">
        <v>513658</v>
      </c>
      <c r="DU287" s="42">
        <v>34841</v>
      </c>
      <c r="DV287" s="42">
        <v>156688</v>
      </c>
      <c r="DW287" s="42">
        <v>161235</v>
      </c>
      <c r="DX287" s="42">
        <v>160894</v>
      </c>
      <c r="DY287" s="41">
        <v>478961</v>
      </c>
      <c r="DZ287" s="42">
        <v>28048</v>
      </c>
      <c r="EA287" s="42">
        <v>146745</v>
      </c>
      <c r="EB287" s="42">
        <v>152090</v>
      </c>
      <c r="EC287" s="160">
        <v>152078</v>
      </c>
    </row>
    <row r="288" spans="1:133">
      <c r="A288" s="155" t="s">
        <v>1782</v>
      </c>
      <c r="B288" s="155" t="s">
        <v>1783</v>
      </c>
      <c r="C288" s="140" t="s">
        <v>126</v>
      </c>
      <c r="D288" s="29" t="s">
        <v>1784</v>
      </c>
      <c r="E288" s="156" t="s">
        <v>1785</v>
      </c>
      <c r="F288" s="29" t="s">
        <v>1786</v>
      </c>
      <c r="G288" s="156" t="s">
        <v>1787</v>
      </c>
      <c r="H288" s="166" t="s">
        <v>1788</v>
      </c>
      <c r="I288" s="150">
        <v>1947</v>
      </c>
      <c r="J288" s="100" t="s">
        <v>85</v>
      </c>
      <c r="K288" s="100" t="s">
        <v>1789</v>
      </c>
      <c r="L288" s="100" t="s">
        <v>86</v>
      </c>
      <c r="M288" s="100" t="s">
        <v>87</v>
      </c>
      <c r="N288" s="100" t="s">
        <v>102</v>
      </c>
      <c r="O288" s="43">
        <f t="shared" si="561"/>
        <v>53.891741830000001</v>
      </c>
      <c r="P288" s="162">
        <f t="shared" si="562"/>
        <v>45.262677330000002</v>
      </c>
      <c r="Q288" s="43">
        <f t="shared" si="563"/>
        <v>54.734356699999999</v>
      </c>
      <c r="R288" s="162">
        <f t="shared" si="564"/>
        <v>43.572302239999999</v>
      </c>
      <c r="S288" s="43">
        <f t="shared" si="565"/>
        <v>57.05702351</v>
      </c>
      <c r="T288" s="162">
        <f t="shared" si="566"/>
        <v>42.411807420000002</v>
      </c>
      <c r="U288" s="43">
        <f t="shared" si="567"/>
        <v>56.597614790000002</v>
      </c>
      <c r="V288" s="162">
        <f t="shared" si="568"/>
        <v>43.09329297</v>
      </c>
      <c r="W288" s="43">
        <f t="shared" si="268"/>
        <v>54.17677802</v>
      </c>
      <c r="X288" s="162">
        <f t="shared" si="269"/>
        <v>45.82322198</v>
      </c>
      <c r="Y288" s="58" t="s">
        <v>655</v>
      </c>
      <c r="Z288" s="168"/>
      <c r="AA288" s="58" t="s">
        <v>655</v>
      </c>
      <c r="AB288" s="168"/>
      <c r="AC288" s="58" t="s">
        <v>655</v>
      </c>
      <c r="AD288" s="168"/>
      <c r="AE288" s="58" t="s">
        <v>655</v>
      </c>
      <c r="AF288" s="168"/>
      <c r="AG288" s="43">
        <f t="shared" ref="AG288:AL288" si="639">CZ288/$CY288*100</f>
        <v>50.666203090000003</v>
      </c>
      <c r="AH288" s="44">
        <f t="shared" si="639"/>
        <v>43.729707159999997</v>
      </c>
      <c r="AI288" s="44">
        <f t="shared" si="639"/>
        <v>2.8463786990000002</v>
      </c>
      <c r="AJ288" s="44">
        <f t="shared" si="639"/>
        <v>0.63539016520000002</v>
      </c>
      <c r="AK288" s="44">
        <f t="shared" si="639"/>
        <v>0.7564343832</v>
      </c>
      <c r="AL288" s="44">
        <f t="shared" si="639"/>
        <v>1.3657025439999999</v>
      </c>
      <c r="AM288" s="43">
        <f t="shared" ref="AM288:AR288" si="640">DN288/$DM288*100</f>
        <v>51.025885189999997</v>
      </c>
      <c r="AN288" s="44">
        <f t="shared" si="640"/>
        <v>41.640275039999999</v>
      </c>
      <c r="AO288" s="44">
        <f t="shared" si="640"/>
        <v>4.8890481899999996</v>
      </c>
      <c r="AP288" s="44">
        <f t="shared" si="640"/>
        <v>0.80619275869999996</v>
      </c>
      <c r="AQ288" s="44">
        <f t="shared" si="640"/>
        <v>0.73308082969999999</v>
      </c>
      <c r="AR288" s="163">
        <f t="shared" si="640"/>
        <v>0.90551798910000003</v>
      </c>
      <c r="AS288" s="45">
        <f t="shared" si="571"/>
        <v>83.012066279999999</v>
      </c>
      <c r="AT288" s="46">
        <f t="shared" si="577"/>
        <v>369</v>
      </c>
      <c r="AU288" s="47">
        <f t="shared" si="572"/>
        <v>18.997347770000001</v>
      </c>
      <c r="AV288" s="46">
        <f t="shared" si="578"/>
        <v>404</v>
      </c>
      <c r="AW288" s="47">
        <f t="shared" si="573"/>
        <v>25.24470217</v>
      </c>
      <c r="AX288" s="164">
        <f t="shared" si="579"/>
        <v>356</v>
      </c>
      <c r="AY288" s="59" t="s">
        <v>1790</v>
      </c>
      <c r="AZ288" s="60"/>
      <c r="BA288" s="59"/>
      <c r="BB288" s="60"/>
      <c r="BC288" s="165">
        <f t="shared" si="574"/>
        <v>37.875671019999999</v>
      </c>
      <c r="BD288" s="51"/>
      <c r="BE288" s="44"/>
      <c r="BF288" s="162"/>
      <c r="BG288" s="100">
        <v>285</v>
      </c>
      <c r="BH288" s="39">
        <v>352657</v>
      </c>
      <c r="BI288" s="40">
        <v>190053</v>
      </c>
      <c r="BJ288" s="40">
        <v>159622</v>
      </c>
      <c r="BK288" s="39">
        <v>329115.04009999998</v>
      </c>
      <c r="BL288" s="40">
        <v>180139</v>
      </c>
      <c r="BM288" s="40">
        <v>143403</v>
      </c>
      <c r="BN288" s="39">
        <v>340193</v>
      </c>
      <c r="BO288" s="40">
        <v>194104</v>
      </c>
      <c r="BP288" s="40">
        <v>144282</v>
      </c>
      <c r="BQ288" s="39">
        <v>329028</v>
      </c>
      <c r="BR288" s="40">
        <v>186222</v>
      </c>
      <c r="BS288" s="40">
        <v>141789</v>
      </c>
      <c r="BT288" s="39">
        <v>348618</v>
      </c>
      <c r="BU288" s="40">
        <v>188870</v>
      </c>
      <c r="BV288" s="40">
        <v>159748</v>
      </c>
      <c r="BW288" s="40">
        <v>0</v>
      </c>
      <c r="BX288" s="40">
        <v>0</v>
      </c>
      <c r="BY288" s="159">
        <v>0</v>
      </c>
      <c r="BZ288" s="39"/>
      <c r="CA288" s="40"/>
      <c r="CB288" s="40"/>
      <c r="CC288" s="159"/>
      <c r="CD288" s="39"/>
      <c r="CE288" s="40"/>
      <c r="CF288" s="40"/>
      <c r="CG288" s="159"/>
      <c r="CH288" s="39"/>
      <c r="CI288" s="40"/>
      <c r="CJ288" s="40"/>
      <c r="CK288" s="159"/>
      <c r="CL288" s="39"/>
      <c r="CM288" s="159"/>
      <c r="CN288" s="39"/>
      <c r="CO288" s="40"/>
      <c r="CP288" s="40"/>
      <c r="CQ288" s="159"/>
      <c r="CR288" s="39">
        <v>699499</v>
      </c>
      <c r="CS288" s="40">
        <v>332400</v>
      </c>
      <c r="CT288" s="40">
        <v>307399</v>
      </c>
      <c r="CU288" s="40">
        <v>35456</v>
      </c>
      <c r="CV288" s="40">
        <v>4428</v>
      </c>
      <c r="CW288" s="40">
        <v>5210</v>
      </c>
      <c r="CX288" s="40">
        <v>14605</v>
      </c>
      <c r="CY288" s="39">
        <v>543603</v>
      </c>
      <c r="CZ288" s="40">
        <v>275423</v>
      </c>
      <c r="DA288" s="40">
        <v>237716</v>
      </c>
      <c r="DB288" s="40">
        <v>15473</v>
      </c>
      <c r="DC288" s="40">
        <v>3454</v>
      </c>
      <c r="DD288" s="40">
        <v>4112</v>
      </c>
      <c r="DE288" s="40">
        <v>7424</v>
      </c>
      <c r="DF288" s="39">
        <v>733498</v>
      </c>
      <c r="DG288" s="40">
        <v>351217</v>
      </c>
      <c r="DH288" s="40">
        <v>315560</v>
      </c>
      <c r="DI288" s="40">
        <v>45309</v>
      </c>
      <c r="DJ288" s="40">
        <v>5820</v>
      </c>
      <c r="DK288" s="40">
        <v>5365</v>
      </c>
      <c r="DL288" s="159">
        <v>10227</v>
      </c>
      <c r="DM288" s="39">
        <v>560784</v>
      </c>
      <c r="DN288" s="40">
        <v>286145</v>
      </c>
      <c r="DO288" s="40">
        <v>233512</v>
      </c>
      <c r="DP288" s="40">
        <v>27417</v>
      </c>
      <c r="DQ288" s="40">
        <v>4521</v>
      </c>
      <c r="DR288" s="40">
        <v>4111</v>
      </c>
      <c r="DS288" s="159">
        <v>5078</v>
      </c>
      <c r="DT288" s="41">
        <v>486274.19179999997</v>
      </c>
      <c r="DU288" s="42">
        <v>82607.937420000002</v>
      </c>
      <c r="DV288" s="42">
        <v>158429.4135</v>
      </c>
      <c r="DW288" s="42">
        <v>152857.6415</v>
      </c>
      <c r="DX288" s="42">
        <v>92379.199340000006</v>
      </c>
      <c r="DY288" s="41">
        <v>242210.1366</v>
      </c>
      <c r="DZ288" s="42">
        <v>25482.687999999998</v>
      </c>
      <c r="EA288" s="42">
        <v>72855.865990000006</v>
      </c>
      <c r="EB288" s="42">
        <v>82726.355030000006</v>
      </c>
      <c r="EC288" s="160">
        <v>61145.227619999998</v>
      </c>
    </row>
    <row r="289" spans="1:133">
      <c r="A289" s="154" t="s">
        <v>1791</v>
      </c>
      <c r="B289" s="154" t="s">
        <v>1792</v>
      </c>
      <c r="C289" s="140" t="s">
        <v>126</v>
      </c>
      <c r="D289" s="29" t="s">
        <v>1793</v>
      </c>
      <c r="E289" s="156" t="s">
        <v>1794</v>
      </c>
      <c r="F289" s="29" t="s">
        <v>1795</v>
      </c>
      <c r="G289" s="156" t="s">
        <v>1796</v>
      </c>
      <c r="H289" s="161">
        <v>2020</v>
      </c>
      <c r="I289" s="150">
        <v>1963</v>
      </c>
      <c r="J289" s="100" t="s">
        <v>131</v>
      </c>
      <c r="K289" s="100" t="s">
        <v>49</v>
      </c>
      <c r="L289" s="100" t="s">
        <v>272</v>
      </c>
      <c r="M289" s="100" t="s">
        <v>87</v>
      </c>
      <c r="N289" s="100" t="s">
        <v>95</v>
      </c>
      <c r="O289" s="43">
        <f t="shared" si="561"/>
        <v>64.329439390000005</v>
      </c>
      <c r="P289" s="162">
        <f t="shared" si="562"/>
        <v>34.033911119999999</v>
      </c>
      <c r="Q289" s="43">
        <f t="shared" si="563"/>
        <v>60.310205019999998</v>
      </c>
      <c r="R289" s="162">
        <f t="shared" si="564"/>
        <v>35.869438700000003</v>
      </c>
      <c r="S289" s="43">
        <f t="shared" si="565"/>
        <v>56.952181289999999</v>
      </c>
      <c r="T289" s="162">
        <f t="shared" si="566"/>
        <v>41.72918499</v>
      </c>
      <c r="U289" s="43">
        <f t="shared" si="567"/>
        <v>58.668244469999998</v>
      </c>
      <c r="V289" s="162">
        <f t="shared" si="568"/>
        <v>40.661840460000001</v>
      </c>
      <c r="W289" s="43">
        <f t="shared" si="268"/>
        <v>62.963591030000003</v>
      </c>
      <c r="X289" s="162">
        <f t="shared" si="269"/>
        <v>34.83309612</v>
      </c>
      <c r="Y289" s="58" t="s">
        <v>655</v>
      </c>
      <c r="Z289" s="168"/>
      <c r="AA289" s="58" t="s">
        <v>655</v>
      </c>
      <c r="AB289" s="168"/>
      <c r="AC289" s="58" t="s">
        <v>655</v>
      </c>
      <c r="AD289" s="168"/>
      <c r="AE289" s="58" t="s">
        <v>655</v>
      </c>
      <c r="AF289" s="168"/>
      <c r="AG289" s="43">
        <f t="shared" ref="AG289:AL289" si="641">CZ289/$CY289*100</f>
        <v>67.232299589999997</v>
      </c>
      <c r="AH289" s="44">
        <f t="shared" si="641"/>
        <v>21.116128960000001</v>
      </c>
      <c r="AI289" s="44">
        <f t="shared" si="641"/>
        <v>4.7176086379999997</v>
      </c>
      <c r="AJ289" s="44">
        <f t="shared" si="641"/>
        <v>5.0100106860000002</v>
      </c>
      <c r="AK289" s="44">
        <f t="shared" si="641"/>
        <v>0.31774133589999998</v>
      </c>
      <c r="AL289" s="44">
        <f t="shared" si="641"/>
        <v>1.6063774989999999</v>
      </c>
      <c r="AM289" s="43">
        <f t="shared" ref="AM289:AR289" si="642">DN289/$DM289*100</f>
        <v>64.236552869999997</v>
      </c>
      <c r="AN289" s="44">
        <f t="shared" si="642"/>
        <v>19.93729836</v>
      </c>
      <c r="AO289" s="44">
        <f t="shared" si="642"/>
        <v>8.3958223210000007</v>
      </c>
      <c r="AP289" s="44">
        <f t="shared" si="642"/>
        <v>5.7650875819999996</v>
      </c>
      <c r="AQ289" s="44">
        <f t="shared" si="642"/>
        <v>0.28616736230000001</v>
      </c>
      <c r="AR289" s="163">
        <f t="shared" si="642"/>
        <v>1.379071505</v>
      </c>
      <c r="AS289" s="45">
        <f t="shared" si="571"/>
        <v>93.067302100000006</v>
      </c>
      <c r="AT289" s="46">
        <f t="shared" si="577"/>
        <v>50</v>
      </c>
      <c r="AU289" s="47">
        <f t="shared" si="572"/>
        <v>53.55785126</v>
      </c>
      <c r="AV289" s="46">
        <f t="shared" si="578"/>
        <v>23</v>
      </c>
      <c r="AW289" s="47">
        <f t="shared" si="573"/>
        <v>61.312207039999997</v>
      </c>
      <c r="AX289" s="164">
        <f t="shared" si="579"/>
        <v>26</v>
      </c>
      <c r="AY289" s="59" t="s">
        <v>1790</v>
      </c>
      <c r="AZ289" s="60"/>
      <c r="BA289" s="59"/>
      <c r="BB289" s="60"/>
      <c r="BC289" s="165">
        <f t="shared" si="574"/>
        <v>26.01069287</v>
      </c>
      <c r="BD289" s="51"/>
      <c r="BE289" s="44"/>
      <c r="BF289" s="162"/>
      <c r="BG289" s="100">
        <v>286</v>
      </c>
      <c r="BH289" s="39">
        <v>502490</v>
      </c>
      <c r="BI289" s="40">
        <v>323249</v>
      </c>
      <c r="BJ289" s="40">
        <v>171017</v>
      </c>
      <c r="BK289" s="39">
        <v>418018.80780000001</v>
      </c>
      <c r="BL289" s="40">
        <v>252108</v>
      </c>
      <c r="BM289" s="40">
        <v>149941</v>
      </c>
      <c r="BN289" s="39">
        <v>394055.14399999997</v>
      </c>
      <c r="BO289" s="40">
        <v>224423</v>
      </c>
      <c r="BP289" s="40">
        <v>164436</v>
      </c>
      <c r="BQ289" s="39">
        <v>359150</v>
      </c>
      <c r="BR289" s="40">
        <v>210707</v>
      </c>
      <c r="BS289" s="40">
        <v>146037</v>
      </c>
      <c r="BT289" s="39">
        <v>495345</v>
      </c>
      <c r="BU289" s="40">
        <v>311887</v>
      </c>
      <c r="BV289" s="40">
        <v>172544</v>
      </c>
      <c r="BW289" s="40">
        <v>0</v>
      </c>
      <c r="BX289" s="40">
        <v>0</v>
      </c>
      <c r="BY289" s="159">
        <v>10914</v>
      </c>
      <c r="BZ289" s="39"/>
      <c r="CA289" s="40"/>
      <c r="CB289" s="40"/>
      <c r="CC289" s="159"/>
      <c r="CD289" s="39"/>
      <c r="CE289" s="40"/>
      <c r="CF289" s="40"/>
      <c r="CG289" s="159"/>
      <c r="CH289" s="39"/>
      <c r="CI289" s="40"/>
      <c r="CJ289" s="40"/>
      <c r="CK289" s="159"/>
      <c r="CL289" s="39"/>
      <c r="CM289" s="159"/>
      <c r="CN289" s="39"/>
      <c r="CO289" s="40"/>
      <c r="CP289" s="40"/>
      <c r="CQ289" s="159"/>
      <c r="CR289" s="39">
        <v>796831</v>
      </c>
      <c r="CS289" s="40">
        <v>505641</v>
      </c>
      <c r="CT289" s="40">
        <v>166934</v>
      </c>
      <c r="CU289" s="40">
        <v>58932</v>
      </c>
      <c r="CV289" s="40">
        <v>44255</v>
      </c>
      <c r="CW289" s="40">
        <v>2486</v>
      </c>
      <c r="CX289" s="40">
        <v>18582</v>
      </c>
      <c r="CY289" s="39">
        <v>599859</v>
      </c>
      <c r="CZ289" s="40">
        <v>403299</v>
      </c>
      <c r="DA289" s="40">
        <v>126667</v>
      </c>
      <c r="DB289" s="40">
        <v>28299</v>
      </c>
      <c r="DC289" s="40">
        <v>30053</v>
      </c>
      <c r="DD289" s="40">
        <v>1906</v>
      </c>
      <c r="DE289" s="40">
        <v>9636</v>
      </c>
      <c r="DF289" s="39">
        <v>733499</v>
      </c>
      <c r="DG289" s="40">
        <v>448296</v>
      </c>
      <c r="DH289" s="40">
        <v>151331</v>
      </c>
      <c r="DI289" s="40">
        <v>73051</v>
      </c>
      <c r="DJ289" s="40">
        <v>43510</v>
      </c>
      <c r="DK289" s="40">
        <v>2062</v>
      </c>
      <c r="DL289" s="159">
        <v>15249</v>
      </c>
      <c r="DM289" s="39">
        <v>548630</v>
      </c>
      <c r="DN289" s="40">
        <v>352421</v>
      </c>
      <c r="DO289" s="40">
        <v>109382</v>
      </c>
      <c r="DP289" s="40">
        <v>46062</v>
      </c>
      <c r="DQ289" s="40">
        <v>31629</v>
      </c>
      <c r="DR289" s="40">
        <v>1570</v>
      </c>
      <c r="DS289" s="159">
        <v>7566</v>
      </c>
      <c r="DT289" s="41">
        <v>579090.19310000003</v>
      </c>
      <c r="DU289" s="42">
        <v>40146.573669999998</v>
      </c>
      <c r="DV289" s="42">
        <v>86387.602150000006</v>
      </c>
      <c r="DW289" s="42">
        <v>142407.753</v>
      </c>
      <c r="DX289" s="42">
        <v>310148.26429999998</v>
      </c>
      <c r="DY289" s="41">
        <v>365182.72169999999</v>
      </c>
      <c r="DZ289" s="42">
        <v>9151.5763530000004</v>
      </c>
      <c r="EA289" s="42">
        <v>44403.115839999999</v>
      </c>
      <c r="EB289" s="42">
        <v>87726.443140000003</v>
      </c>
      <c r="EC289" s="160">
        <v>223901.5864</v>
      </c>
    </row>
    <row r="290" spans="1:133">
      <c r="A290" s="155" t="s">
        <v>1797</v>
      </c>
      <c r="B290" s="155" t="s">
        <v>1798</v>
      </c>
      <c r="C290" s="140" t="s">
        <v>80</v>
      </c>
      <c r="D290" s="29" t="s">
        <v>199</v>
      </c>
      <c r="E290" s="156" t="s">
        <v>681</v>
      </c>
      <c r="F290" s="29" t="s">
        <v>1799</v>
      </c>
      <c r="G290" s="156" t="s">
        <v>1800</v>
      </c>
      <c r="H290" s="166" t="s">
        <v>1801</v>
      </c>
      <c r="I290" s="150">
        <v>1963</v>
      </c>
      <c r="J290" s="100" t="s">
        <v>85</v>
      </c>
      <c r="K290" s="100" t="s">
        <v>49</v>
      </c>
      <c r="L290" s="100" t="s">
        <v>148</v>
      </c>
      <c r="M290" s="100" t="s">
        <v>87</v>
      </c>
      <c r="N290" s="100" t="s">
        <v>102</v>
      </c>
      <c r="O290" s="43">
        <f t="shared" si="561"/>
        <v>37.715765320000003</v>
      </c>
      <c r="P290" s="162">
        <f t="shared" si="562"/>
        <v>60.906932130000001</v>
      </c>
      <c r="Q290" s="43">
        <f t="shared" si="563"/>
        <v>36.485669029999997</v>
      </c>
      <c r="R290" s="162">
        <f t="shared" si="564"/>
        <v>60.97687664</v>
      </c>
      <c r="S290" s="43">
        <f t="shared" si="565"/>
        <v>40.507877489999998</v>
      </c>
      <c r="T290" s="162">
        <f t="shared" si="566"/>
        <v>58.596921129999998</v>
      </c>
      <c r="U290" s="43">
        <f t="shared" si="567"/>
        <v>42.507807460000002</v>
      </c>
      <c r="V290" s="162">
        <f t="shared" si="568"/>
        <v>56.976636929999998</v>
      </c>
      <c r="W290" s="43">
        <f t="shared" si="268"/>
        <v>36.615988880000003</v>
      </c>
      <c r="X290" s="162">
        <f t="shared" si="269"/>
        <v>63.384011119999997</v>
      </c>
      <c r="Y290" s="58" t="s">
        <v>655</v>
      </c>
      <c r="Z290" s="168"/>
      <c r="AA290" s="58" t="s">
        <v>655</v>
      </c>
      <c r="AB290" s="168"/>
      <c r="AC290" s="58" t="s">
        <v>655</v>
      </c>
      <c r="AD290" s="168"/>
      <c r="AE290" s="58" t="s">
        <v>655</v>
      </c>
      <c r="AF290" s="168"/>
      <c r="AG290" s="43">
        <f t="shared" ref="AG290:AL290" si="643">CZ290/$CY290*100</f>
        <v>71.528506719999996</v>
      </c>
      <c r="AH290" s="44">
        <f t="shared" si="643"/>
        <v>19.845966480000001</v>
      </c>
      <c r="AI290" s="44">
        <f t="shared" si="643"/>
        <v>5.2632501249999999</v>
      </c>
      <c r="AJ290" s="44">
        <f t="shared" si="643"/>
        <v>1.211064479</v>
      </c>
      <c r="AK290" s="44">
        <f t="shared" si="643"/>
        <v>0.37465719219999999</v>
      </c>
      <c r="AL290" s="44">
        <f t="shared" si="643"/>
        <v>1.7765550109999999</v>
      </c>
      <c r="AM290" s="43">
        <f t="shared" ref="AM290:AR290" si="644">DN290/$DM290*100</f>
        <v>70.976271999999994</v>
      </c>
      <c r="AN290" s="44">
        <f t="shared" si="644"/>
        <v>20.009995960000001</v>
      </c>
      <c r="AO290" s="44">
        <f t="shared" si="644"/>
        <v>6.1129543379999998</v>
      </c>
      <c r="AP290" s="44">
        <f t="shared" si="644"/>
        <v>1.278738382</v>
      </c>
      <c r="AQ290" s="44">
        <f t="shared" si="644"/>
        <v>0.40994066229999998</v>
      </c>
      <c r="AR290" s="163">
        <f t="shared" si="644"/>
        <v>1.2120986549999999</v>
      </c>
      <c r="AS290" s="45">
        <f t="shared" si="571"/>
        <v>87.875321040000003</v>
      </c>
      <c r="AT290" s="46">
        <f t="shared" si="577"/>
        <v>276</v>
      </c>
      <c r="AU290" s="47">
        <f t="shared" si="572"/>
        <v>23.20297231</v>
      </c>
      <c r="AV290" s="46">
        <f t="shared" si="578"/>
        <v>335</v>
      </c>
      <c r="AW290" s="47">
        <f t="shared" si="573"/>
        <v>26.670413069999999</v>
      </c>
      <c r="AX290" s="164">
        <f t="shared" si="579"/>
        <v>334</v>
      </c>
      <c r="AY290" s="59" t="s">
        <v>1790</v>
      </c>
      <c r="AZ290" s="60"/>
      <c r="BA290" s="59"/>
      <c r="BB290" s="60"/>
      <c r="BC290" s="165">
        <f t="shared" si="574"/>
        <v>52.451558509999998</v>
      </c>
      <c r="BD290" s="51">
        <v>43718</v>
      </c>
      <c r="BE290" s="44">
        <f>CO290/CN290*100</f>
        <v>37.474352449999998</v>
      </c>
      <c r="BF290" s="162">
        <f>CP290/CN290*100</f>
        <v>61.735615449999997</v>
      </c>
      <c r="BG290" s="100">
        <v>287</v>
      </c>
      <c r="BH290" s="39">
        <v>372685</v>
      </c>
      <c r="BI290" s="40">
        <v>140561</v>
      </c>
      <c r="BJ290" s="40">
        <v>226991</v>
      </c>
      <c r="BK290" s="39">
        <v>321331.64370000002</v>
      </c>
      <c r="BL290" s="40">
        <v>117240</v>
      </c>
      <c r="BM290" s="40">
        <v>195938</v>
      </c>
      <c r="BN290" s="39">
        <v>312255.31390000001</v>
      </c>
      <c r="BO290" s="40">
        <v>126488</v>
      </c>
      <c r="BP290" s="40">
        <v>182972</v>
      </c>
      <c r="BQ290" s="39">
        <v>303556</v>
      </c>
      <c r="BR290" s="40">
        <v>129035</v>
      </c>
      <c r="BS290" s="40">
        <v>172956</v>
      </c>
      <c r="BT290" s="39">
        <v>362552</v>
      </c>
      <c r="BU290" s="40">
        <v>132752</v>
      </c>
      <c r="BV290" s="40">
        <v>229800</v>
      </c>
      <c r="BW290" s="40">
        <v>0</v>
      </c>
      <c r="BX290" s="40">
        <v>0</v>
      </c>
      <c r="BY290" s="159">
        <v>0</v>
      </c>
      <c r="BZ290" s="39"/>
      <c r="CA290" s="40"/>
      <c r="CB290" s="40"/>
      <c r="CC290" s="159"/>
      <c r="CD290" s="39"/>
      <c r="CE290" s="40"/>
      <c r="CF290" s="40"/>
      <c r="CG290" s="159"/>
      <c r="CH290" s="39"/>
      <c r="CI290" s="40"/>
      <c r="CJ290" s="40"/>
      <c r="CK290" s="159"/>
      <c r="CL290" s="39"/>
      <c r="CM290" s="159"/>
      <c r="CN290" s="39">
        <v>114046</v>
      </c>
      <c r="CO290" s="40">
        <v>42738</v>
      </c>
      <c r="CP290" s="40">
        <v>70407</v>
      </c>
      <c r="CQ290" s="159">
        <v>901</v>
      </c>
      <c r="CR290" s="39">
        <v>734642</v>
      </c>
      <c r="CS290" s="40">
        <v>503051</v>
      </c>
      <c r="CT290" s="40">
        <v>145018</v>
      </c>
      <c r="CU290" s="40">
        <v>53646</v>
      </c>
      <c r="CV290" s="40">
        <v>8661</v>
      </c>
      <c r="CW290" s="40">
        <v>2744</v>
      </c>
      <c r="CX290" s="40">
        <v>21522</v>
      </c>
      <c r="CY290" s="39">
        <v>570655</v>
      </c>
      <c r="CZ290" s="40">
        <v>408181</v>
      </c>
      <c r="DA290" s="40">
        <v>113252</v>
      </c>
      <c r="DB290" s="40">
        <v>30035</v>
      </c>
      <c r="DC290" s="40">
        <v>6911</v>
      </c>
      <c r="DD290" s="40">
        <v>2138</v>
      </c>
      <c r="DE290" s="40">
        <v>10138</v>
      </c>
      <c r="DF290" s="39">
        <v>733499</v>
      </c>
      <c r="DG290" s="40">
        <v>500258</v>
      </c>
      <c r="DH290" s="40">
        <v>151312</v>
      </c>
      <c r="DI290" s="40">
        <v>54984</v>
      </c>
      <c r="DJ290" s="40">
        <v>9173</v>
      </c>
      <c r="DK290" s="40">
        <v>2887</v>
      </c>
      <c r="DL290" s="159">
        <v>14885</v>
      </c>
      <c r="DM290" s="39">
        <v>564228</v>
      </c>
      <c r="DN290" s="40">
        <v>400468</v>
      </c>
      <c r="DO290" s="40">
        <v>112902</v>
      </c>
      <c r="DP290" s="40">
        <v>34491</v>
      </c>
      <c r="DQ290" s="40">
        <v>7215</v>
      </c>
      <c r="DR290" s="40">
        <v>2313</v>
      </c>
      <c r="DS290" s="159">
        <v>6839</v>
      </c>
      <c r="DT290" s="41">
        <v>497555.78539999999</v>
      </c>
      <c r="DU290" s="42">
        <v>60327.04163</v>
      </c>
      <c r="DV290" s="42">
        <v>143961.06599999999</v>
      </c>
      <c r="DW290" s="42">
        <v>177819.9467</v>
      </c>
      <c r="DX290" s="42">
        <v>115447.7311</v>
      </c>
      <c r="DY290" s="41">
        <v>351796.47440000001</v>
      </c>
      <c r="DZ290" s="42">
        <v>29282.620770000001</v>
      </c>
      <c r="EA290" s="42">
        <v>97538.062120000002</v>
      </c>
      <c r="EB290" s="42">
        <v>131150.2187</v>
      </c>
      <c r="EC290" s="160">
        <v>93825.572880000007</v>
      </c>
    </row>
    <row r="291" spans="1:133">
      <c r="A291" s="154" t="s">
        <v>1802</v>
      </c>
      <c r="B291" s="154" t="s">
        <v>1803</v>
      </c>
      <c r="C291" s="140" t="s">
        <v>126</v>
      </c>
      <c r="D291" s="29" t="s">
        <v>178</v>
      </c>
      <c r="E291" s="156" t="s">
        <v>1804</v>
      </c>
      <c r="F291" s="29" t="s">
        <v>1805</v>
      </c>
      <c r="G291" s="156" t="s">
        <v>1806</v>
      </c>
      <c r="H291" s="166" t="s">
        <v>1807</v>
      </c>
      <c r="I291" s="150">
        <v>1940</v>
      </c>
      <c r="J291" s="100" t="s">
        <v>85</v>
      </c>
      <c r="K291" s="100" t="s">
        <v>49</v>
      </c>
      <c r="L291" s="100" t="s">
        <v>86</v>
      </c>
      <c r="M291" s="100" t="s">
        <v>87</v>
      </c>
      <c r="N291" s="100" t="s">
        <v>102</v>
      </c>
      <c r="O291" s="43">
        <f t="shared" si="561"/>
        <v>66.553677519999994</v>
      </c>
      <c r="P291" s="162">
        <f t="shared" si="562"/>
        <v>32.177895880000001</v>
      </c>
      <c r="Q291" s="43">
        <f t="shared" si="563"/>
        <v>65.176034040000005</v>
      </c>
      <c r="R291" s="162">
        <f t="shared" si="564"/>
        <v>31.936003500000002</v>
      </c>
      <c r="S291" s="43">
        <f t="shared" si="565"/>
        <v>63.219730589999998</v>
      </c>
      <c r="T291" s="162">
        <f t="shared" si="566"/>
        <v>35.737652699999998</v>
      </c>
      <c r="U291" s="43">
        <f t="shared" si="567"/>
        <v>64.585486259999996</v>
      </c>
      <c r="V291" s="162">
        <f t="shared" si="568"/>
        <v>34.81779839</v>
      </c>
      <c r="W291" s="43">
        <f t="shared" si="268"/>
        <v>67.329999450000003</v>
      </c>
      <c r="X291" s="162">
        <f t="shared" si="269"/>
        <v>32.670000549999997</v>
      </c>
      <c r="Y291" s="58" t="s">
        <v>655</v>
      </c>
      <c r="Z291" s="168"/>
      <c r="AA291" s="58" t="s">
        <v>655</v>
      </c>
      <c r="AB291" s="168"/>
      <c r="AC291" s="58" t="s">
        <v>655</v>
      </c>
      <c r="AD291" s="168"/>
      <c r="AE291" s="58" t="s">
        <v>655</v>
      </c>
      <c r="AF291" s="168"/>
      <c r="AG291" s="43">
        <f t="shared" ref="AG291:AL291" si="645">CZ291/$CY291*100</f>
        <v>64.000887759999998</v>
      </c>
      <c r="AH291" s="44">
        <f t="shared" si="645"/>
        <v>26.706849420000001</v>
      </c>
      <c r="AI291" s="44">
        <f t="shared" si="645"/>
        <v>4.1464334459999996</v>
      </c>
      <c r="AJ291" s="44">
        <f t="shared" si="645"/>
        <v>3.0222173269999999</v>
      </c>
      <c r="AK291" s="44">
        <f t="shared" si="645"/>
        <v>0.29719888799999999</v>
      </c>
      <c r="AL291" s="44">
        <f t="shared" si="645"/>
        <v>1.826413155</v>
      </c>
      <c r="AM291" s="43">
        <f t="shared" ref="AM291:AR291" si="646">DN291/$DM291*100</f>
        <v>60.853733669999997</v>
      </c>
      <c r="AN291" s="44">
        <f t="shared" si="646"/>
        <v>25.173555140000001</v>
      </c>
      <c r="AO291" s="44">
        <f t="shared" si="646"/>
        <v>8.4961420249999993</v>
      </c>
      <c r="AP291" s="44">
        <f t="shared" si="646"/>
        <v>3.8968412610000001</v>
      </c>
      <c r="AQ291" s="44">
        <f t="shared" si="646"/>
        <v>0.30949771100000001</v>
      </c>
      <c r="AR291" s="163">
        <f t="shared" si="646"/>
        <v>1.2702301890000001</v>
      </c>
      <c r="AS291" s="45">
        <f t="shared" si="571"/>
        <v>89.871815830000003</v>
      </c>
      <c r="AT291" s="46">
        <f t="shared" si="577"/>
        <v>191</v>
      </c>
      <c r="AU291" s="47">
        <f t="shared" si="572"/>
        <v>46.487776449999998</v>
      </c>
      <c r="AV291" s="46">
        <f t="shared" si="578"/>
        <v>42</v>
      </c>
      <c r="AW291" s="47">
        <f t="shared" si="573"/>
        <v>54.323668099999999</v>
      </c>
      <c r="AX291" s="164">
        <f t="shared" si="579"/>
        <v>47</v>
      </c>
      <c r="AY291" s="59" t="s">
        <v>1790</v>
      </c>
      <c r="AZ291" s="60"/>
      <c r="BA291" s="59"/>
      <c r="BB291" s="60"/>
      <c r="BC291" s="165">
        <f t="shared" si="574"/>
        <v>29.233257909999999</v>
      </c>
      <c r="BD291" s="51"/>
      <c r="BE291" s="44"/>
      <c r="BF291" s="162"/>
      <c r="BG291" s="100">
        <v>288</v>
      </c>
      <c r="BH291" s="39">
        <v>499753</v>
      </c>
      <c r="BI291" s="40">
        <v>332604</v>
      </c>
      <c r="BJ291" s="40">
        <v>160810</v>
      </c>
      <c r="BK291" s="39">
        <v>422613.93170000002</v>
      </c>
      <c r="BL291" s="40">
        <v>275443</v>
      </c>
      <c r="BM291" s="40">
        <v>134966</v>
      </c>
      <c r="BN291" s="39">
        <v>395381.31160000002</v>
      </c>
      <c r="BO291" s="40">
        <v>249959</v>
      </c>
      <c r="BP291" s="40">
        <v>141300</v>
      </c>
      <c r="BQ291" s="39">
        <v>368685</v>
      </c>
      <c r="BR291" s="40">
        <v>238117</v>
      </c>
      <c r="BS291" s="40">
        <v>128368</v>
      </c>
      <c r="BT291" s="39">
        <v>493719</v>
      </c>
      <c r="BU291" s="40">
        <v>332421</v>
      </c>
      <c r="BV291" s="40">
        <v>161298</v>
      </c>
      <c r="BW291" s="40">
        <v>0</v>
      </c>
      <c r="BX291" s="40">
        <v>0</v>
      </c>
      <c r="BY291" s="159">
        <v>0</v>
      </c>
      <c r="BZ291" s="39"/>
      <c r="CA291" s="40"/>
      <c r="CB291" s="40"/>
      <c r="CC291" s="159"/>
      <c r="CD291" s="39"/>
      <c r="CE291" s="40"/>
      <c r="CF291" s="40"/>
      <c r="CG291" s="159"/>
      <c r="CH291" s="39"/>
      <c r="CI291" s="40"/>
      <c r="CJ291" s="40"/>
      <c r="CK291" s="159"/>
      <c r="CL291" s="39"/>
      <c r="CM291" s="159"/>
      <c r="CN291" s="39"/>
      <c r="CO291" s="40"/>
      <c r="CP291" s="40"/>
      <c r="CQ291" s="159"/>
      <c r="CR291" s="39">
        <v>779310</v>
      </c>
      <c r="CS291" s="40">
        <v>470758</v>
      </c>
      <c r="CT291" s="40">
        <v>206124</v>
      </c>
      <c r="CU291" s="40">
        <v>55934</v>
      </c>
      <c r="CV291" s="40">
        <v>23194</v>
      </c>
      <c r="CW291" s="40">
        <v>2071</v>
      </c>
      <c r="CX291" s="40">
        <v>21230</v>
      </c>
      <c r="CY291" s="39">
        <v>599262</v>
      </c>
      <c r="CZ291" s="40">
        <v>383533</v>
      </c>
      <c r="DA291" s="40">
        <v>160044</v>
      </c>
      <c r="DB291" s="40">
        <v>24848</v>
      </c>
      <c r="DC291" s="40">
        <v>18111</v>
      </c>
      <c r="DD291" s="40">
        <v>1781</v>
      </c>
      <c r="DE291" s="40">
        <v>10945</v>
      </c>
      <c r="DF291" s="39">
        <v>733499</v>
      </c>
      <c r="DG291" s="40">
        <v>426757</v>
      </c>
      <c r="DH291" s="40">
        <v>188282</v>
      </c>
      <c r="DI291" s="40">
        <v>74391</v>
      </c>
      <c r="DJ291" s="40">
        <v>27682</v>
      </c>
      <c r="DK291" s="40">
        <v>2193</v>
      </c>
      <c r="DL291" s="159">
        <v>14194</v>
      </c>
      <c r="DM291" s="39">
        <v>558324</v>
      </c>
      <c r="DN291" s="40">
        <v>339761</v>
      </c>
      <c r="DO291" s="40">
        <v>140550</v>
      </c>
      <c r="DP291" s="40">
        <v>47436</v>
      </c>
      <c r="DQ291" s="40">
        <v>21757</v>
      </c>
      <c r="DR291" s="40">
        <v>1728</v>
      </c>
      <c r="DS291" s="159">
        <v>7092</v>
      </c>
      <c r="DT291" s="41">
        <v>565704.33519999997</v>
      </c>
      <c r="DU291" s="42">
        <v>57295.576939999999</v>
      </c>
      <c r="DV291" s="42">
        <v>105120.03599999999</v>
      </c>
      <c r="DW291" s="42">
        <v>140305.35550000001</v>
      </c>
      <c r="DX291" s="42">
        <v>262983.36670000001</v>
      </c>
      <c r="DY291" s="41">
        <v>347507.22110000002</v>
      </c>
      <c r="DZ291" s="42">
        <v>16200.43929</v>
      </c>
      <c r="EA291" s="42">
        <v>57352.449619999999</v>
      </c>
      <c r="EB291" s="42">
        <v>85175.662750000003</v>
      </c>
      <c r="EC291" s="160">
        <v>188778.66940000001</v>
      </c>
    </row>
    <row r="292" spans="1:133">
      <c r="A292" s="155" t="s">
        <v>1808</v>
      </c>
      <c r="B292" s="155" t="s">
        <v>1809</v>
      </c>
      <c r="C292" s="140" t="s">
        <v>80</v>
      </c>
      <c r="D292" s="29" t="s">
        <v>1810</v>
      </c>
      <c r="E292" s="156" t="s">
        <v>1811</v>
      </c>
      <c r="F292" s="29" t="s">
        <v>1812</v>
      </c>
      <c r="G292" s="156" t="s">
        <v>1813</v>
      </c>
      <c r="H292" s="166">
        <v>2004</v>
      </c>
      <c r="I292" s="150">
        <v>1943</v>
      </c>
      <c r="J292" s="100" t="s">
        <v>131</v>
      </c>
      <c r="K292" s="100" t="s">
        <v>49</v>
      </c>
      <c r="L292" s="100" t="s">
        <v>148</v>
      </c>
      <c r="M292" s="100" t="s">
        <v>87</v>
      </c>
      <c r="N292" s="100" t="s">
        <v>102</v>
      </c>
      <c r="O292" s="43">
        <f t="shared" si="561"/>
        <v>31.602685340000001</v>
      </c>
      <c r="P292" s="162">
        <f t="shared" si="562"/>
        <v>67.355579329999998</v>
      </c>
      <c r="Q292" s="43">
        <f t="shared" si="563"/>
        <v>30.289094330000001</v>
      </c>
      <c r="R292" s="162">
        <f t="shared" si="564"/>
        <v>67.150587970000004</v>
      </c>
      <c r="S292" s="43">
        <f t="shared" si="565"/>
        <v>35.620866100000001</v>
      </c>
      <c r="T292" s="162">
        <f t="shared" si="566"/>
        <v>63.140201900000001</v>
      </c>
      <c r="U292" s="43">
        <f t="shared" si="567"/>
        <v>37.599118529999998</v>
      </c>
      <c r="V292" s="162">
        <f t="shared" si="568"/>
        <v>61.630849009999999</v>
      </c>
      <c r="W292" s="43">
        <f t="shared" si="268"/>
        <v>31.109115259999999</v>
      </c>
      <c r="X292" s="162">
        <f t="shared" si="269"/>
        <v>66.92978995</v>
      </c>
      <c r="Y292" s="58" t="s">
        <v>655</v>
      </c>
      <c r="Z292" s="168"/>
      <c r="AA292" s="58" t="s">
        <v>655</v>
      </c>
      <c r="AB292" s="168"/>
      <c r="AC292" s="58" t="s">
        <v>655</v>
      </c>
      <c r="AD292" s="168"/>
      <c r="AE292" s="58" t="s">
        <v>655</v>
      </c>
      <c r="AF292" s="168"/>
      <c r="AG292" s="43">
        <f t="shared" ref="AG292:AL292" si="647">CZ292/$CY292*100</f>
        <v>85.158261240000002</v>
      </c>
      <c r="AH292" s="44">
        <f t="shared" si="647"/>
        <v>10.00133847</v>
      </c>
      <c r="AI292" s="44">
        <f t="shared" si="647"/>
        <v>2.4872975560000001</v>
      </c>
      <c r="AJ292" s="44">
        <f t="shared" si="647"/>
        <v>1.0935487399999999</v>
      </c>
      <c r="AK292" s="44">
        <f t="shared" si="647"/>
        <v>0.35930142209999999</v>
      </c>
      <c r="AL292" s="44">
        <f t="shared" si="647"/>
        <v>0.90007874389999998</v>
      </c>
      <c r="AM292" s="43">
        <f t="shared" ref="AM292:AR292" si="648">DN292/$DM292*100</f>
        <v>84.800287870000005</v>
      </c>
      <c r="AN292" s="44">
        <f t="shared" si="648"/>
        <v>9.2495107030000003</v>
      </c>
      <c r="AO292" s="44">
        <f t="shared" si="648"/>
        <v>3.8278377030000001</v>
      </c>
      <c r="AP292" s="44">
        <f t="shared" si="648"/>
        <v>1.077594151</v>
      </c>
      <c r="AQ292" s="44">
        <f t="shared" si="648"/>
        <v>0.25504875420000001</v>
      </c>
      <c r="AR292" s="163">
        <f t="shared" si="648"/>
        <v>0.78972081549999995</v>
      </c>
      <c r="AS292" s="45">
        <f t="shared" si="571"/>
        <v>83.54620491</v>
      </c>
      <c r="AT292" s="46">
        <f t="shared" si="577"/>
        <v>366</v>
      </c>
      <c r="AU292" s="47">
        <f t="shared" si="572"/>
        <v>19.918983789999999</v>
      </c>
      <c r="AV292" s="46">
        <f t="shared" si="578"/>
        <v>395</v>
      </c>
      <c r="AW292" s="47">
        <f t="shared" si="573"/>
        <v>20.905046370000001</v>
      </c>
      <c r="AX292" s="164">
        <f t="shared" si="579"/>
        <v>414</v>
      </c>
      <c r="AY292" s="59" t="s">
        <v>1790</v>
      </c>
      <c r="AZ292" s="60"/>
      <c r="BA292" s="59"/>
      <c r="BB292" s="60"/>
      <c r="BC292" s="165">
        <f t="shared" si="574"/>
        <v>67.355887240000001</v>
      </c>
      <c r="BD292" s="51"/>
      <c r="BE292" s="44"/>
      <c r="BF292" s="162"/>
      <c r="BG292" s="100">
        <v>289</v>
      </c>
      <c r="BH292" s="39">
        <v>394438</v>
      </c>
      <c r="BI292" s="40">
        <v>124653</v>
      </c>
      <c r="BJ292" s="40">
        <v>265676</v>
      </c>
      <c r="BK292" s="39">
        <v>337867.48090000002</v>
      </c>
      <c r="BL292" s="40">
        <v>102337</v>
      </c>
      <c r="BM292" s="40">
        <v>226880</v>
      </c>
      <c r="BN292" s="39">
        <v>321642.93729999999</v>
      </c>
      <c r="BO292" s="40">
        <v>114572</v>
      </c>
      <c r="BP292" s="40">
        <v>203086</v>
      </c>
      <c r="BQ292" s="39">
        <v>318558</v>
      </c>
      <c r="BR292" s="40">
        <v>119775</v>
      </c>
      <c r="BS292" s="40">
        <v>196330</v>
      </c>
      <c r="BT292" s="39">
        <v>385244</v>
      </c>
      <c r="BU292" s="40">
        <v>119846</v>
      </c>
      <c r="BV292" s="40">
        <v>257843</v>
      </c>
      <c r="BW292" s="40">
        <v>0</v>
      </c>
      <c r="BX292" s="40">
        <v>0</v>
      </c>
      <c r="BY292" s="159">
        <v>7555</v>
      </c>
      <c r="BZ292" s="39"/>
      <c r="CA292" s="40"/>
      <c r="CB292" s="40"/>
      <c r="CC292" s="159"/>
      <c r="CD292" s="39"/>
      <c r="CE292" s="40"/>
      <c r="CF292" s="40"/>
      <c r="CG292" s="159"/>
      <c r="CH292" s="39"/>
      <c r="CI292" s="40"/>
      <c r="CJ292" s="40"/>
      <c r="CK292" s="159"/>
      <c r="CL292" s="39"/>
      <c r="CM292" s="159"/>
      <c r="CN292" s="39"/>
      <c r="CO292" s="40"/>
      <c r="CP292" s="40"/>
      <c r="CQ292" s="159"/>
      <c r="CR292" s="39">
        <v>727457</v>
      </c>
      <c r="CS292" s="40">
        <v>598659</v>
      </c>
      <c r="CT292" s="40">
        <v>75972</v>
      </c>
      <c r="CU292" s="40">
        <v>29933</v>
      </c>
      <c r="CV292" s="40">
        <v>8649</v>
      </c>
      <c r="CW292" s="40">
        <v>2608</v>
      </c>
      <c r="CX292" s="40">
        <v>11637</v>
      </c>
      <c r="CY292" s="39">
        <v>575283</v>
      </c>
      <c r="CZ292" s="40">
        <v>489901</v>
      </c>
      <c r="DA292" s="40">
        <v>57536</v>
      </c>
      <c r="DB292" s="40">
        <v>14309</v>
      </c>
      <c r="DC292" s="40">
        <v>6291</v>
      </c>
      <c r="DD292" s="40">
        <v>2067</v>
      </c>
      <c r="DE292" s="40">
        <v>5178</v>
      </c>
      <c r="DF292" s="39">
        <v>733499</v>
      </c>
      <c r="DG292" s="40">
        <v>604824</v>
      </c>
      <c r="DH292" s="40">
        <v>72284</v>
      </c>
      <c r="DI292" s="40">
        <v>35476</v>
      </c>
      <c r="DJ292" s="40">
        <v>8901</v>
      </c>
      <c r="DK292" s="40">
        <v>1779</v>
      </c>
      <c r="DL292" s="159">
        <v>10235</v>
      </c>
      <c r="DM292" s="39">
        <v>569695</v>
      </c>
      <c r="DN292" s="40">
        <v>483103</v>
      </c>
      <c r="DO292" s="40">
        <v>52694</v>
      </c>
      <c r="DP292" s="40">
        <v>21807</v>
      </c>
      <c r="DQ292" s="40">
        <v>6139</v>
      </c>
      <c r="DR292" s="40">
        <v>1453</v>
      </c>
      <c r="DS292" s="159">
        <v>4499</v>
      </c>
      <c r="DT292" s="41">
        <v>520355.75449999998</v>
      </c>
      <c r="DU292" s="42">
        <v>85618.269589999996</v>
      </c>
      <c r="DV292" s="42">
        <v>163171.9278</v>
      </c>
      <c r="DW292" s="42">
        <v>167915.97870000001</v>
      </c>
      <c r="DX292" s="42">
        <v>103649.5784</v>
      </c>
      <c r="DY292" s="41">
        <v>436508.00260000001</v>
      </c>
      <c r="DZ292" s="42">
        <v>66253.145130000004</v>
      </c>
      <c r="EA292" s="42">
        <v>136292.8126</v>
      </c>
      <c r="EB292" s="42">
        <v>142709.84450000001</v>
      </c>
      <c r="EC292" s="160">
        <v>91252.200370000006</v>
      </c>
    </row>
    <row r="293" spans="1:133">
      <c r="A293" s="154" t="s">
        <v>1814</v>
      </c>
      <c r="B293" s="154" t="s">
        <v>1815</v>
      </c>
      <c r="C293" s="140" t="s">
        <v>126</v>
      </c>
      <c r="D293" s="29" t="s">
        <v>721</v>
      </c>
      <c r="E293" s="156" t="s">
        <v>1816</v>
      </c>
      <c r="F293" s="29" t="s">
        <v>1817</v>
      </c>
      <c r="G293" s="156" t="s">
        <v>1818</v>
      </c>
      <c r="H293" s="161">
        <v>2020</v>
      </c>
      <c r="I293" s="150">
        <v>1956</v>
      </c>
      <c r="J293" s="100" t="s">
        <v>131</v>
      </c>
      <c r="K293" s="100" t="s">
        <v>49</v>
      </c>
      <c r="L293" s="100" t="s">
        <v>410</v>
      </c>
      <c r="M293" s="100" t="s">
        <v>87</v>
      </c>
      <c r="N293" s="100" t="s">
        <v>95</v>
      </c>
      <c r="O293" s="43">
        <f t="shared" si="561"/>
        <v>61.573461299999998</v>
      </c>
      <c r="P293" s="162">
        <f t="shared" si="562"/>
        <v>37.19462429</v>
      </c>
      <c r="Q293" s="43">
        <f t="shared" si="563"/>
        <v>59.35509674</v>
      </c>
      <c r="R293" s="162">
        <f t="shared" si="564"/>
        <v>37.875770590000002</v>
      </c>
      <c r="S293" s="43">
        <f t="shared" si="565"/>
        <v>58.438432669999997</v>
      </c>
      <c r="T293" s="162">
        <f t="shared" si="566"/>
        <v>40.724852599999998</v>
      </c>
      <c r="U293" s="43">
        <f t="shared" si="567"/>
        <v>59.653814869999998</v>
      </c>
      <c r="V293" s="162">
        <f t="shared" si="568"/>
        <v>39.813266759999998</v>
      </c>
      <c r="W293" s="43">
        <f t="shared" si="268"/>
        <v>62.272891389999998</v>
      </c>
      <c r="X293" s="162">
        <f t="shared" si="269"/>
        <v>37.727108610000002</v>
      </c>
      <c r="Y293" s="58" t="s">
        <v>655</v>
      </c>
      <c r="Z293" s="168"/>
      <c r="AA293" s="58" t="s">
        <v>655</v>
      </c>
      <c r="AB293" s="168"/>
      <c r="AC293" s="58" t="s">
        <v>655</v>
      </c>
      <c r="AD293" s="168"/>
      <c r="AE293" s="58" t="s">
        <v>655</v>
      </c>
      <c r="AF293" s="168"/>
      <c r="AG293" s="43">
        <f t="shared" ref="AG293:AL293" si="649">CZ293/$CY293*100</f>
        <v>57.362935149999998</v>
      </c>
      <c r="AH293" s="44">
        <f t="shared" si="649"/>
        <v>33.991517469999998</v>
      </c>
      <c r="AI293" s="44">
        <f t="shared" si="649"/>
        <v>4.3150109739999998</v>
      </c>
      <c r="AJ293" s="44">
        <f t="shared" si="649"/>
        <v>2.4336111439999999</v>
      </c>
      <c r="AK293" s="44">
        <f t="shared" si="649"/>
        <v>0.41830448190000002</v>
      </c>
      <c r="AL293" s="44">
        <f t="shared" si="649"/>
        <v>1.4786207769999999</v>
      </c>
      <c r="AM293" s="43">
        <f t="shared" ref="AM293:AR293" si="650">DN293/$DM293*100</f>
        <v>57.41684463</v>
      </c>
      <c r="AN293" s="44">
        <f t="shared" si="650"/>
        <v>30.60499682</v>
      </c>
      <c r="AO293" s="44">
        <f t="shared" si="650"/>
        <v>7.2889957069999998</v>
      </c>
      <c r="AP293" s="44">
        <f t="shared" si="650"/>
        <v>3.0460541820000002</v>
      </c>
      <c r="AQ293" s="44">
        <f t="shared" si="650"/>
        <v>0.36997621580000001</v>
      </c>
      <c r="AR293" s="163">
        <f t="shared" si="650"/>
        <v>1.273132441</v>
      </c>
      <c r="AS293" s="45">
        <f t="shared" si="571"/>
        <v>88.938585639999999</v>
      </c>
      <c r="AT293" s="46">
        <f t="shared" si="577"/>
        <v>237</v>
      </c>
      <c r="AU293" s="47">
        <f t="shared" si="572"/>
        <v>35.211204799999997</v>
      </c>
      <c r="AV293" s="46">
        <f t="shared" si="578"/>
        <v>141</v>
      </c>
      <c r="AW293" s="47">
        <f t="shared" si="573"/>
        <v>43.329734389999999</v>
      </c>
      <c r="AX293" s="164">
        <f t="shared" si="579"/>
        <v>113</v>
      </c>
      <c r="AY293" s="59" t="s">
        <v>1790</v>
      </c>
      <c r="AZ293" s="60"/>
      <c r="BA293" s="59"/>
      <c r="BB293" s="60"/>
      <c r="BC293" s="165">
        <f t="shared" si="574"/>
        <v>32.507727709999998</v>
      </c>
      <c r="BD293" s="51"/>
      <c r="BE293" s="44"/>
      <c r="BF293" s="162"/>
      <c r="BG293" s="100">
        <v>290</v>
      </c>
      <c r="BH293" s="39">
        <v>417805</v>
      </c>
      <c r="BI293" s="40">
        <v>257257</v>
      </c>
      <c r="BJ293" s="40">
        <v>155401</v>
      </c>
      <c r="BK293" s="39">
        <v>373410.22450000001</v>
      </c>
      <c r="BL293" s="40">
        <v>221638</v>
      </c>
      <c r="BM293" s="40">
        <v>141432</v>
      </c>
      <c r="BN293" s="39">
        <v>372369.67190000002</v>
      </c>
      <c r="BO293" s="40">
        <v>217607</v>
      </c>
      <c r="BP293" s="40">
        <v>151647</v>
      </c>
      <c r="BQ293" s="39">
        <v>354088</v>
      </c>
      <c r="BR293" s="40">
        <v>211227</v>
      </c>
      <c r="BS293" s="40">
        <v>140974</v>
      </c>
      <c r="BT293" s="39">
        <v>407129</v>
      </c>
      <c r="BU293" s="40">
        <v>253531</v>
      </c>
      <c r="BV293" s="40">
        <v>153598</v>
      </c>
      <c r="BW293" s="40">
        <v>0</v>
      </c>
      <c r="BX293" s="40">
        <v>0</v>
      </c>
      <c r="BY293" s="159">
        <v>0</v>
      </c>
      <c r="BZ293" s="39"/>
      <c r="CA293" s="40"/>
      <c r="CB293" s="40"/>
      <c r="CC293" s="159"/>
      <c r="CD293" s="39"/>
      <c r="CE293" s="40"/>
      <c r="CF293" s="40"/>
      <c r="CG293" s="159"/>
      <c r="CH293" s="39"/>
      <c r="CI293" s="40"/>
      <c r="CJ293" s="40"/>
      <c r="CK293" s="159"/>
      <c r="CL293" s="39"/>
      <c r="CM293" s="159"/>
      <c r="CN293" s="39"/>
      <c r="CO293" s="40"/>
      <c r="CP293" s="40"/>
      <c r="CQ293" s="159"/>
      <c r="CR293" s="39">
        <v>741551</v>
      </c>
      <c r="CS293" s="40">
        <v>391561</v>
      </c>
      <c r="CT293" s="40">
        <v>254159</v>
      </c>
      <c r="CU293" s="40">
        <v>55400</v>
      </c>
      <c r="CV293" s="40">
        <v>20492</v>
      </c>
      <c r="CW293" s="40">
        <v>2930</v>
      </c>
      <c r="CX293" s="40">
        <v>17009</v>
      </c>
      <c r="CY293" s="39">
        <v>566812</v>
      </c>
      <c r="CZ293" s="40">
        <v>325140</v>
      </c>
      <c r="DA293" s="40">
        <v>192668</v>
      </c>
      <c r="DB293" s="40">
        <v>24458</v>
      </c>
      <c r="DC293" s="40">
        <v>13794</v>
      </c>
      <c r="DD293" s="40">
        <v>2371</v>
      </c>
      <c r="DE293" s="40">
        <v>8381</v>
      </c>
      <c r="DF293" s="39">
        <v>733498</v>
      </c>
      <c r="DG293" s="40">
        <v>392607</v>
      </c>
      <c r="DH293" s="40">
        <v>232364</v>
      </c>
      <c r="DI293" s="40">
        <v>67422</v>
      </c>
      <c r="DJ293" s="40">
        <v>23930</v>
      </c>
      <c r="DK293" s="40">
        <v>2683</v>
      </c>
      <c r="DL293" s="159">
        <v>14492</v>
      </c>
      <c r="DM293" s="39">
        <v>560036</v>
      </c>
      <c r="DN293" s="40">
        <v>321555</v>
      </c>
      <c r="DO293" s="40">
        <v>171399</v>
      </c>
      <c r="DP293" s="40">
        <v>40821</v>
      </c>
      <c r="DQ293" s="40">
        <v>17059</v>
      </c>
      <c r="DR293" s="40">
        <v>2072</v>
      </c>
      <c r="DS293" s="159">
        <v>7130</v>
      </c>
      <c r="DT293" s="41">
        <v>522759.08809999999</v>
      </c>
      <c r="DU293" s="42">
        <v>57824.548860000003</v>
      </c>
      <c r="DV293" s="42">
        <v>125372.63800000001</v>
      </c>
      <c r="DW293" s="42">
        <v>155492.12820000001</v>
      </c>
      <c r="DX293" s="42">
        <v>184069.77309999999</v>
      </c>
      <c r="DY293" s="41">
        <v>293053.14809999999</v>
      </c>
      <c r="DZ293" s="42">
        <v>17252.014719999999</v>
      </c>
      <c r="EA293" s="42">
        <v>64559.184710000001</v>
      </c>
      <c r="EB293" s="42">
        <v>84262.798060000001</v>
      </c>
      <c r="EC293" s="160">
        <v>126979.1507</v>
      </c>
    </row>
    <row r="294" spans="1:133">
      <c r="A294" s="155" t="s">
        <v>1819</v>
      </c>
      <c r="B294" s="155" t="s">
        <v>1820</v>
      </c>
      <c r="C294" s="140" t="s">
        <v>80</v>
      </c>
      <c r="D294" s="29" t="s">
        <v>178</v>
      </c>
      <c r="E294" s="156" t="s">
        <v>1821</v>
      </c>
      <c r="F294" s="29" t="s">
        <v>1822</v>
      </c>
      <c r="G294" s="156" t="s">
        <v>1823</v>
      </c>
      <c r="H294" s="166">
        <v>2014</v>
      </c>
      <c r="I294" s="150">
        <v>1972</v>
      </c>
      <c r="J294" s="100" t="s">
        <v>85</v>
      </c>
      <c r="K294" s="100" t="s">
        <v>49</v>
      </c>
      <c r="L294" s="100" t="s">
        <v>86</v>
      </c>
      <c r="M294" s="100" t="s">
        <v>87</v>
      </c>
      <c r="N294" s="100" t="s">
        <v>102</v>
      </c>
      <c r="O294" s="43">
        <f t="shared" si="561"/>
        <v>40.71984149</v>
      </c>
      <c r="P294" s="162">
        <f t="shared" si="562"/>
        <v>58.071173389999998</v>
      </c>
      <c r="Q294" s="43">
        <f t="shared" si="563"/>
        <v>38.694134050000002</v>
      </c>
      <c r="R294" s="162">
        <f t="shared" si="564"/>
        <v>58.632193360000002</v>
      </c>
      <c r="S294" s="43">
        <f t="shared" si="565"/>
        <v>41.850269990000001</v>
      </c>
      <c r="T294" s="162">
        <f t="shared" si="566"/>
        <v>57.191985090000003</v>
      </c>
      <c r="U294" s="43">
        <f t="shared" si="567"/>
        <v>43.68403215</v>
      </c>
      <c r="V294" s="162">
        <f t="shared" si="568"/>
        <v>55.758267160000003</v>
      </c>
      <c r="W294" s="43">
        <f t="shared" si="268"/>
        <v>39.593505639999997</v>
      </c>
      <c r="X294" s="162">
        <f t="shared" si="269"/>
        <v>60.247275590000001</v>
      </c>
      <c r="Y294" s="58" t="s">
        <v>655</v>
      </c>
      <c r="Z294" s="168"/>
      <c r="AA294" s="58" t="s">
        <v>655</v>
      </c>
      <c r="AB294" s="168"/>
      <c r="AC294" s="58" t="s">
        <v>655</v>
      </c>
      <c r="AD294" s="168"/>
      <c r="AE294" s="58" t="s">
        <v>655</v>
      </c>
      <c r="AF294" s="168"/>
      <c r="AG294" s="43">
        <f t="shared" ref="AG294:AL294" si="651">CZ294/$CY294*100</f>
        <v>76.467231569999996</v>
      </c>
      <c r="AH294" s="44">
        <f t="shared" si="651"/>
        <v>16.90678097</v>
      </c>
      <c r="AI294" s="44">
        <f t="shared" si="651"/>
        <v>3.7485065469999999</v>
      </c>
      <c r="AJ294" s="44">
        <f t="shared" si="651"/>
        <v>0.63563958700000001</v>
      </c>
      <c r="AK294" s="44">
        <f t="shared" si="651"/>
        <v>0.8585430382</v>
      </c>
      <c r="AL294" s="44">
        <f t="shared" si="651"/>
        <v>1.3831361790000001</v>
      </c>
      <c r="AM294" s="43">
        <f t="shared" ref="AM294:AR294" si="652">DN294/$DM294*100</f>
        <v>73.633579870000005</v>
      </c>
      <c r="AN294" s="44">
        <f t="shared" si="652"/>
        <v>17.1886692</v>
      </c>
      <c r="AO294" s="44">
        <f t="shared" si="652"/>
        <v>6.6772688760000003</v>
      </c>
      <c r="AP294" s="44">
        <f t="shared" si="652"/>
        <v>0.68637215169999999</v>
      </c>
      <c r="AQ294" s="44">
        <f t="shared" si="652"/>
        <v>0.86061869020000004</v>
      </c>
      <c r="AR294" s="163">
        <f t="shared" si="652"/>
        <v>0.95349121069999998</v>
      </c>
      <c r="AS294" s="45">
        <f t="shared" si="571"/>
        <v>88.275533339999996</v>
      </c>
      <c r="AT294" s="46">
        <f t="shared" si="577"/>
        <v>266</v>
      </c>
      <c r="AU294" s="47">
        <f t="shared" si="572"/>
        <v>27.475754030000001</v>
      </c>
      <c r="AV294" s="46">
        <f t="shared" si="578"/>
        <v>258</v>
      </c>
      <c r="AW294" s="47">
        <f t="shared" si="573"/>
        <v>31.48730596</v>
      </c>
      <c r="AX294" s="164">
        <f t="shared" si="579"/>
        <v>258</v>
      </c>
      <c r="AY294" s="59" t="s">
        <v>1790</v>
      </c>
      <c r="AZ294" s="60"/>
      <c r="BA294" s="59"/>
      <c r="BB294" s="60"/>
      <c r="BC294" s="165">
        <f t="shared" si="574"/>
        <v>52.3897604</v>
      </c>
      <c r="BD294" s="51"/>
      <c r="BE294" s="44"/>
      <c r="BF294" s="162"/>
      <c r="BG294" s="100">
        <v>291</v>
      </c>
      <c r="BH294" s="39">
        <v>461296</v>
      </c>
      <c r="BI294" s="40">
        <v>187839</v>
      </c>
      <c r="BJ294" s="40">
        <v>267880</v>
      </c>
      <c r="BK294" s="39">
        <v>375131.79599999997</v>
      </c>
      <c r="BL294" s="40">
        <v>145154</v>
      </c>
      <c r="BM294" s="40">
        <v>219948</v>
      </c>
      <c r="BN294" s="39">
        <v>346740.8933</v>
      </c>
      <c r="BO294" s="40">
        <v>145112</v>
      </c>
      <c r="BP294" s="40">
        <v>198308</v>
      </c>
      <c r="BQ294" s="39">
        <v>330464</v>
      </c>
      <c r="BR294" s="40">
        <v>144360</v>
      </c>
      <c r="BS294" s="40">
        <v>184261</v>
      </c>
      <c r="BT294" s="39">
        <v>452208</v>
      </c>
      <c r="BU294" s="40">
        <v>179045</v>
      </c>
      <c r="BV294" s="40">
        <v>272443</v>
      </c>
      <c r="BW294" s="40">
        <v>0</v>
      </c>
      <c r="BX294" s="40">
        <v>0</v>
      </c>
      <c r="BY294" s="159">
        <v>720</v>
      </c>
      <c r="BZ294" s="39"/>
      <c r="CA294" s="40"/>
      <c r="CB294" s="40"/>
      <c r="CC294" s="159"/>
      <c r="CD294" s="39"/>
      <c r="CE294" s="40"/>
      <c r="CF294" s="40"/>
      <c r="CG294" s="159"/>
      <c r="CH294" s="39"/>
      <c r="CI294" s="40"/>
      <c r="CJ294" s="40"/>
      <c r="CK294" s="159"/>
      <c r="CL294" s="39"/>
      <c r="CM294" s="159"/>
      <c r="CN294" s="39"/>
      <c r="CO294" s="40"/>
      <c r="CP294" s="40"/>
      <c r="CQ294" s="159"/>
      <c r="CR294" s="39">
        <v>786461</v>
      </c>
      <c r="CS294" s="40">
        <v>573166</v>
      </c>
      <c r="CT294" s="40">
        <v>134644</v>
      </c>
      <c r="CU294" s="40">
        <v>51350</v>
      </c>
      <c r="CV294" s="40">
        <v>4927</v>
      </c>
      <c r="CW294" s="40">
        <v>6600</v>
      </c>
      <c r="CX294" s="40">
        <v>15776</v>
      </c>
      <c r="CY294" s="39">
        <v>616859</v>
      </c>
      <c r="CZ294" s="40">
        <v>471695</v>
      </c>
      <c r="DA294" s="40">
        <v>104291</v>
      </c>
      <c r="DB294" s="40">
        <v>23123</v>
      </c>
      <c r="DC294" s="40">
        <v>3921</v>
      </c>
      <c r="DD294" s="40">
        <v>5296</v>
      </c>
      <c r="DE294" s="40">
        <v>8532</v>
      </c>
      <c r="DF294" s="39">
        <v>733499</v>
      </c>
      <c r="DG294" s="40">
        <v>517246</v>
      </c>
      <c r="DH294" s="40">
        <v>131257</v>
      </c>
      <c r="DI294" s="40">
        <v>62110</v>
      </c>
      <c r="DJ294" s="40">
        <v>5097</v>
      </c>
      <c r="DK294" s="40">
        <v>6381</v>
      </c>
      <c r="DL294" s="159">
        <v>11408</v>
      </c>
      <c r="DM294" s="39">
        <v>565291</v>
      </c>
      <c r="DN294" s="40">
        <v>416244</v>
      </c>
      <c r="DO294" s="40">
        <v>97166</v>
      </c>
      <c r="DP294" s="40">
        <v>37746</v>
      </c>
      <c r="DQ294" s="40">
        <v>3880</v>
      </c>
      <c r="DR294" s="40">
        <v>4865</v>
      </c>
      <c r="DS294" s="159">
        <v>5390</v>
      </c>
      <c r="DT294" s="41">
        <v>570408.59169999999</v>
      </c>
      <c r="DU294" s="42">
        <v>66877.365170000005</v>
      </c>
      <c r="DV294" s="42">
        <v>157932.00289999999</v>
      </c>
      <c r="DW294" s="42">
        <v>188875.16209999999</v>
      </c>
      <c r="DX294" s="42">
        <v>156724.06159999999</v>
      </c>
      <c r="DY294" s="41">
        <v>426669.95789999998</v>
      </c>
      <c r="DZ294" s="42">
        <v>34646.876850000001</v>
      </c>
      <c r="EA294" s="42">
        <v>113343.4065</v>
      </c>
      <c r="EB294" s="42">
        <v>144332.79949999999</v>
      </c>
      <c r="EC294" s="160">
        <v>134346.8751</v>
      </c>
    </row>
    <row r="295" spans="1:133">
      <c r="A295" s="154" t="s">
        <v>1824</v>
      </c>
      <c r="B295" s="154" t="s">
        <v>1825</v>
      </c>
      <c r="C295" s="140" t="s">
        <v>80</v>
      </c>
      <c r="D295" s="29" t="s">
        <v>1826</v>
      </c>
      <c r="E295" s="156" t="s">
        <v>1827</v>
      </c>
      <c r="F295" s="29" t="s">
        <v>1828</v>
      </c>
      <c r="G295" s="156" t="s">
        <v>1829</v>
      </c>
      <c r="H295" s="166">
        <v>2012</v>
      </c>
      <c r="I295" s="150">
        <v>1971</v>
      </c>
      <c r="J295" s="100" t="s">
        <v>85</v>
      </c>
      <c r="K295" s="100" t="s">
        <v>49</v>
      </c>
      <c r="L295" s="100" t="s">
        <v>196</v>
      </c>
      <c r="M295" s="100" t="s">
        <v>87</v>
      </c>
      <c r="N295" s="100" t="s">
        <v>102</v>
      </c>
      <c r="O295" s="43">
        <f t="shared" si="561"/>
        <v>46.083795790000003</v>
      </c>
      <c r="P295" s="162">
        <f t="shared" si="562"/>
        <v>52.53791588</v>
      </c>
      <c r="Q295" s="43">
        <f t="shared" si="563"/>
        <v>44.089196829999999</v>
      </c>
      <c r="R295" s="162">
        <f t="shared" si="564"/>
        <v>53.203422070000002</v>
      </c>
      <c r="S295" s="43">
        <f t="shared" si="565"/>
        <v>47.307952129999997</v>
      </c>
      <c r="T295" s="162">
        <f t="shared" si="566"/>
        <v>51.794037019999998</v>
      </c>
      <c r="U295" s="43">
        <f t="shared" si="567"/>
        <v>47.99922274</v>
      </c>
      <c r="V295" s="162">
        <f t="shared" si="568"/>
        <v>51.477466130000003</v>
      </c>
      <c r="W295" s="43">
        <f t="shared" si="268"/>
        <v>46.716243380000002</v>
      </c>
      <c r="X295" s="162">
        <f t="shared" si="269"/>
        <v>53.283756619999998</v>
      </c>
      <c r="Y295" s="58" t="s">
        <v>655</v>
      </c>
      <c r="Z295" s="168"/>
      <c r="AA295" s="58" t="s">
        <v>655</v>
      </c>
      <c r="AB295" s="168"/>
      <c r="AC295" s="58" t="s">
        <v>655</v>
      </c>
      <c r="AD295" s="168"/>
      <c r="AE295" s="58" t="s">
        <v>655</v>
      </c>
      <c r="AF295" s="168"/>
      <c r="AG295" s="43">
        <f t="shared" ref="AG295:AL295" si="653">CZ295/$CY295*100</f>
        <v>62.064711320000001</v>
      </c>
      <c r="AH295" s="44">
        <f t="shared" si="653"/>
        <v>25.905061750000002</v>
      </c>
      <c r="AI295" s="44">
        <f t="shared" si="653"/>
        <v>7.1652074419999998</v>
      </c>
      <c r="AJ295" s="44">
        <f t="shared" si="653"/>
        <v>1.8928684870000001</v>
      </c>
      <c r="AK295" s="44">
        <f t="shared" si="653"/>
        <v>0.86096910800000004</v>
      </c>
      <c r="AL295" s="44">
        <f t="shared" si="653"/>
        <v>2.1111818929999999</v>
      </c>
      <c r="AM295" s="43">
        <f t="shared" ref="AM295:AR295" si="654">DN295/$DM295*100</f>
        <v>63.47538703</v>
      </c>
      <c r="AN295" s="44">
        <f t="shared" si="654"/>
        <v>23.97728034</v>
      </c>
      <c r="AO295" s="44">
        <f t="shared" si="654"/>
        <v>8.0556609459999997</v>
      </c>
      <c r="AP295" s="44">
        <f t="shared" si="654"/>
        <v>2.0052670340000001</v>
      </c>
      <c r="AQ295" s="44">
        <f t="shared" si="654"/>
        <v>0.91243183729999999</v>
      </c>
      <c r="AR295" s="163">
        <f t="shared" si="654"/>
        <v>1.573972817</v>
      </c>
      <c r="AS295" s="45">
        <f t="shared" si="571"/>
        <v>88.684427040000003</v>
      </c>
      <c r="AT295" s="46">
        <f t="shared" si="577"/>
        <v>248</v>
      </c>
      <c r="AU295" s="47">
        <f t="shared" si="572"/>
        <v>25.5628037</v>
      </c>
      <c r="AV295" s="46">
        <f t="shared" si="578"/>
        <v>292</v>
      </c>
      <c r="AW295" s="47">
        <f t="shared" si="573"/>
        <v>27.220489409999999</v>
      </c>
      <c r="AX295" s="164">
        <f t="shared" si="579"/>
        <v>319</v>
      </c>
      <c r="AY295" s="59" t="s">
        <v>1790</v>
      </c>
      <c r="AZ295" s="60"/>
      <c r="BA295" s="59"/>
      <c r="BB295" s="60"/>
      <c r="BC295" s="165">
        <f t="shared" si="574"/>
        <v>45.170393150000002</v>
      </c>
      <c r="BD295" s="51"/>
      <c r="BE295" s="44"/>
      <c r="BF295" s="162"/>
      <c r="BG295" s="100">
        <v>292</v>
      </c>
      <c r="BH295" s="39">
        <v>385986</v>
      </c>
      <c r="BI295" s="40">
        <v>177877</v>
      </c>
      <c r="BJ295" s="40">
        <v>202789</v>
      </c>
      <c r="BK295" s="39">
        <v>319785.82089999999</v>
      </c>
      <c r="BL295" s="40">
        <v>140991</v>
      </c>
      <c r="BM295" s="40">
        <v>170137</v>
      </c>
      <c r="BN295" s="39">
        <v>307506.4412</v>
      </c>
      <c r="BO295" s="40">
        <v>145475</v>
      </c>
      <c r="BP295" s="40">
        <v>159270</v>
      </c>
      <c r="BQ295" s="39">
        <v>298484</v>
      </c>
      <c r="BR295" s="40">
        <v>143270</v>
      </c>
      <c r="BS295" s="40">
        <v>153652</v>
      </c>
      <c r="BT295" s="39">
        <v>380555</v>
      </c>
      <c r="BU295" s="40">
        <v>177781</v>
      </c>
      <c r="BV295" s="40">
        <v>202774</v>
      </c>
      <c r="BW295" s="40">
        <v>0</v>
      </c>
      <c r="BX295" s="40">
        <v>0</v>
      </c>
      <c r="BY295" s="159">
        <v>0</v>
      </c>
      <c r="BZ295" s="39"/>
      <c r="CA295" s="40"/>
      <c r="CB295" s="40"/>
      <c r="CC295" s="159"/>
      <c r="CD295" s="39"/>
      <c r="CE295" s="40"/>
      <c r="CF295" s="40"/>
      <c r="CG295" s="159"/>
      <c r="CH295" s="39"/>
      <c r="CI295" s="40"/>
      <c r="CJ295" s="40"/>
      <c r="CK295" s="159"/>
      <c r="CL295" s="39"/>
      <c r="CM295" s="159"/>
      <c r="CN295" s="39"/>
      <c r="CO295" s="40"/>
      <c r="CP295" s="40"/>
      <c r="CQ295" s="159"/>
      <c r="CR295" s="39">
        <v>768129</v>
      </c>
      <c r="CS295" s="40">
        <v>448494</v>
      </c>
      <c r="CT295" s="40">
        <v>198324</v>
      </c>
      <c r="CU295" s="40">
        <v>74271</v>
      </c>
      <c r="CV295" s="40">
        <v>14993</v>
      </c>
      <c r="CW295" s="40">
        <v>6692</v>
      </c>
      <c r="CX295" s="40">
        <v>25355</v>
      </c>
      <c r="CY295" s="39">
        <v>569823</v>
      </c>
      <c r="CZ295" s="40">
        <v>353659</v>
      </c>
      <c r="DA295" s="40">
        <v>147613</v>
      </c>
      <c r="DB295" s="40">
        <v>40829</v>
      </c>
      <c r="DC295" s="40">
        <v>10786</v>
      </c>
      <c r="DD295" s="40">
        <v>4906</v>
      </c>
      <c r="DE295" s="40">
        <v>12030</v>
      </c>
      <c r="DF295" s="39">
        <v>733498</v>
      </c>
      <c r="DG295" s="40">
        <v>439534</v>
      </c>
      <c r="DH295" s="40">
        <v>180803</v>
      </c>
      <c r="DI295" s="40">
        <v>73031</v>
      </c>
      <c r="DJ295" s="40">
        <v>14375</v>
      </c>
      <c r="DK295" s="40">
        <v>6498</v>
      </c>
      <c r="DL295" s="159">
        <v>19257</v>
      </c>
      <c r="DM295" s="39">
        <v>537684</v>
      </c>
      <c r="DN295" s="40">
        <v>341297</v>
      </c>
      <c r="DO295" s="40">
        <v>128922</v>
      </c>
      <c r="DP295" s="40">
        <v>43314</v>
      </c>
      <c r="DQ295" s="40">
        <v>10782</v>
      </c>
      <c r="DR295" s="40">
        <v>4906</v>
      </c>
      <c r="DS295" s="159">
        <v>8463</v>
      </c>
      <c r="DT295" s="41">
        <v>515314.8749</v>
      </c>
      <c r="DU295" s="42">
        <v>58310.83066</v>
      </c>
      <c r="DV295" s="42">
        <v>139441.29689999999</v>
      </c>
      <c r="DW295" s="42">
        <v>185833.8174</v>
      </c>
      <c r="DX295" s="42">
        <v>131728.92989999999</v>
      </c>
      <c r="DY295" s="41">
        <v>314825.21980000002</v>
      </c>
      <c r="DZ295" s="42">
        <v>27980.375540000001</v>
      </c>
      <c r="EA295" s="42">
        <v>86863.930919999999</v>
      </c>
      <c r="EB295" s="42">
        <v>114283.94779999999</v>
      </c>
      <c r="EC295" s="160">
        <v>85696.965609999999</v>
      </c>
    </row>
    <row r="296" spans="1:133">
      <c r="A296" s="155" t="s">
        <v>1830</v>
      </c>
      <c r="B296" s="155" t="s">
        <v>1831</v>
      </c>
      <c r="C296" s="140" t="s">
        <v>80</v>
      </c>
      <c r="D296" s="29" t="s">
        <v>1312</v>
      </c>
      <c r="E296" s="156" t="s">
        <v>809</v>
      </c>
      <c r="F296" s="29" t="s">
        <v>1832</v>
      </c>
      <c r="G296" s="156" t="s">
        <v>1833</v>
      </c>
      <c r="H296" s="166" t="s">
        <v>1801</v>
      </c>
      <c r="I296" s="150">
        <v>1964</v>
      </c>
      <c r="J296" s="100" t="s">
        <v>85</v>
      </c>
      <c r="K296" s="100" t="s">
        <v>49</v>
      </c>
      <c r="L296" s="100" t="s">
        <v>196</v>
      </c>
      <c r="M296" s="100" t="s">
        <v>87</v>
      </c>
      <c r="N296" s="100" t="s">
        <v>102</v>
      </c>
      <c r="O296" s="43">
        <f t="shared" si="561"/>
        <v>45.501705690000001</v>
      </c>
      <c r="P296" s="162">
        <f t="shared" si="562"/>
        <v>53.351760919999997</v>
      </c>
      <c r="Q296" s="43">
        <f t="shared" si="563"/>
        <v>43.251346730000002</v>
      </c>
      <c r="R296" s="162">
        <f t="shared" si="564"/>
        <v>53.739532490000002</v>
      </c>
      <c r="S296" s="43">
        <f t="shared" si="565"/>
        <v>44.201566380000003</v>
      </c>
      <c r="T296" s="162">
        <f t="shared" si="566"/>
        <v>54.935512619999997</v>
      </c>
      <c r="U296" s="43">
        <f t="shared" si="567"/>
        <v>45.786586290000002</v>
      </c>
      <c r="V296" s="162">
        <f t="shared" si="568"/>
        <v>53.684389619999997</v>
      </c>
      <c r="W296" s="43">
        <f t="shared" si="268"/>
        <v>44.407904500000001</v>
      </c>
      <c r="X296" s="162">
        <f t="shared" si="269"/>
        <v>55.592095499999999</v>
      </c>
      <c r="Y296" s="58" t="s">
        <v>655</v>
      </c>
      <c r="Z296" s="168"/>
      <c r="AA296" s="58" t="s">
        <v>655</v>
      </c>
      <c r="AB296" s="168"/>
      <c r="AC296" s="58" t="s">
        <v>655</v>
      </c>
      <c r="AD296" s="168"/>
      <c r="AE296" s="58" t="s">
        <v>655</v>
      </c>
      <c r="AF296" s="168"/>
      <c r="AG296" s="43">
        <f t="shared" ref="AG296:AL296" si="655">CZ296/$CY296*100</f>
        <v>64.74924317</v>
      </c>
      <c r="AH296" s="44">
        <f t="shared" si="655"/>
        <v>19.011985079999999</v>
      </c>
      <c r="AI296" s="44">
        <f t="shared" si="655"/>
        <v>4.1786298610000001</v>
      </c>
      <c r="AJ296" s="44">
        <f t="shared" si="655"/>
        <v>2.2747518339999999</v>
      </c>
      <c r="AK296" s="44">
        <f t="shared" si="655"/>
        <v>8.4246913229999993</v>
      </c>
      <c r="AL296" s="44">
        <f t="shared" si="655"/>
        <v>1.360876185</v>
      </c>
      <c r="AM296" s="43">
        <f t="shared" ref="AM296:AR296" si="656">DN296/$DM296*100</f>
        <v>63.85023915</v>
      </c>
      <c r="AN296" s="44">
        <f t="shared" si="656"/>
        <v>18.052573559999999</v>
      </c>
      <c r="AO296" s="44">
        <f t="shared" si="656"/>
        <v>6.4468696960000003</v>
      </c>
      <c r="AP296" s="44">
        <f t="shared" si="656"/>
        <v>2.3727068079999998</v>
      </c>
      <c r="AQ296" s="44">
        <f t="shared" si="656"/>
        <v>8.1070580779999997</v>
      </c>
      <c r="AR296" s="163">
        <f t="shared" si="656"/>
        <v>1.170552708</v>
      </c>
      <c r="AS296" s="45">
        <f t="shared" si="571"/>
        <v>88.565381259999995</v>
      </c>
      <c r="AT296" s="46">
        <f t="shared" si="577"/>
        <v>255</v>
      </c>
      <c r="AU296" s="47">
        <f t="shared" si="572"/>
        <v>36.687125700000003</v>
      </c>
      <c r="AV296" s="46">
        <f t="shared" si="578"/>
        <v>123</v>
      </c>
      <c r="AW296" s="47">
        <f t="shared" si="573"/>
        <v>44.040487040000002</v>
      </c>
      <c r="AX296" s="164">
        <f t="shared" si="579"/>
        <v>109</v>
      </c>
      <c r="AY296" s="59" t="s">
        <v>1790</v>
      </c>
      <c r="AZ296" s="60"/>
      <c r="BA296" s="59"/>
      <c r="BB296" s="60"/>
      <c r="BC296" s="165">
        <f t="shared" si="574"/>
        <v>36.233361119999998</v>
      </c>
      <c r="BD296" s="51">
        <v>43718</v>
      </c>
      <c r="BE296" s="44">
        <f>CO296/CN296*100</f>
        <v>48.704502750000003</v>
      </c>
      <c r="BF296" s="162">
        <f>CP296/CN296*100</f>
        <v>50.69289156</v>
      </c>
      <c r="BG296" s="100">
        <v>293</v>
      </c>
      <c r="BH296" s="39">
        <v>410978</v>
      </c>
      <c r="BI296" s="40">
        <v>187002</v>
      </c>
      <c r="BJ296" s="40">
        <v>219264</v>
      </c>
      <c r="BK296" s="39">
        <v>344215.8713</v>
      </c>
      <c r="BL296" s="40">
        <v>148878</v>
      </c>
      <c r="BM296" s="40">
        <v>184980</v>
      </c>
      <c r="BN296" s="39">
        <v>333390.90010000003</v>
      </c>
      <c r="BO296" s="40">
        <v>147364</v>
      </c>
      <c r="BP296" s="40">
        <v>183150</v>
      </c>
      <c r="BQ296" s="39">
        <v>311517</v>
      </c>
      <c r="BR296" s="40">
        <v>142633</v>
      </c>
      <c r="BS296" s="40">
        <v>167236</v>
      </c>
      <c r="BT296" s="39">
        <v>404124</v>
      </c>
      <c r="BU296" s="40">
        <v>179463</v>
      </c>
      <c r="BV296" s="40">
        <v>224661</v>
      </c>
      <c r="BW296" s="40">
        <v>0</v>
      </c>
      <c r="BX296" s="40">
        <v>0</v>
      </c>
      <c r="BY296" s="159">
        <v>0</v>
      </c>
      <c r="BZ296" s="39"/>
      <c r="CA296" s="40"/>
      <c r="CB296" s="40"/>
      <c r="CC296" s="159"/>
      <c r="CD296" s="39"/>
      <c r="CE296" s="40"/>
      <c r="CF296" s="40"/>
      <c r="CG296" s="159"/>
      <c r="CH296" s="39"/>
      <c r="CI296" s="40"/>
      <c r="CJ296" s="40"/>
      <c r="CK296" s="159"/>
      <c r="CL296" s="39"/>
      <c r="CM296" s="159"/>
      <c r="CN296" s="39">
        <v>190506</v>
      </c>
      <c r="CO296" s="40">
        <v>92785</v>
      </c>
      <c r="CP296" s="40">
        <v>96573</v>
      </c>
      <c r="CQ296" s="159">
        <v>1148</v>
      </c>
      <c r="CR296" s="39">
        <v>759003</v>
      </c>
      <c r="CS296" s="40">
        <v>467389</v>
      </c>
      <c r="CT296" s="40">
        <v>143035</v>
      </c>
      <c r="CU296" s="40">
        <v>49314</v>
      </c>
      <c r="CV296" s="40">
        <v>19498</v>
      </c>
      <c r="CW296" s="40">
        <v>63702</v>
      </c>
      <c r="CX296" s="40">
        <v>16064</v>
      </c>
      <c r="CY296" s="39">
        <v>563534</v>
      </c>
      <c r="CZ296" s="40">
        <v>364884</v>
      </c>
      <c r="DA296" s="40">
        <v>107139</v>
      </c>
      <c r="DB296" s="40">
        <v>23548</v>
      </c>
      <c r="DC296" s="40">
        <v>12819</v>
      </c>
      <c r="DD296" s="40">
        <v>47476</v>
      </c>
      <c r="DE296" s="40">
        <v>7669</v>
      </c>
      <c r="DF296" s="39">
        <v>733499</v>
      </c>
      <c r="DG296" s="40">
        <v>448354</v>
      </c>
      <c r="DH296" s="40">
        <v>135271</v>
      </c>
      <c r="DI296" s="40">
        <v>56415</v>
      </c>
      <c r="DJ296" s="40">
        <v>17766</v>
      </c>
      <c r="DK296" s="40">
        <v>61716</v>
      </c>
      <c r="DL296" s="159">
        <v>13977</v>
      </c>
      <c r="DM296" s="39">
        <v>537951</v>
      </c>
      <c r="DN296" s="40">
        <v>343483</v>
      </c>
      <c r="DO296" s="40">
        <v>97114</v>
      </c>
      <c r="DP296" s="40">
        <v>34681</v>
      </c>
      <c r="DQ296" s="40">
        <v>12764</v>
      </c>
      <c r="DR296" s="40">
        <v>43612</v>
      </c>
      <c r="DS296" s="159">
        <v>6297</v>
      </c>
      <c r="DT296" s="41">
        <v>533709.35549999995</v>
      </c>
      <c r="DU296" s="42">
        <v>61027.629970000002</v>
      </c>
      <c r="DV296" s="42">
        <v>123670.5818</v>
      </c>
      <c r="DW296" s="42">
        <v>153208.52170000001</v>
      </c>
      <c r="DX296" s="42">
        <v>195802.62210000001</v>
      </c>
      <c r="DY296" s="41">
        <v>338243.01890000002</v>
      </c>
      <c r="DZ296" s="42">
        <v>21167.26626</v>
      </c>
      <c r="EA296" s="42">
        <v>69835.126619999995</v>
      </c>
      <c r="EB296" s="42">
        <v>98276.753100000002</v>
      </c>
      <c r="EC296" s="160">
        <v>148963.87289999999</v>
      </c>
    </row>
    <row r="297" spans="1:133">
      <c r="A297" s="154" t="s">
        <v>1834</v>
      </c>
      <c r="B297" s="154" t="s">
        <v>1835</v>
      </c>
      <c r="C297" s="140" t="s">
        <v>80</v>
      </c>
      <c r="D297" s="29" t="s">
        <v>1836</v>
      </c>
      <c r="E297" s="156" t="s">
        <v>1837</v>
      </c>
      <c r="F297" s="29" t="s">
        <v>1838</v>
      </c>
      <c r="G297" s="156" t="s">
        <v>1839</v>
      </c>
      <c r="H297" s="166">
        <v>2004</v>
      </c>
      <c r="I297" s="150">
        <v>1975</v>
      </c>
      <c r="J297" s="100" t="s">
        <v>85</v>
      </c>
      <c r="K297" s="100" t="s">
        <v>49</v>
      </c>
      <c r="L297" s="100" t="s">
        <v>148</v>
      </c>
      <c r="M297" s="100" t="s">
        <v>87</v>
      </c>
      <c r="N297" s="100" t="s">
        <v>102</v>
      </c>
      <c r="O297" s="43">
        <f t="shared" si="561"/>
        <v>31.21547881</v>
      </c>
      <c r="P297" s="162">
        <f t="shared" si="562"/>
        <v>67.664381509999998</v>
      </c>
      <c r="Q297" s="43">
        <f t="shared" si="563"/>
        <v>29.55296238</v>
      </c>
      <c r="R297" s="162">
        <f t="shared" si="564"/>
        <v>67.849964259999993</v>
      </c>
      <c r="S297" s="43">
        <f t="shared" si="565"/>
        <v>34.064666860000003</v>
      </c>
      <c r="T297" s="162">
        <f t="shared" si="566"/>
        <v>64.874804420000004</v>
      </c>
      <c r="U297" s="43">
        <f t="shared" si="567"/>
        <v>36.935367890000002</v>
      </c>
      <c r="V297" s="162">
        <f t="shared" si="568"/>
        <v>62.329134969999998</v>
      </c>
      <c r="W297" s="43">
        <f t="shared" si="268"/>
        <v>31.092402320000001</v>
      </c>
      <c r="X297" s="162">
        <f t="shared" si="269"/>
        <v>68.907597679999995</v>
      </c>
      <c r="Y297" s="58" t="s">
        <v>655</v>
      </c>
      <c r="Z297" s="168"/>
      <c r="AA297" s="58" t="s">
        <v>655</v>
      </c>
      <c r="AB297" s="168"/>
      <c r="AC297" s="58" t="s">
        <v>655</v>
      </c>
      <c r="AD297" s="168"/>
      <c r="AE297" s="58" t="s">
        <v>655</v>
      </c>
      <c r="AF297" s="168"/>
      <c r="AG297" s="43">
        <f t="shared" ref="AG297:AL297" si="657">CZ297/$CY297*100</f>
        <v>83.560103060000003</v>
      </c>
      <c r="AH297" s="44">
        <f t="shared" si="657"/>
        <v>10.244004459999999</v>
      </c>
      <c r="AI297" s="44">
        <f t="shared" si="657"/>
        <v>3.6402076600000002</v>
      </c>
      <c r="AJ297" s="44">
        <f t="shared" si="657"/>
        <v>1.314221643</v>
      </c>
      <c r="AK297" s="44">
        <f t="shared" si="657"/>
        <v>0.28207083929999999</v>
      </c>
      <c r="AL297" s="44">
        <f t="shared" si="657"/>
        <v>0.95939234380000005</v>
      </c>
      <c r="AM297" s="43">
        <f t="shared" ref="AM297:AR297" si="658">DN297/$DM297*100</f>
        <v>82.197706460000006</v>
      </c>
      <c r="AN297" s="44">
        <f t="shared" si="658"/>
        <v>9.6918937229999997</v>
      </c>
      <c r="AO297" s="44">
        <f t="shared" si="658"/>
        <v>5.7833342600000002</v>
      </c>
      <c r="AP297" s="44">
        <f t="shared" si="658"/>
        <v>1.3210188819999999</v>
      </c>
      <c r="AQ297" s="44">
        <f t="shared" si="658"/>
        <v>0.25581407859999999</v>
      </c>
      <c r="AR297" s="163">
        <f t="shared" si="658"/>
        <v>0.75023259900000006</v>
      </c>
      <c r="AS297" s="45">
        <f t="shared" si="571"/>
        <v>86.078179210000002</v>
      </c>
      <c r="AT297" s="46">
        <f t="shared" si="577"/>
        <v>325</v>
      </c>
      <c r="AU297" s="47">
        <f t="shared" si="572"/>
        <v>22.899628790000001</v>
      </c>
      <c r="AV297" s="46">
        <f t="shared" si="578"/>
        <v>341</v>
      </c>
      <c r="AW297" s="47">
        <f t="shared" si="573"/>
        <v>24.26675689</v>
      </c>
      <c r="AX297" s="164">
        <f t="shared" si="579"/>
        <v>377</v>
      </c>
      <c r="AY297" s="59" t="s">
        <v>1790</v>
      </c>
      <c r="AZ297" s="60"/>
      <c r="BA297" s="59"/>
      <c r="BB297" s="60"/>
      <c r="BC297" s="165">
        <f t="shared" si="574"/>
        <v>63.282775989999998</v>
      </c>
      <c r="BD297" s="51"/>
      <c r="BE297" s="44"/>
      <c r="BF297" s="162"/>
      <c r="BG297" s="100">
        <v>294</v>
      </c>
      <c r="BH297" s="39">
        <v>420394</v>
      </c>
      <c r="BI297" s="40">
        <v>131228</v>
      </c>
      <c r="BJ297" s="40">
        <v>284457</v>
      </c>
      <c r="BK297" s="39">
        <v>353223.47269999998</v>
      </c>
      <c r="BL297" s="40">
        <v>104388</v>
      </c>
      <c r="BM297" s="40">
        <v>239662</v>
      </c>
      <c r="BN297" s="39">
        <v>336915.08120000002</v>
      </c>
      <c r="BO297" s="40">
        <v>114769</v>
      </c>
      <c r="BP297" s="40">
        <v>218573</v>
      </c>
      <c r="BQ297" s="39">
        <v>329573</v>
      </c>
      <c r="BR297" s="40">
        <v>121729</v>
      </c>
      <c r="BS297" s="40">
        <v>205420</v>
      </c>
      <c r="BT297" s="39">
        <v>412284</v>
      </c>
      <c r="BU297" s="40">
        <v>128189</v>
      </c>
      <c r="BV297" s="40">
        <v>284095</v>
      </c>
      <c r="BW297" s="40">
        <v>0</v>
      </c>
      <c r="BX297" s="40">
        <v>0</v>
      </c>
      <c r="BY297" s="159">
        <v>0</v>
      </c>
      <c r="BZ297" s="39"/>
      <c r="CA297" s="40"/>
      <c r="CB297" s="40"/>
      <c r="CC297" s="159"/>
      <c r="CD297" s="39"/>
      <c r="CE297" s="40"/>
      <c r="CF297" s="40"/>
      <c r="CG297" s="159"/>
      <c r="CH297" s="39"/>
      <c r="CI297" s="40"/>
      <c r="CJ297" s="40"/>
      <c r="CK297" s="159"/>
      <c r="CL297" s="39"/>
      <c r="CM297" s="159"/>
      <c r="CN297" s="39"/>
      <c r="CO297" s="40"/>
      <c r="CP297" s="40"/>
      <c r="CQ297" s="159"/>
      <c r="CR297" s="39">
        <v>733339</v>
      </c>
      <c r="CS297" s="40">
        <v>588361</v>
      </c>
      <c r="CT297" s="40">
        <v>75058</v>
      </c>
      <c r="CU297" s="40">
        <v>44308</v>
      </c>
      <c r="CV297" s="40">
        <v>11534</v>
      </c>
      <c r="CW297" s="40">
        <v>1963</v>
      </c>
      <c r="CX297" s="40">
        <v>12115</v>
      </c>
      <c r="CY297" s="39">
        <v>569006</v>
      </c>
      <c r="CZ297" s="40">
        <v>475462</v>
      </c>
      <c r="DA297" s="40">
        <v>58289</v>
      </c>
      <c r="DB297" s="40">
        <v>20713</v>
      </c>
      <c r="DC297" s="40">
        <v>7478</v>
      </c>
      <c r="DD297" s="40">
        <v>1605</v>
      </c>
      <c r="DE297" s="40">
        <v>5459</v>
      </c>
      <c r="DF297" s="39">
        <v>733499</v>
      </c>
      <c r="DG297" s="40">
        <v>582885</v>
      </c>
      <c r="DH297" s="40">
        <v>72706</v>
      </c>
      <c r="DI297" s="40">
        <v>54690</v>
      </c>
      <c r="DJ297" s="40">
        <v>11246</v>
      </c>
      <c r="DK297" s="40">
        <v>1906</v>
      </c>
      <c r="DL297" s="159">
        <v>10066</v>
      </c>
      <c r="DM297" s="39">
        <v>557827</v>
      </c>
      <c r="DN297" s="40">
        <v>458521</v>
      </c>
      <c r="DO297" s="40">
        <v>54064</v>
      </c>
      <c r="DP297" s="40">
        <v>32261</v>
      </c>
      <c r="DQ297" s="40">
        <v>7369</v>
      </c>
      <c r="DR297" s="40">
        <v>1427</v>
      </c>
      <c r="DS297" s="159">
        <v>4185</v>
      </c>
      <c r="DT297" s="41">
        <v>533453.72549999994</v>
      </c>
      <c r="DU297" s="42">
        <v>74266.471680000002</v>
      </c>
      <c r="DV297" s="42">
        <v>163986.1918</v>
      </c>
      <c r="DW297" s="42">
        <v>173042.13920000001</v>
      </c>
      <c r="DX297" s="42">
        <v>122158.92290000001</v>
      </c>
      <c r="DY297" s="41">
        <v>435118.05790000001</v>
      </c>
      <c r="DZ297" s="42">
        <v>50085.429360000002</v>
      </c>
      <c r="EA297" s="42">
        <v>133072.22020000001</v>
      </c>
      <c r="EB297" s="42">
        <v>146371.3671</v>
      </c>
      <c r="EC297" s="160">
        <v>105589.0413</v>
      </c>
    </row>
    <row r="298" spans="1:133">
      <c r="A298" s="155" t="s">
        <v>1840</v>
      </c>
      <c r="B298" s="155" t="s">
        <v>1841</v>
      </c>
      <c r="C298" s="140" t="s">
        <v>80</v>
      </c>
      <c r="D298" s="29" t="s">
        <v>1842</v>
      </c>
      <c r="E298" s="156" t="s">
        <v>1843</v>
      </c>
      <c r="F298" s="29" t="s">
        <v>1844</v>
      </c>
      <c r="G298" s="156" t="s">
        <v>1845</v>
      </c>
      <c r="H298" s="166">
        <v>2020</v>
      </c>
      <c r="I298" s="150">
        <v>1995</v>
      </c>
      <c r="J298" s="100" t="s">
        <v>85</v>
      </c>
      <c r="K298" s="100" t="s">
        <v>49</v>
      </c>
      <c r="L298" s="100" t="s">
        <v>196</v>
      </c>
      <c r="M298" s="100" t="s">
        <v>87</v>
      </c>
      <c r="N298" s="100" t="s">
        <v>549</v>
      </c>
      <c r="O298" s="43">
        <f t="shared" si="561"/>
        <v>43.301993000000003</v>
      </c>
      <c r="P298" s="162">
        <f t="shared" si="562"/>
        <v>55.38861721</v>
      </c>
      <c r="Q298" s="43">
        <f t="shared" si="563"/>
        <v>39.921455109999997</v>
      </c>
      <c r="R298" s="162">
        <f t="shared" si="564"/>
        <v>57.184836089999997</v>
      </c>
      <c r="S298" s="43">
        <f t="shared" si="565"/>
        <v>43.460415920000003</v>
      </c>
      <c r="T298" s="162">
        <f t="shared" si="566"/>
        <v>55.21978</v>
      </c>
      <c r="U298" s="43">
        <f t="shared" si="567"/>
        <v>45.842646780000003</v>
      </c>
      <c r="V298" s="162">
        <f t="shared" si="568"/>
        <v>53.350593629999999</v>
      </c>
      <c r="W298" s="43">
        <f t="shared" si="268"/>
        <v>42.343911409999997</v>
      </c>
      <c r="X298" s="162">
        <f t="shared" si="269"/>
        <v>54.504881760000004</v>
      </c>
      <c r="Y298" s="58" t="s">
        <v>655</v>
      </c>
      <c r="Z298" s="168"/>
      <c r="AA298" s="58" t="s">
        <v>655</v>
      </c>
      <c r="AB298" s="168"/>
      <c r="AC298" s="58" t="s">
        <v>655</v>
      </c>
      <c r="AD298" s="168"/>
      <c r="AE298" s="58" t="s">
        <v>655</v>
      </c>
      <c r="AF298" s="168"/>
      <c r="AG298" s="43">
        <f t="shared" ref="AG298:AL298" si="659">CZ298/$CY298*100</f>
        <v>90.580017810000001</v>
      </c>
      <c r="AH298" s="44">
        <f t="shared" si="659"/>
        <v>3.8917313309999999</v>
      </c>
      <c r="AI298" s="44">
        <f t="shared" si="659"/>
        <v>2.4468494600000001</v>
      </c>
      <c r="AJ298" s="44">
        <f t="shared" si="659"/>
        <v>0.63075222740000003</v>
      </c>
      <c r="AK298" s="44">
        <f t="shared" si="659"/>
        <v>1.4453774850000001</v>
      </c>
      <c r="AL298" s="44">
        <f t="shared" si="659"/>
        <v>1.0052716880000001</v>
      </c>
      <c r="AM298" s="43">
        <f t="shared" ref="AM298:AR298" si="660">DN298/$DM298*100</f>
        <v>89.180228439999993</v>
      </c>
      <c r="AN298" s="44">
        <f t="shared" si="660"/>
        <v>3.5974471160000001</v>
      </c>
      <c r="AO298" s="44">
        <f t="shared" si="660"/>
        <v>4.242142351</v>
      </c>
      <c r="AP298" s="44">
        <f t="shared" si="660"/>
        <v>0.72119316320000004</v>
      </c>
      <c r="AQ298" s="44">
        <f t="shared" si="660"/>
        <v>1.228055828</v>
      </c>
      <c r="AR298" s="163">
        <f t="shared" si="660"/>
        <v>1.030933104</v>
      </c>
      <c r="AS298" s="45">
        <f t="shared" si="571"/>
        <v>88.721693909999999</v>
      </c>
      <c r="AT298" s="46">
        <f t="shared" si="577"/>
        <v>246</v>
      </c>
      <c r="AU298" s="47">
        <f t="shared" si="572"/>
        <v>30.64795501</v>
      </c>
      <c r="AV298" s="46">
        <f t="shared" si="578"/>
        <v>208</v>
      </c>
      <c r="AW298" s="47">
        <f t="shared" si="573"/>
        <v>32.202009060000002</v>
      </c>
      <c r="AX298" s="164">
        <f t="shared" si="579"/>
        <v>248</v>
      </c>
      <c r="AY298" s="59" t="s">
        <v>1790</v>
      </c>
      <c r="AZ298" s="60"/>
      <c r="BA298" s="59"/>
      <c r="BB298" s="60"/>
      <c r="BC298" s="165">
        <f t="shared" si="574"/>
        <v>61.411432269999999</v>
      </c>
      <c r="BD298" s="51"/>
      <c r="BE298" s="44"/>
      <c r="BF298" s="162"/>
      <c r="BG298" s="100">
        <v>295</v>
      </c>
      <c r="BH298" s="39">
        <v>454792</v>
      </c>
      <c r="BI298" s="40">
        <v>196934</v>
      </c>
      <c r="BJ298" s="40">
        <v>251903</v>
      </c>
      <c r="BK298" s="39">
        <v>385805.07539999997</v>
      </c>
      <c r="BL298" s="40">
        <v>154019</v>
      </c>
      <c r="BM298" s="40">
        <v>220622</v>
      </c>
      <c r="BN298" s="39">
        <v>359934.42930000002</v>
      </c>
      <c r="BO298" s="40">
        <v>156429</v>
      </c>
      <c r="BP298" s="40">
        <v>198755</v>
      </c>
      <c r="BQ298" s="39">
        <v>356116</v>
      </c>
      <c r="BR298" s="40">
        <v>163253</v>
      </c>
      <c r="BS298" s="40">
        <v>189990</v>
      </c>
      <c r="BT298" s="39">
        <v>450145</v>
      </c>
      <c r="BU298" s="40">
        <v>190609</v>
      </c>
      <c r="BV298" s="40">
        <v>245351</v>
      </c>
      <c r="BW298" s="40">
        <v>0</v>
      </c>
      <c r="BX298" s="40">
        <v>0</v>
      </c>
      <c r="BY298" s="159">
        <v>14185</v>
      </c>
      <c r="BZ298" s="39"/>
      <c r="CA298" s="40"/>
      <c r="CB298" s="40"/>
      <c r="CC298" s="159"/>
      <c r="CD298" s="39"/>
      <c r="CE298" s="40"/>
      <c r="CF298" s="40"/>
      <c r="CG298" s="159"/>
      <c r="CH298" s="39"/>
      <c r="CI298" s="40"/>
      <c r="CJ298" s="40"/>
      <c r="CK298" s="159"/>
      <c r="CL298" s="39"/>
      <c r="CM298" s="159"/>
      <c r="CN298" s="39"/>
      <c r="CO298" s="40"/>
      <c r="CP298" s="40"/>
      <c r="CQ298" s="159"/>
      <c r="CR298" s="39">
        <v>745569</v>
      </c>
      <c r="CS298" s="40">
        <v>655576</v>
      </c>
      <c r="CT298" s="40">
        <v>29649</v>
      </c>
      <c r="CU298" s="40">
        <v>31876</v>
      </c>
      <c r="CV298" s="40">
        <v>5252</v>
      </c>
      <c r="CW298" s="40">
        <v>11394</v>
      </c>
      <c r="CX298" s="40">
        <v>11822</v>
      </c>
      <c r="CY298" s="39">
        <v>605309</v>
      </c>
      <c r="CZ298" s="40">
        <v>548289</v>
      </c>
      <c r="DA298" s="40">
        <v>23557</v>
      </c>
      <c r="DB298" s="40">
        <v>14811</v>
      </c>
      <c r="DC298" s="40">
        <v>3818</v>
      </c>
      <c r="DD298" s="40">
        <v>8749</v>
      </c>
      <c r="DE298" s="40">
        <v>6085</v>
      </c>
      <c r="DF298" s="39">
        <v>733499</v>
      </c>
      <c r="DG298" s="40">
        <v>638376</v>
      </c>
      <c r="DH298" s="40">
        <v>27536</v>
      </c>
      <c r="DI298" s="40">
        <v>40340</v>
      </c>
      <c r="DJ298" s="40">
        <v>5764</v>
      </c>
      <c r="DK298" s="40">
        <v>10167</v>
      </c>
      <c r="DL298" s="159">
        <v>11316</v>
      </c>
      <c r="DM298" s="39">
        <v>586944</v>
      </c>
      <c r="DN298" s="40">
        <v>523438</v>
      </c>
      <c r="DO298" s="40">
        <v>21115</v>
      </c>
      <c r="DP298" s="40">
        <v>24899</v>
      </c>
      <c r="DQ298" s="40">
        <v>4233</v>
      </c>
      <c r="DR298" s="40">
        <v>7208</v>
      </c>
      <c r="DS298" s="159">
        <v>6051</v>
      </c>
      <c r="DT298" s="41">
        <v>564912.83589999995</v>
      </c>
      <c r="DU298" s="42">
        <v>63712.598769999997</v>
      </c>
      <c r="DV298" s="42">
        <v>150803.24230000001</v>
      </c>
      <c r="DW298" s="42">
        <v>177262.76300000001</v>
      </c>
      <c r="DX298" s="42">
        <v>173134.23180000001</v>
      </c>
      <c r="DY298" s="41">
        <v>503381.1372</v>
      </c>
      <c r="DZ298" s="42">
        <v>48279.690640000001</v>
      </c>
      <c r="EA298" s="42">
        <v>132821.45989999999</v>
      </c>
      <c r="EB298" s="42">
        <v>160181.14720000001</v>
      </c>
      <c r="EC298" s="160">
        <v>162098.8394</v>
      </c>
    </row>
    <row r="299" spans="1:133">
      <c r="A299" s="154" t="s">
        <v>1846</v>
      </c>
      <c r="B299" s="154" t="s">
        <v>1847</v>
      </c>
      <c r="C299" s="140" t="s">
        <v>126</v>
      </c>
      <c r="D299" s="29" t="s">
        <v>1848</v>
      </c>
      <c r="E299" s="156" t="s">
        <v>1849</v>
      </c>
      <c r="F299" s="29" t="s">
        <v>1850</v>
      </c>
      <c r="G299" s="156" t="s">
        <v>1851</v>
      </c>
      <c r="H299" s="166" t="s">
        <v>1550</v>
      </c>
      <c r="I299" s="150">
        <v>1946</v>
      </c>
      <c r="J299" s="100" t="s">
        <v>131</v>
      </c>
      <c r="K299" s="100" t="s">
        <v>50</v>
      </c>
      <c r="L299" s="100" t="s">
        <v>86</v>
      </c>
      <c r="M299" s="100" t="s">
        <v>87</v>
      </c>
      <c r="N299" s="100" t="s">
        <v>102</v>
      </c>
      <c r="O299" s="43">
        <f t="shared" si="561"/>
        <v>70.073251659999997</v>
      </c>
      <c r="P299" s="162">
        <f t="shared" si="562"/>
        <v>28.501968309999999</v>
      </c>
      <c r="Q299" s="43">
        <f t="shared" si="563"/>
        <v>67.323984690000003</v>
      </c>
      <c r="R299" s="162">
        <f t="shared" si="564"/>
        <v>29.466488739999999</v>
      </c>
      <c r="S299" s="43">
        <f t="shared" si="565"/>
        <v>66.519633760000005</v>
      </c>
      <c r="T299" s="162">
        <f t="shared" si="566"/>
        <v>32.621060730000004</v>
      </c>
      <c r="U299" s="43">
        <f t="shared" si="567"/>
        <v>66.994912459999995</v>
      </c>
      <c r="V299" s="162">
        <f t="shared" si="568"/>
        <v>32.548896190000001</v>
      </c>
      <c r="W299" s="43">
        <f t="shared" si="268"/>
        <v>100</v>
      </c>
      <c r="X299" s="162">
        <f t="shared" si="269"/>
        <v>0</v>
      </c>
      <c r="Y299" s="58" t="s">
        <v>655</v>
      </c>
      <c r="Z299" s="168"/>
      <c r="AA299" s="58" t="s">
        <v>655</v>
      </c>
      <c r="AB299" s="168"/>
      <c r="AC299" s="58" t="s">
        <v>655</v>
      </c>
      <c r="AD299" s="168"/>
      <c r="AE299" s="58" t="s">
        <v>655</v>
      </c>
      <c r="AF299" s="168"/>
      <c r="AG299" s="43">
        <f t="shared" ref="AG299:AL299" si="661">CZ299/$CY299*100</f>
        <v>49.280101770000002</v>
      </c>
      <c r="AH299" s="44">
        <f t="shared" si="661"/>
        <v>39.277751080000002</v>
      </c>
      <c r="AI299" s="44">
        <f t="shared" si="661"/>
        <v>5.9821555120000003</v>
      </c>
      <c r="AJ299" s="44">
        <f t="shared" si="661"/>
        <v>3.2005655480000001</v>
      </c>
      <c r="AK299" s="44">
        <f t="shared" si="661"/>
        <v>0.33791141359999999</v>
      </c>
      <c r="AL299" s="44">
        <f t="shared" si="661"/>
        <v>1.9213418280000001</v>
      </c>
      <c r="AM299" s="43">
        <f t="shared" ref="AM299:AR299" si="662">DN299/$DM299*100</f>
        <v>47.732904050000002</v>
      </c>
      <c r="AN299" s="44">
        <f t="shared" si="662"/>
        <v>34.373355459999999</v>
      </c>
      <c r="AO299" s="44">
        <f t="shared" si="662"/>
        <v>11.77164951</v>
      </c>
      <c r="AP299" s="44">
        <f t="shared" si="662"/>
        <v>4.3262483920000001</v>
      </c>
      <c r="AQ299" s="44">
        <f t="shared" si="662"/>
        <v>0.34389252720000002</v>
      </c>
      <c r="AR299" s="163">
        <f t="shared" si="662"/>
        <v>1.451950064</v>
      </c>
      <c r="AS299" s="45">
        <f t="shared" si="571"/>
        <v>88.645137770000005</v>
      </c>
      <c r="AT299" s="46">
        <f t="shared" si="577"/>
        <v>251</v>
      </c>
      <c r="AU299" s="47">
        <f t="shared" si="572"/>
        <v>40.596221450000002</v>
      </c>
      <c r="AV299" s="46">
        <f t="shared" si="578"/>
        <v>87</v>
      </c>
      <c r="AW299" s="47">
        <f t="shared" si="573"/>
        <v>54.248457049999999</v>
      </c>
      <c r="AX299" s="164">
        <f t="shared" si="579"/>
        <v>48</v>
      </c>
      <c r="AY299" s="59" t="s">
        <v>1790</v>
      </c>
      <c r="AZ299" s="60"/>
      <c r="BA299" s="59"/>
      <c r="BB299" s="60"/>
      <c r="BC299" s="165">
        <f t="shared" si="574"/>
        <v>22.54640693</v>
      </c>
      <c r="BD299" s="51"/>
      <c r="BE299" s="44"/>
      <c r="BF299" s="162"/>
      <c r="BG299" s="100">
        <v>296</v>
      </c>
      <c r="BH299" s="39">
        <v>439717</v>
      </c>
      <c r="BI299" s="40">
        <v>308124</v>
      </c>
      <c r="BJ299" s="40">
        <v>125328</v>
      </c>
      <c r="BK299" s="39">
        <v>360338.14860000001</v>
      </c>
      <c r="BL299" s="40">
        <v>242594</v>
      </c>
      <c r="BM299" s="40">
        <v>106179</v>
      </c>
      <c r="BN299" s="39">
        <v>344967.32319999998</v>
      </c>
      <c r="BO299" s="40">
        <v>229471</v>
      </c>
      <c r="BP299" s="40">
        <v>112532</v>
      </c>
      <c r="BQ299" s="39">
        <v>308204</v>
      </c>
      <c r="BR299" s="40">
        <v>206481</v>
      </c>
      <c r="BS299" s="40">
        <v>100317</v>
      </c>
      <c r="BT299" s="39">
        <v>341457</v>
      </c>
      <c r="BU299" s="40">
        <v>341457</v>
      </c>
      <c r="BV299" s="40">
        <v>0</v>
      </c>
      <c r="BW299" s="40">
        <v>0</v>
      </c>
      <c r="BX299" s="40">
        <v>0</v>
      </c>
      <c r="BY299" s="159">
        <v>0</v>
      </c>
      <c r="BZ299" s="39"/>
      <c r="CA299" s="40"/>
      <c r="CB299" s="40"/>
      <c r="CC299" s="159"/>
      <c r="CD299" s="39"/>
      <c r="CE299" s="40"/>
      <c r="CF299" s="40"/>
      <c r="CG299" s="159"/>
      <c r="CH299" s="39"/>
      <c r="CI299" s="40"/>
      <c r="CJ299" s="40"/>
      <c r="CK299" s="159"/>
      <c r="CL299" s="39"/>
      <c r="CM299" s="159"/>
      <c r="CN299" s="39"/>
      <c r="CO299" s="40"/>
      <c r="CP299" s="40"/>
      <c r="CQ299" s="159"/>
      <c r="CR299" s="39">
        <v>773762</v>
      </c>
      <c r="CS299" s="40">
        <v>344301</v>
      </c>
      <c r="CT299" s="40">
        <v>304750</v>
      </c>
      <c r="CU299" s="40">
        <v>76989</v>
      </c>
      <c r="CV299" s="40">
        <v>26047</v>
      </c>
      <c r="CW299" s="40">
        <v>2245</v>
      </c>
      <c r="CX299" s="40">
        <v>19430</v>
      </c>
      <c r="CY299" s="39">
        <v>578554</v>
      </c>
      <c r="CZ299" s="40">
        <v>285112</v>
      </c>
      <c r="DA299" s="40">
        <v>227243</v>
      </c>
      <c r="DB299" s="40">
        <v>34610</v>
      </c>
      <c r="DC299" s="40">
        <v>18517</v>
      </c>
      <c r="DD299" s="40">
        <v>1955</v>
      </c>
      <c r="DE299" s="40">
        <v>11116</v>
      </c>
      <c r="DF299" s="39">
        <v>733499</v>
      </c>
      <c r="DG299" s="40">
        <v>321681</v>
      </c>
      <c r="DH299" s="40">
        <v>262955</v>
      </c>
      <c r="DI299" s="40">
        <v>99746</v>
      </c>
      <c r="DJ299" s="40">
        <v>31216</v>
      </c>
      <c r="DK299" s="40">
        <v>2428</v>
      </c>
      <c r="DL299" s="159">
        <v>15473</v>
      </c>
      <c r="DM299" s="39">
        <v>547264</v>
      </c>
      <c r="DN299" s="40">
        <v>261225</v>
      </c>
      <c r="DO299" s="40">
        <v>188113</v>
      </c>
      <c r="DP299" s="40">
        <v>64422</v>
      </c>
      <c r="DQ299" s="40">
        <v>23676</v>
      </c>
      <c r="DR299" s="40">
        <v>1882</v>
      </c>
      <c r="DS299" s="159">
        <v>7946</v>
      </c>
      <c r="DT299" s="41">
        <v>572967.41960000002</v>
      </c>
      <c r="DU299" s="42">
        <v>65059.661090000001</v>
      </c>
      <c r="DV299" s="42">
        <v>107042.27529999999</v>
      </c>
      <c r="DW299" s="42">
        <v>168262.36069999999</v>
      </c>
      <c r="DX299" s="42">
        <v>232603.1225</v>
      </c>
      <c r="DY299" s="41">
        <v>260428.89490000001</v>
      </c>
      <c r="DZ299" s="42">
        <v>10348.251340000001</v>
      </c>
      <c r="EA299" s="42">
        <v>37611.188430000002</v>
      </c>
      <c r="EB299" s="42">
        <v>71190.797980000003</v>
      </c>
      <c r="EC299" s="160">
        <v>141278.65719999999</v>
      </c>
    </row>
    <row r="300" spans="1:133">
      <c r="A300" s="155" t="s">
        <v>1852</v>
      </c>
      <c r="B300" s="155" t="s">
        <v>1853</v>
      </c>
      <c r="C300" s="140" t="s">
        <v>80</v>
      </c>
      <c r="D300" s="29" t="s">
        <v>437</v>
      </c>
      <c r="E300" s="156" t="s">
        <v>1854</v>
      </c>
      <c r="F300" s="29" t="s">
        <v>1855</v>
      </c>
      <c r="G300" s="156" t="s">
        <v>1856</v>
      </c>
      <c r="H300" s="166">
        <v>2016</v>
      </c>
      <c r="I300" s="150">
        <v>1971</v>
      </c>
      <c r="J300" s="100" t="s">
        <v>85</v>
      </c>
      <c r="K300" s="100" t="s">
        <v>49</v>
      </c>
      <c r="L300" s="100" t="s">
        <v>116</v>
      </c>
      <c r="M300" s="100" t="s">
        <v>87</v>
      </c>
      <c r="N300" s="100" t="s">
        <v>102</v>
      </c>
      <c r="O300" s="43">
        <f t="shared" si="561"/>
        <v>31.793939999999999</v>
      </c>
      <c r="P300" s="162">
        <f t="shared" si="562"/>
        <v>67.075762510000004</v>
      </c>
      <c r="Q300" s="43">
        <f t="shared" si="563"/>
        <v>30.590945739999999</v>
      </c>
      <c r="R300" s="162">
        <f t="shared" si="564"/>
        <v>66.977660389999997</v>
      </c>
      <c r="S300" s="43">
        <f t="shared" si="565"/>
        <v>34.34044282</v>
      </c>
      <c r="T300" s="162">
        <f t="shared" si="566"/>
        <v>64.67019612</v>
      </c>
      <c r="U300" s="43">
        <f t="shared" si="567"/>
        <v>37.021706530000003</v>
      </c>
      <c r="V300" s="162">
        <f t="shared" si="568"/>
        <v>62.223379899999998</v>
      </c>
      <c r="W300" s="43">
        <f t="shared" si="268"/>
        <v>31.818100619999999</v>
      </c>
      <c r="X300" s="162">
        <f t="shared" si="269"/>
        <v>68.181899380000004</v>
      </c>
      <c r="Y300" s="58" t="s">
        <v>655</v>
      </c>
      <c r="Z300" s="168"/>
      <c r="AA300" s="58" t="s">
        <v>655</v>
      </c>
      <c r="AB300" s="168"/>
      <c r="AC300" s="58" t="s">
        <v>655</v>
      </c>
      <c r="AD300" s="168"/>
      <c r="AE300" s="58" t="s">
        <v>655</v>
      </c>
      <c r="AF300" s="168"/>
      <c r="AG300" s="43">
        <f t="shared" ref="AG300:AL300" si="663">CZ300/$CY300*100</f>
        <v>79.984750419999997</v>
      </c>
      <c r="AH300" s="44">
        <f t="shared" si="663"/>
        <v>14.164123569999999</v>
      </c>
      <c r="AI300" s="44">
        <f t="shared" si="663"/>
        <v>3.2892690089999999</v>
      </c>
      <c r="AJ300" s="44">
        <f t="shared" si="663"/>
        <v>0.89429417659999999</v>
      </c>
      <c r="AK300" s="44">
        <f t="shared" si="663"/>
        <v>0.3087679673</v>
      </c>
      <c r="AL300" s="44">
        <f t="shared" si="663"/>
        <v>1.3586150219999999</v>
      </c>
      <c r="AM300" s="43">
        <f t="shared" ref="AM300:AR300" si="664">DN300/$DM300*100</f>
        <v>78.088663960000005</v>
      </c>
      <c r="AN300" s="44">
        <f t="shared" si="664"/>
        <v>13.20409879</v>
      </c>
      <c r="AO300" s="44">
        <f t="shared" si="664"/>
        <v>6.6118850480000004</v>
      </c>
      <c r="AP300" s="44">
        <f t="shared" si="664"/>
        <v>0.94851481609999999</v>
      </c>
      <c r="AQ300" s="44">
        <f t="shared" si="664"/>
        <v>0.38412704089999999</v>
      </c>
      <c r="AR300" s="163">
        <f t="shared" si="664"/>
        <v>0.7627103489</v>
      </c>
      <c r="AS300" s="45">
        <f t="shared" si="571"/>
        <v>84.593640429999994</v>
      </c>
      <c r="AT300" s="46">
        <f t="shared" si="577"/>
        <v>354</v>
      </c>
      <c r="AU300" s="47">
        <f t="shared" si="572"/>
        <v>19.56893427</v>
      </c>
      <c r="AV300" s="46">
        <f t="shared" si="578"/>
        <v>400</v>
      </c>
      <c r="AW300" s="47">
        <f t="shared" si="573"/>
        <v>21.43268861</v>
      </c>
      <c r="AX300" s="164">
        <f t="shared" si="579"/>
        <v>406</v>
      </c>
      <c r="AY300" s="59" t="s">
        <v>1790</v>
      </c>
      <c r="AZ300" s="60"/>
      <c r="BA300" s="59"/>
      <c r="BB300" s="60"/>
      <c r="BC300" s="165">
        <f t="shared" si="574"/>
        <v>62.841867929999999</v>
      </c>
      <c r="BD300" s="51"/>
      <c r="BE300" s="44"/>
      <c r="BF300" s="162"/>
      <c r="BG300" s="100">
        <v>297</v>
      </c>
      <c r="BH300" s="39">
        <v>399010</v>
      </c>
      <c r="BI300" s="40">
        <v>126861</v>
      </c>
      <c r="BJ300" s="40">
        <v>267639</v>
      </c>
      <c r="BK300" s="39">
        <v>341231.6863</v>
      </c>
      <c r="BL300" s="40">
        <v>104386</v>
      </c>
      <c r="BM300" s="40">
        <v>228549</v>
      </c>
      <c r="BN300" s="39">
        <v>327948.59570000001</v>
      </c>
      <c r="BO300" s="40">
        <v>112619</v>
      </c>
      <c r="BP300" s="40">
        <v>212085</v>
      </c>
      <c r="BQ300" s="39">
        <v>316725</v>
      </c>
      <c r="BR300" s="40">
        <v>117257</v>
      </c>
      <c r="BS300" s="40">
        <v>197077</v>
      </c>
      <c r="BT300" s="39">
        <v>391865</v>
      </c>
      <c r="BU300" s="40">
        <v>124684</v>
      </c>
      <c r="BV300" s="40">
        <v>267181</v>
      </c>
      <c r="BW300" s="40">
        <v>0</v>
      </c>
      <c r="BX300" s="40">
        <v>0</v>
      </c>
      <c r="BY300" s="159">
        <v>0</v>
      </c>
      <c r="BZ300" s="39"/>
      <c r="CA300" s="40"/>
      <c r="CB300" s="40"/>
      <c r="CC300" s="159"/>
      <c r="CD300" s="39"/>
      <c r="CE300" s="40"/>
      <c r="CF300" s="40"/>
      <c r="CG300" s="159"/>
      <c r="CH300" s="39"/>
      <c r="CI300" s="40"/>
      <c r="CJ300" s="40"/>
      <c r="CK300" s="159"/>
      <c r="CL300" s="39"/>
      <c r="CM300" s="159"/>
      <c r="CN300" s="39"/>
      <c r="CO300" s="40"/>
      <c r="CP300" s="40"/>
      <c r="CQ300" s="159"/>
      <c r="CR300" s="39">
        <v>721240</v>
      </c>
      <c r="CS300" s="40">
        <v>549193</v>
      </c>
      <c r="CT300" s="40">
        <v>101348</v>
      </c>
      <c r="CU300" s="40">
        <v>46910</v>
      </c>
      <c r="CV300" s="40">
        <v>7056</v>
      </c>
      <c r="CW300" s="40">
        <v>2233</v>
      </c>
      <c r="CX300" s="40">
        <v>14500</v>
      </c>
      <c r="CY300" s="39">
        <v>556081</v>
      </c>
      <c r="CZ300" s="40">
        <v>444780</v>
      </c>
      <c r="DA300" s="40">
        <v>78764</v>
      </c>
      <c r="DB300" s="40">
        <v>18291</v>
      </c>
      <c r="DC300" s="40">
        <v>4973</v>
      </c>
      <c r="DD300" s="40">
        <v>1717</v>
      </c>
      <c r="DE300" s="40">
        <v>7555</v>
      </c>
      <c r="DF300" s="39">
        <v>733498</v>
      </c>
      <c r="DG300" s="40">
        <v>551960</v>
      </c>
      <c r="DH300" s="40">
        <v>98193</v>
      </c>
      <c r="DI300" s="40">
        <v>63155</v>
      </c>
      <c r="DJ300" s="40">
        <v>7358</v>
      </c>
      <c r="DK300" s="40">
        <v>2764</v>
      </c>
      <c r="DL300" s="159">
        <v>10068</v>
      </c>
      <c r="DM300" s="39">
        <v>559190</v>
      </c>
      <c r="DN300" s="40">
        <v>436664</v>
      </c>
      <c r="DO300" s="40">
        <v>73836</v>
      </c>
      <c r="DP300" s="40">
        <v>36973</v>
      </c>
      <c r="DQ300" s="40">
        <v>5304</v>
      </c>
      <c r="DR300" s="40">
        <v>2148</v>
      </c>
      <c r="DS300" s="159">
        <v>4265</v>
      </c>
      <c r="DT300" s="41">
        <v>521352.84889999998</v>
      </c>
      <c r="DU300" s="42">
        <v>80321.494529999996</v>
      </c>
      <c r="DV300" s="42">
        <v>166213.72570000001</v>
      </c>
      <c r="DW300" s="42">
        <v>172794.43229999999</v>
      </c>
      <c r="DX300" s="42">
        <v>102023.1963</v>
      </c>
      <c r="DY300" s="41">
        <v>403796.00870000001</v>
      </c>
      <c r="DZ300" s="42">
        <v>49352.625749999999</v>
      </c>
      <c r="EA300" s="42">
        <v>128343.17660000001</v>
      </c>
      <c r="EB300" s="42">
        <v>139555.8652</v>
      </c>
      <c r="EC300" s="160">
        <v>86544.341180000003</v>
      </c>
    </row>
    <row r="301" spans="1:133">
      <c r="A301" s="154" t="s">
        <v>1857</v>
      </c>
      <c r="B301" s="154" t="s">
        <v>1858</v>
      </c>
      <c r="C301" s="140" t="s">
        <v>80</v>
      </c>
      <c r="D301" s="29" t="s">
        <v>915</v>
      </c>
      <c r="E301" s="156" t="s">
        <v>1859</v>
      </c>
      <c r="F301" s="29" t="s">
        <v>1860</v>
      </c>
      <c r="G301" s="156" t="s">
        <v>1861</v>
      </c>
      <c r="H301" s="161">
        <v>2018</v>
      </c>
      <c r="I301" s="150">
        <v>1976</v>
      </c>
      <c r="J301" s="100" t="s">
        <v>85</v>
      </c>
      <c r="K301" s="100" t="s">
        <v>49</v>
      </c>
      <c r="L301" s="100" t="s">
        <v>352</v>
      </c>
      <c r="M301" s="100" t="s">
        <v>87</v>
      </c>
      <c r="N301" s="100" t="s">
        <v>102</v>
      </c>
      <c r="O301" s="43">
        <f t="shared" si="561"/>
        <v>31.926977690000001</v>
      </c>
      <c r="P301" s="162">
        <f t="shared" si="562"/>
        <v>65.463058160000003</v>
      </c>
      <c r="Q301" s="43">
        <f t="shared" si="563"/>
        <v>27.742090109999999</v>
      </c>
      <c r="R301" s="162">
        <f t="shared" si="564"/>
        <v>64.147258719999996</v>
      </c>
      <c r="S301" s="43">
        <f t="shared" si="565"/>
        <v>38.915162719999998</v>
      </c>
      <c r="T301" s="162">
        <f t="shared" si="566"/>
        <v>58.660336010000002</v>
      </c>
      <c r="U301" s="43">
        <f t="shared" si="567"/>
        <v>44.660865719999997</v>
      </c>
      <c r="V301" s="162">
        <f t="shared" si="568"/>
        <v>53.341439919999999</v>
      </c>
      <c r="W301" s="43">
        <f t="shared" si="268"/>
        <v>27.550773629999998</v>
      </c>
      <c r="X301" s="162">
        <f t="shared" si="269"/>
        <v>68.962423860000001</v>
      </c>
      <c r="Y301" s="43">
        <f t="shared" ref="Y301:Y438" si="665">CA301/BZ301*100</f>
        <v>35.572509109999999</v>
      </c>
      <c r="Z301" s="162">
        <f t="shared" ref="Z301:Z438" si="666">CB301/BZ301*100</f>
        <v>60.20178396</v>
      </c>
      <c r="AA301" s="43">
        <f>100*CE301/CD301</f>
        <v>23.74792811</v>
      </c>
      <c r="AB301" s="162">
        <f>100*CF301/CD301</f>
        <v>69.130973030000007</v>
      </c>
      <c r="AC301" s="43">
        <f t="shared" ref="AC301:AC317" si="667">100*CI301/CH301</f>
        <v>38.475891740000002</v>
      </c>
      <c r="AD301" s="162">
        <f t="shared" ref="AD301:AD317" si="668">100*CJ301/CH301</f>
        <v>55.535448590000001</v>
      </c>
      <c r="AE301" s="43">
        <f t="shared" ref="AE301:AE327" si="669">100*CL301/(CL301+CM301)</f>
        <v>43.192969580000003</v>
      </c>
      <c r="AF301" s="162">
        <f t="shared" ref="AF301:AF327" si="670">100*CM301/(CL301+CM301)</f>
        <v>56.807030419999997</v>
      </c>
      <c r="AG301" s="43">
        <f t="shared" ref="AG301:AL301" si="671">CZ301/$CY301*100</f>
        <v>88.772952340000003</v>
      </c>
      <c r="AH301" s="44">
        <f t="shared" si="671"/>
        <v>1.9026192019999999</v>
      </c>
      <c r="AI301" s="44">
        <f t="shared" si="671"/>
        <v>2.7582663840000001</v>
      </c>
      <c r="AJ301" s="44">
        <f t="shared" si="671"/>
        <v>0.75644171240000002</v>
      </c>
      <c r="AK301" s="44">
        <f t="shared" si="671"/>
        <v>4.3207525440000003</v>
      </c>
      <c r="AL301" s="44">
        <f t="shared" si="671"/>
        <v>1.4889678200000001</v>
      </c>
      <c r="AM301" s="43">
        <f t="shared" ref="AM301:AR301" si="672">DN301/$DM301*100</f>
        <v>91.002066119999995</v>
      </c>
      <c r="AN301" s="44">
        <f t="shared" si="672"/>
        <v>0.98657024790000003</v>
      </c>
      <c r="AO301" s="44">
        <f t="shared" si="672"/>
        <v>1.5426997250000001</v>
      </c>
      <c r="AP301" s="44">
        <f t="shared" si="672"/>
        <v>1.1061371289999999</v>
      </c>
      <c r="AQ301" s="44">
        <f t="shared" si="672"/>
        <v>4.3591215180000003</v>
      </c>
      <c r="AR301" s="163">
        <f t="shared" si="672"/>
        <v>1.003405265</v>
      </c>
      <c r="AS301" s="45">
        <f t="shared" si="571"/>
        <v>92.648686650000002</v>
      </c>
      <c r="AT301" s="46">
        <f t="shared" si="577"/>
        <v>65</v>
      </c>
      <c r="AU301" s="47">
        <f t="shared" si="572"/>
        <v>30.047791409999999</v>
      </c>
      <c r="AV301" s="46">
        <f t="shared" si="578"/>
        <v>220</v>
      </c>
      <c r="AW301" s="47">
        <f t="shared" si="573"/>
        <v>31.16565095</v>
      </c>
      <c r="AX301" s="164">
        <f t="shared" si="579"/>
        <v>264</v>
      </c>
      <c r="AY301" s="48">
        <v>64894</v>
      </c>
      <c r="AZ301" s="49">
        <f t="shared" ref="AZ301:AZ438" si="673">RANK(AY301,AY$4:AY$438, 0)</f>
        <v>179</v>
      </c>
      <c r="BA301" s="50">
        <v>68524</v>
      </c>
      <c r="BB301" s="49">
        <f t="shared" ref="BB301:BB438" si="674">RANK(BA301,BA$4:BA$438, 0)</f>
        <v>211</v>
      </c>
      <c r="BC301" s="165">
        <f t="shared" si="574"/>
        <v>61.106283869999999</v>
      </c>
      <c r="BD301" s="51"/>
      <c r="BE301" s="44"/>
      <c r="BF301" s="162"/>
      <c r="BG301" s="100">
        <v>298</v>
      </c>
      <c r="BH301" s="39">
        <v>359890</v>
      </c>
      <c r="BI301" s="40">
        <v>114902</v>
      </c>
      <c r="BJ301" s="40">
        <v>235595</v>
      </c>
      <c r="BK301" s="39">
        <v>337963</v>
      </c>
      <c r="BL301" s="40">
        <v>93758</v>
      </c>
      <c r="BM301" s="40">
        <v>216794</v>
      </c>
      <c r="BN301" s="39">
        <v>320767</v>
      </c>
      <c r="BO301" s="40">
        <v>124827</v>
      </c>
      <c r="BP301" s="40">
        <v>188163</v>
      </c>
      <c r="BQ301" s="39">
        <v>316615</v>
      </c>
      <c r="BR301" s="40">
        <v>141403</v>
      </c>
      <c r="BS301" s="40">
        <v>168887</v>
      </c>
      <c r="BT301" s="39">
        <v>355598</v>
      </c>
      <c r="BU301" s="40">
        <v>97970</v>
      </c>
      <c r="BV301" s="40">
        <v>245229</v>
      </c>
      <c r="BW301" s="40">
        <v>0</v>
      </c>
      <c r="BX301" s="40">
        <v>0</v>
      </c>
      <c r="BY301" s="159">
        <v>12399</v>
      </c>
      <c r="BZ301" s="39">
        <v>321532</v>
      </c>
      <c r="CA301" s="40">
        <v>114377</v>
      </c>
      <c r="CB301" s="40">
        <v>193568</v>
      </c>
      <c r="CC301" s="159">
        <v>13587</v>
      </c>
      <c r="CD301" s="39">
        <f t="shared" ref="CD301:CD327" si="675">CE301+CF301+CG301</f>
        <v>338459</v>
      </c>
      <c r="CE301" s="40">
        <v>80377</v>
      </c>
      <c r="CF301" s="40">
        <v>233980</v>
      </c>
      <c r="CG301" s="159">
        <v>24102</v>
      </c>
      <c r="CH301" s="39">
        <f t="shared" ref="CH301:CH327" si="676">CI301+CJ301+CK301</f>
        <v>248670</v>
      </c>
      <c r="CI301" s="40">
        <v>95678</v>
      </c>
      <c r="CJ301" s="40">
        <v>138100</v>
      </c>
      <c r="CK301" s="159">
        <v>14892</v>
      </c>
      <c r="CL301" s="39">
        <v>131869</v>
      </c>
      <c r="CM301" s="159">
        <v>173433</v>
      </c>
      <c r="CN301" s="39"/>
      <c r="CO301" s="40"/>
      <c r="CP301" s="40"/>
      <c r="CQ301" s="159"/>
      <c r="CR301" s="39">
        <v>738300</v>
      </c>
      <c r="CS301" s="40">
        <v>635705</v>
      </c>
      <c r="CT301" s="40">
        <v>16520</v>
      </c>
      <c r="CU301" s="40">
        <v>25885</v>
      </c>
      <c r="CV301" s="40">
        <v>5710</v>
      </c>
      <c r="CW301" s="40">
        <v>38420</v>
      </c>
      <c r="CX301" s="40">
        <v>16060</v>
      </c>
      <c r="CY301" s="39">
        <v>564485</v>
      </c>
      <c r="CZ301" s="40">
        <v>501110</v>
      </c>
      <c r="DA301" s="40">
        <v>10740</v>
      </c>
      <c r="DB301" s="40">
        <v>15570</v>
      </c>
      <c r="DC301" s="40">
        <v>4270</v>
      </c>
      <c r="DD301" s="40">
        <v>24390</v>
      </c>
      <c r="DE301" s="40">
        <v>8405</v>
      </c>
      <c r="DF301" s="39">
        <v>672591</v>
      </c>
      <c r="DG301" s="40">
        <v>598007</v>
      </c>
      <c r="DH301" s="40">
        <v>7720</v>
      </c>
      <c r="DI301" s="40">
        <v>13467</v>
      </c>
      <c r="DJ301" s="40">
        <v>7129</v>
      </c>
      <c r="DK301" s="40">
        <v>35562</v>
      </c>
      <c r="DL301" s="159">
        <v>10706</v>
      </c>
      <c r="DM301" s="39">
        <v>522720</v>
      </c>
      <c r="DN301" s="40">
        <v>475686</v>
      </c>
      <c r="DO301" s="40">
        <v>5157</v>
      </c>
      <c r="DP301" s="40">
        <v>8064</v>
      </c>
      <c r="DQ301" s="40">
        <v>5782</v>
      </c>
      <c r="DR301" s="40">
        <v>22786</v>
      </c>
      <c r="DS301" s="159">
        <v>5245</v>
      </c>
      <c r="DT301" s="53">
        <v>495068</v>
      </c>
      <c r="DU301" s="54">
        <v>36394</v>
      </c>
      <c r="DV301" s="54">
        <v>130842</v>
      </c>
      <c r="DW301" s="54">
        <v>179075</v>
      </c>
      <c r="DX301" s="54">
        <v>148757</v>
      </c>
      <c r="DY301" s="53">
        <v>434504</v>
      </c>
      <c r="DZ301" s="54">
        <v>27157</v>
      </c>
      <c r="EA301" s="54">
        <v>114532</v>
      </c>
      <c r="EB301" s="54">
        <v>157399</v>
      </c>
      <c r="EC301" s="167">
        <v>135416</v>
      </c>
    </row>
    <row r="302" spans="1:133">
      <c r="A302" s="155" t="s">
        <v>1862</v>
      </c>
      <c r="B302" s="155" t="s">
        <v>1863</v>
      </c>
      <c r="C302" s="140" t="s">
        <v>80</v>
      </c>
      <c r="D302" s="29" t="s">
        <v>217</v>
      </c>
      <c r="E302" s="156" t="s">
        <v>1864</v>
      </c>
      <c r="F302" s="29" t="s">
        <v>1865</v>
      </c>
      <c r="G302" s="156" t="s">
        <v>1866</v>
      </c>
      <c r="H302" s="166" t="s">
        <v>1867</v>
      </c>
      <c r="I302" s="150">
        <v>1953</v>
      </c>
      <c r="J302" s="100" t="s">
        <v>85</v>
      </c>
      <c r="K302" s="100" t="s">
        <v>49</v>
      </c>
      <c r="L302" s="100" t="s">
        <v>148</v>
      </c>
      <c r="M302" s="100" t="s">
        <v>87</v>
      </c>
      <c r="N302" s="100" t="s">
        <v>102</v>
      </c>
      <c r="O302" s="43">
        <f t="shared" si="561"/>
        <v>47.651104740000001</v>
      </c>
      <c r="P302" s="162">
        <f t="shared" si="562"/>
        <v>50.850789030000001</v>
      </c>
      <c r="Q302" s="43">
        <f t="shared" si="563"/>
        <v>44.558355040000002</v>
      </c>
      <c r="R302" s="162">
        <f t="shared" si="564"/>
        <v>51.211330289999999</v>
      </c>
      <c r="S302" s="43">
        <f t="shared" si="565"/>
        <v>46.259141399999997</v>
      </c>
      <c r="T302" s="162">
        <f t="shared" si="566"/>
        <v>52.394848090000004</v>
      </c>
      <c r="U302" s="43">
        <f t="shared" si="567"/>
        <v>47.216097550000001</v>
      </c>
      <c r="V302" s="162">
        <f t="shared" si="568"/>
        <v>51.775052639999998</v>
      </c>
      <c r="W302" s="43">
        <f t="shared" si="268"/>
        <v>44.64798785</v>
      </c>
      <c r="X302" s="162">
        <f t="shared" si="269"/>
        <v>51.795424169999997</v>
      </c>
      <c r="Y302" s="43">
        <f t="shared" si="665"/>
        <v>46.903157829999998</v>
      </c>
      <c r="Z302" s="162">
        <f t="shared" si="666"/>
        <v>51.320665669999997</v>
      </c>
      <c r="AA302" s="43">
        <f t="shared" ref="AA302:AA317" si="677">100*CE302/CD302</f>
        <v>40.769135370000001</v>
      </c>
      <c r="AB302" s="162">
        <f t="shared" ref="AB302:AB317" si="678">100*CF302/CD302</f>
        <v>59.194223030000003</v>
      </c>
      <c r="AC302" s="43">
        <f t="shared" si="667"/>
        <v>36.783309610000003</v>
      </c>
      <c r="AD302" s="162">
        <f t="shared" si="668"/>
        <v>63.216690389999997</v>
      </c>
      <c r="AE302" s="43">
        <f t="shared" si="669"/>
        <v>39.439467059999998</v>
      </c>
      <c r="AF302" s="162">
        <f t="shared" si="670"/>
        <v>60.560532940000002</v>
      </c>
      <c r="AG302" s="43">
        <f t="shared" ref="AG302:AL302" si="679">CZ302/$CY302*100</f>
        <v>73.97692954</v>
      </c>
      <c r="AH302" s="44">
        <f t="shared" si="679"/>
        <v>20.584242270000001</v>
      </c>
      <c r="AI302" s="44">
        <f t="shared" si="679"/>
        <v>1.6642500250000001</v>
      </c>
      <c r="AJ302" s="44">
        <f t="shared" si="679"/>
        <v>2.0235137660000002</v>
      </c>
      <c r="AK302" s="44">
        <f t="shared" si="679"/>
        <v>6.3725444919999999E-2</v>
      </c>
      <c r="AL302" s="44">
        <f t="shared" si="679"/>
        <v>1.687338955</v>
      </c>
      <c r="AM302" s="43">
        <f t="shared" ref="AM302:AR302" si="680">DN302/$DM302*100</f>
        <v>73.330110160000004</v>
      </c>
      <c r="AN302" s="44">
        <f t="shared" si="680"/>
        <v>20.635705699999999</v>
      </c>
      <c r="AO302" s="44">
        <f t="shared" si="680"/>
        <v>2.1671195779999999</v>
      </c>
      <c r="AP302" s="44">
        <f t="shared" si="680"/>
        <v>2.554455849</v>
      </c>
      <c r="AQ302" s="44">
        <f t="shared" si="680"/>
        <v>0.16264048119999999</v>
      </c>
      <c r="AR302" s="163">
        <f t="shared" si="680"/>
        <v>1.1499682309999999</v>
      </c>
      <c r="AS302" s="45">
        <f t="shared" si="571"/>
        <v>91.117546200000007</v>
      </c>
      <c r="AT302" s="46">
        <f t="shared" si="577"/>
        <v>126</v>
      </c>
      <c r="AU302" s="47">
        <f t="shared" si="572"/>
        <v>35.42941974</v>
      </c>
      <c r="AV302" s="46">
        <f t="shared" si="578"/>
        <v>138</v>
      </c>
      <c r="AW302" s="47">
        <f t="shared" si="573"/>
        <v>38.910434600000002</v>
      </c>
      <c r="AX302" s="164">
        <f t="shared" si="579"/>
        <v>163</v>
      </c>
      <c r="AY302" s="48">
        <v>60936</v>
      </c>
      <c r="AZ302" s="49">
        <f t="shared" si="673"/>
        <v>214</v>
      </c>
      <c r="BA302" s="50">
        <v>72456</v>
      </c>
      <c r="BB302" s="49">
        <f t="shared" si="674"/>
        <v>181</v>
      </c>
      <c r="BC302" s="165">
        <f t="shared" si="574"/>
        <v>45.192184750000003</v>
      </c>
      <c r="BD302" s="51"/>
      <c r="BE302" s="44"/>
      <c r="BF302" s="162"/>
      <c r="BG302" s="100">
        <v>299</v>
      </c>
      <c r="BH302" s="39">
        <v>390226</v>
      </c>
      <c r="BI302" s="40">
        <v>185947</v>
      </c>
      <c r="BJ302" s="40">
        <v>198433</v>
      </c>
      <c r="BK302" s="39">
        <v>361297</v>
      </c>
      <c r="BL302" s="40">
        <v>160988</v>
      </c>
      <c r="BM302" s="40">
        <v>185025</v>
      </c>
      <c r="BN302" s="39">
        <v>363593</v>
      </c>
      <c r="BO302" s="40">
        <v>168195</v>
      </c>
      <c r="BP302" s="40">
        <v>190504</v>
      </c>
      <c r="BQ302" s="39">
        <v>363285</v>
      </c>
      <c r="BR302" s="40">
        <v>171529</v>
      </c>
      <c r="BS302" s="40">
        <v>188091</v>
      </c>
      <c r="BT302" s="39">
        <v>385285</v>
      </c>
      <c r="BU302" s="40">
        <v>172022</v>
      </c>
      <c r="BV302" s="40">
        <v>199560</v>
      </c>
      <c r="BW302" s="40">
        <v>0</v>
      </c>
      <c r="BX302" s="40">
        <v>0</v>
      </c>
      <c r="BY302" s="159">
        <v>13703</v>
      </c>
      <c r="BZ302" s="39">
        <v>300871</v>
      </c>
      <c r="CA302" s="40">
        <v>141118</v>
      </c>
      <c r="CB302" s="40">
        <v>154409</v>
      </c>
      <c r="CC302" s="159">
        <v>5344</v>
      </c>
      <c r="CD302" s="39">
        <f t="shared" si="675"/>
        <v>354788</v>
      </c>
      <c r="CE302" s="40">
        <v>144644</v>
      </c>
      <c r="CF302" s="40">
        <v>210014</v>
      </c>
      <c r="CG302" s="159">
        <v>130</v>
      </c>
      <c r="CH302" s="39">
        <f t="shared" si="676"/>
        <v>197383</v>
      </c>
      <c r="CI302" s="40">
        <v>72604</v>
      </c>
      <c r="CJ302" s="40">
        <v>124779</v>
      </c>
      <c r="CK302" s="159">
        <v>0</v>
      </c>
      <c r="CL302" s="39">
        <v>131490</v>
      </c>
      <c r="CM302" s="159">
        <v>201907</v>
      </c>
      <c r="CN302" s="39"/>
      <c r="CO302" s="40"/>
      <c r="CP302" s="40"/>
      <c r="CQ302" s="159"/>
      <c r="CR302" s="39">
        <v>716930</v>
      </c>
      <c r="CS302" s="40">
        <v>506445</v>
      </c>
      <c r="CT302" s="40">
        <v>155940</v>
      </c>
      <c r="CU302" s="40">
        <v>17600</v>
      </c>
      <c r="CV302" s="40">
        <v>16770</v>
      </c>
      <c r="CW302" s="40">
        <v>545</v>
      </c>
      <c r="CX302" s="40">
        <v>19630</v>
      </c>
      <c r="CY302" s="39">
        <v>541385</v>
      </c>
      <c r="CZ302" s="40">
        <v>400500</v>
      </c>
      <c r="DA302" s="40">
        <v>111440</v>
      </c>
      <c r="DB302" s="40">
        <v>9010</v>
      </c>
      <c r="DC302" s="40">
        <v>10955</v>
      </c>
      <c r="DD302" s="40">
        <v>345</v>
      </c>
      <c r="DE302" s="40">
        <v>9135</v>
      </c>
      <c r="DF302" s="39">
        <v>721032</v>
      </c>
      <c r="DG302" s="40">
        <v>510140</v>
      </c>
      <c r="DH302" s="40">
        <v>158517</v>
      </c>
      <c r="DI302" s="40">
        <v>18673</v>
      </c>
      <c r="DJ302" s="40">
        <v>18717</v>
      </c>
      <c r="DK302" s="40">
        <v>1091</v>
      </c>
      <c r="DL302" s="159">
        <v>13894</v>
      </c>
      <c r="DM302" s="39">
        <v>539841</v>
      </c>
      <c r="DN302" s="40">
        <v>395866</v>
      </c>
      <c r="DO302" s="40">
        <v>111400</v>
      </c>
      <c r="DP302" s="40">
        <v>11699</v>
      </c>
      <c r="DQ302" s="40">
        <v>13790</v>
      </c>
      <c r="DR302" s="40">
        <v>878</v>
      </c>
      <c r="DS302" s="159">
        <v>6208</v>
      </c>
      <c r="DT302" s="41">
        <v>491058</v>
      </c>
      <c r="DU302" s="42">
        <v>43618</v>
      </c>
      <c r="DV302" s="42">
        <v>139489</v>
      </c>
      <c r="DW302" s="42">
        <v>133972</v>
      </c>
      <c r="DX302" s="42">
        <v>173979</v>
      </c>
      <c r="DY302" s="41">
        <v>355059</v>
      </c>
      <c r="DZ302" s="42">
        <v>23428</v>
      </c>
      <c r="EA302" s="42">
        <v>98999</v>
      </c>
      <c r="EB302" s="42">
        <v>94477</v>
      </c>
      <c r="EC302" s="160">
        <v>138155</v>
      </c>
    </row>
    <row r="303" spans="1:133">
      <c r="A303" s="154" t="s">
        <v>1868</v>
      </c>
      <c r="B303" s="154" t="s">
        <v>1869</v>
      </c>
      <c r="C303" s="140" t="s">
        <v>80</v>
      </c>
      <c r="D303" s="29" t="s">
        <v>419</v>
      </c>
      <c r="E303" s="156" t="s">
        <v>1870</v>
      </c>
      <c r="F303" s="29" t="s">
        <v>1871</v>
      </c>
      <c r="G303" s="156" t="s">
        <v>1872</v>
      </c>
      <c r="H303" s="161">
        <v>2012</v>
      </c>
      <c r="I303" s="150">
        <v>1958</v>
      </c>
      <c r="J303" s="100" t="s">
        <v>85</v>
      </c>
      <c r="K303" s="100" t="s">
        <v>49</v>
      </c>
      <c r="L303" s="100" t="s">
        <v>148</v>
      </c>
      <c r="M303" s="100" t="s">
        <v>87</v>
      </c>
      <c r="N303" s="100" t="s">
        <v>102</v>
      </c>
      <c r="O303" s="43">
        <f t="shared" si="561"/>
        <v>42.909078659999999</v>
      </c>
      <c r="P303" s="162">
        <f t="shared" si="562"/>
        <v>55.607956139999999</v>
      </c>
      <c r="Q303" s="43">
        <f t="shared" si="563"/>
        <v>39.6691164</v>
      </c>
      <c r="R303" s="162">
        <f t="shared" si="564"/>
        <v>55.760733569999999</v>
      </c>
      <c r="S303" s="43">
        <f t="shared" si="565"/>
        <v>43.655189700000001</v>
      </c>
      <c r="T303" s="162">
        <f t="shared" si="566"/>
        <v>54.74505585</v>
      </c>
      <c r="U303" s="43">
        <f t="shared" si="567"/>
        <v>44.335687929999999</v>
      </c>
      <c r="V303" s="162">
        <f t="shared" si="568"/>
        <v>54.220299699999998</v>
      </c>
      <c r="W303" s="43">
        <f t="shared" si="268"/>
        <v>38.908357369999997</v>
      </c>
      <c r="X303" s="162">
        <f t="shared" si="269"/>
        <v>61.08183476</v>
      </c>
      <c r="Y303" s="43">
        <f t="shared" si="665"/>
        <v>41.19746877</v>
      </c>
      <c r="Z303" s="162">
        <f t="shared" si="666"/>
        <v>57.55486586</v>
      </c>
      <c r="AA303" s="43">
        <f t="shared" si="677"/>
        <v>32.824241280000003</v>
      </c>
      <c r="AB303" s="162">
        <f t="shared" si="678"/>
        <v>65.003423659999996</v>
      </c>
      <c r="AC303" s="43">
        <f t="shared" si="667"/>
        <v>34.037422120000002</v>
      </c>
      <c r="AD303" s="162">
        <f t="shared" si="668"/>
        <v>65.962577879999998</v>
      </c>
      <c r="AE303" s="43">
        <f t="shared" si="669"/>
        <v>41.366885850000003</v>
      </c>
      <c r="AF303" s="162">
        <f t="shared" si="670"/>
        <v>58.633114149999997</v>
      </c>
      <c r="AG303" s="43">
        <f t="shared" ref="AG303:AL303" si="681">CZ303/$CY303*100</f>
        <v>87.535845039999998</v>
      </c>
      <c r="AH303" s="44">
        <f t="shared" si="681"/>
        <v>8.5000090180000001</v>
      </c>
      <c r="AI303" s="44">
        <f t="shared" si="681"/>
        <v>1.3291972510000001</v>
      </c>
      <c r="AJ303" s="44">
        <f t="shared" si="681"/>
        <v>0.96037657580000002</v>
      </c>
      <c r="AK303" s="44">
        <f t="shared" si="681"/>
        <v>0.1785488845</v>
      </c>
      <c r="AL303" s="44">
        <f t="shared" si="681"/>
        <v>1.496023229</v>
      </c>
      <c r="AM303" s="43">
        <f t="shared" ref="AM303:AR303" si="682">DN303/$DM303*100</f>
        <v>88.169490839999995</v>
      </c>
      <c r="AN303" s="44">
        <f t="shared" si="682"/>
        <v>7.9673404400000001</v>
      </c>
      <c r="AO303" s="44">
        <f t="shared" si="682"/>
        <v>1.3375667090000001</v>
      </c>
      <c r="AP303" s="44">
        <f t="shared" si="682"/>
        <v>1.2157871579999999</v>
      </c>
      <c r="AQ303" s="44">
        <f t="shared" si="682"/>
        <v>0.2256664555</v>
      </c>
      <c r="AR303" s="163">
        <f t="shared" si="682"/>
        <v>1.0841483919999999</v>
      </c>
      <c r="AS303" s="45">
        <f t="shared" si="571"/>
        <v>89.977678699999998</v>
      </c>
      <c r="AT303" s="46">
        <f t="shared" si="577"/>
        <v>186</v>
      </c>
      <c r="AU303" s="47">
        <f t="shared" si="572"/>
        <v>32.10050691</v>
      </c>
      <c r="AV303" s="46">
        <f t="shared" si="578"/>
        <v>178</v>
      </c>
      <c r="AW303" s="47">
        <f t="shared" si="573"/>
        <v>32.777251489999998</v>
      </c>
      <c r="AX303" s="164">
        <f t="shared" si="579"/>
        <v>239</v>
      </c>
      <c r="AY303" s="48">
        <v>59072</v>
      </c>
      <c r="AZ303" s="49">
        <f t="shared" si="673"/>
        <v>238</v>
      </c>
      <c r="BA303" s="50">
        <v>61654</v>
      </c>
      <c r="BB303" s="49">
        <f t="shared" si="674"/>
        <v>284</v>
      </c>
      <c r="BC303" s="165">
        <f t="shared" si="574"/>
        <v>58.844000970000003</v>
      </c>
      <c r="BD303" s="51"/>
      <c r="BE303" s="44"/>
      <c r="BF303" s="162"/>
      <c r="BG303" s="100">
        <v>300</v>
      </c>
      <c r="BH303" s="39">
        <v>385916</v>
      </c>
      <c r="BI303" s="40">
        <v>165593</v>
      </c>
      <c r="BJ303" s="40">
        <v>214600</v>
      </c>
      <c r="BK303" s="39">
        <v>354868</v>
      </c>
      <c r="BL303" s="40">
        <v>140773</v>
      </c>
      <c r="BM303" s="40">
        <v>197877</v>
      </c>
      <c r="BN303" s="39">
        <v>355117</v>
      </c>
      <c r="BO303" s="40">
        <v>155027</v>
      </c>
      <c r="BP303" s="40">
        <v>194409</v>
      </c>
      <c r="BQ303" s="39">
        <v>361562</v>
      </c>
      <c r="BR303" s="40">
        <v>160301</v>
      </c>
      <c r="BS303" s="40">
        <v>196040</v>
      </c>
      <c r="BT303" s="39">
        <v>377248</v>
      </c>
      <c r="BU303" s="40">
        <v>146781</v>
      </c>
      <c r="BV303" s="40">
        <v>230430</v>
      </c>
      <c r="BW303" s="40">
        <v>0</v>
      </c>
      <c r="BX303" s="40">
        <v>0</v>
      </c>
      <c r="BY303" s="159">
        <v>37</v>
      </c>
      <c r="BZ303" s="39">
        <v>289661</v>
      </c>
      <c r="CA303" s="40">
        <v>119333</v>
      </c>
      <c r="CB303" s="40">
        <v>166714</v>
      </c>
      <c r="CC303" s="159">
        <v>3614</v>
      </c>
      <c r="CD303" s="39">
        <f t="shared" si="675"/>
        <v>340279</v>
      </c>
      <c r="CE303" s="40">
        <v>111694</v>
      </c>
      <c r="CF303" s="40">
        <v>221193</v>
      </c>
      <c r="CG303" s="159">
        <v>7392</v>
      </c>
      <c r="CH303" s="39">
        <f t="shared" si="676"/>
        <v>201111</v>
      </c>
      <c r="CI303" s="40">
        <v>68453</v>
      </c>
      <c r="CJ303" s="40">
        <v>132658</v>
      </c>
      <c r="CK303" s="159">
        <v>0</v>
      </c>
      <c r="CL303" s="39">
        <v>137082</v>
      </c>
      <c r="CM303" s="159">
        <v>194299</v>
      </c>
      <c r="CN303" s="39"/>
      <c r="CO303" s="40"/>
      <c r="CP303" s="40"/>
      <c r="CQ303" s="159"/>
      <c r="CR303" s="39">
        <v>718365</v>
      </c>
      <c r="CS303" s="40">
        <v>618695</v>
      </c>
      <c r="CT303" s="40">
        <v>61785</v>
      </c>
      <c r="CU303" s="40">
        <v>13305</v>
      </c>
      <c r="CV303" s="40">
        <v>7115</v>
      </c>
      <c r="CW303" s="40">
        <v>1095</v>
      </c>
      <c r="CX303" s="40">
        <v>16370</v>
      </c>
      <c r="CY303" s="39">
        <v>554470</v>
      </c>
      <c r="CZ303" s="40">
        <v>485360</v>
      </c>
      <c r="DA303" s="40">
        <v>47130</v>
      </c>
      <c r="DB303" s="40">
        <v>7370</v>
      </c>
      <c r="DC303" s="40">
        <v>5325</v>
      </c>
      <c r="DD303" s="40">
        <v>990</v>
      </c>
      <c r="DE303" s="40">
        <v>8295</v>
      </c>
      <c r="DF303" s="39">
        <v>721031</v>
      </c>
      <c r="DG303" s="40">
        <v>626598</v>
      </c>
      <c r="DH303" s="40">
        <v>59656</v>
      </c>
      <c r="DI303" s="40">
        <v>11721</v>
      </c>
      <c r="DJ303" s="40">
        <v>8808</v>
      </c>
      <c r="DK303" s="40">
        <v>1520</v>
      </c>
      <c r="DL303" s="159">
        <v>12728</v>
      </c>
      <c r="DM303" s="39">
        <v>547711</v>
      </c>
      <c r="DN303" s="40">
        <v>482914</v>
      </c>
      <c r="DO303" s="40">
        <v>43638</v>
      </c>
      <c r="DP303" s="40">
        <v>7326</v>
      </c>
      <c r="DQ303" s="40">
        <v>6659</v>
      </c>
      <c r="DR303" s="40">
        <v>1236</v>
      </c>
      <c r="DS303" s="159">
        <v>5938</v>
      </c>
      <c r="DT303" s="41">
        <v>507587</v>
      </c>
      <c r="DU303" s="42">
        <v>50872</v>
      </c>
      <c r="DV303" s="42">
        <v>157112</v>
      </c>
      <c r="DW303" s="42">
        <v>136665</v>
      </c>
      <c r="DX303" s="42">
        <v>162938</v>
      </c>
      <c r="DY303" s="41">
        <v>441242</v>
      </c>
      <c r="DZ303" s="42">
        <v>43311</v>
      </c>
      <c r="EA303" s="42">
        <v>138504</v>
      </c>
      <c r="EB303" s="42">
        <v>114800</v>
      </c>
      <c r="EC303" s="160">
        <v>144627</v>
      </c>
    </row>
    <row r="304" spans="1:133">
      <c r="A304" s="155" t="s">
        <v>1873</v>
      </c>
      <c r="B304" s="155" t="s">
        <v>1874</v>
      </c>
      <c r="C304" s="140" t="s">
        <v>126</v>
      </c>
      <c r="D304" s="29" t="s">
        <v>1875</v>
      </c>
      <c r="E304" s="156" t="s">
        <v>1876</v>
      </c>
      <c r="F304" s="29" t="s">
        <v>1877</v>
      </c>
      <c r="G304" s="156" t="s">
        <v>1878</v>
      </c>
      <c r="H304" s="166">
        <v>2012</v>
      </c>
      <c r="I304" s="150">
        <v>1950</v>
      </c>
      <c r="J304" s="100" t="s">
        <v>131</v>
      </c>
      <c r="K304" s="100" t="s">
        <v>50</v>
      </c>
      <c r="L304" s="100" t="s">
        <v>86</v>
      </c>
      <c r="M304" s="100" t="s">
        <v>87</v>
      </c>
      <c r="N304" s="100" t="s">
        <v>102</v>
      </c>
      <c r="O304" s="43">
        <f t="shared" si="561"/>
        <v>69.979485260000004</v>
      </c>
      <c r="P304" s="162">
        <f t="shared" si="562"/>
        <v>28.408987759999999</v>
      </c>
      <c r="Q304" s="43">
        <f t="shared" si="563"/>
        <v>66.987633489999993</v>
      </c>
      <c r="R304" s="162">
        <f t="shared" si="564"/>
        <v>28.592255420000001</v>
      </c>
      <c r="S304" s="43">
        <f t="shared" si="565"/>
        <v>69.652455119999999</v>
      </c>
      <c r="T304" s="162">
        <f t="shared" si="566"/>
        <v>28.898376039999999</v>
      </c>
      <c r="U304" s="43">
        <f t="shared" si="567"/>
        <v>67.383940699999997</v>
      </c>
      <c r="V304" s="162">
        <f t="shared" si="568"/>
        <v>31.338746969999999</v>
      </c>
      <c r="W304" s="43">
        <f t="shared" si="268"/>
        <v>70.827052679999994</v>
      </c>
      <c r="X304" s="162">
        <f t="shared" si="269"/>
        <v>29.14086928</v>
      </c>
      <c r="Y304" s="43">
        <f t="shared" si="665"/>
        <v>73.608402889999994</v>
      </c>
      <c r="Z304" s="162">
        <f t="shared" si="666"/>
        <v>26.366463029999998</v>
      </c>
      <c r="AA304" s="43">
        <f t="shared" si="677"/>
        <v>68.573988080000007</v>
      </c>
      <c r="AB304" s="162">
        <f t="shared" si="678"/>
        <v>31.426011920000001</v>
      </c>
      <c r="AC304" s="43">
        <f t="shared" si="667"/>
        <v>64.057210269999999</v>
      </c>
      <c r="AD304" s="162">
        <f t="shared" si="668"/>
        <v>35.930923280000002</v>
      </c>
      <c r="AE304" s="43">
        <f t="shared" si="669"/>
        <v>72.160000569999994</v>
      </c>
      <c r="AF304" s="162">
        <f t="shared" si="670"/>
        <v>27.839999429999999</v>
      </c>
      <c r="AG304" s="43">
        <f t="shared" ref="AG304:AL304" si="683">CZ304/$CY304*100</f>
        <v>59.417647430000002</v>
      </c>
      <c r="AH304" s="44">
        <f t="shared" si="683"/>
        <v>31.288231700000001</v>
      </c>
      <c r="AI304" s="44">
        <f t="shared" si="683"/>
        <v>3.3602873469999999</v>
      </c>
      <c r="AJ304" s="44">
        <f t="shared" si="683"/>
        <v>2.6665329600000001</v>
      </c>
      <c r="AK304" s="44">
        <f t="shared" si="683"/>
        <v>0.21970408320000001</v>
      </c>
      <c r="AL304" s="44">
        <f t="shared" si="683"/>
        <v>3.0475964740000001</v>
      </c>
      <c r="AM304" s="43">
        <f t="shared" ref="AM304:AR304" si="684">DN304/$DM304*100</f>
        <v>60.124940039999998</v>
      </c>
      <c r="AN304" s="44">
        <f t="shared" si="684"/>
        <v>29.313681729999999</v>
      </c>
      <c r="AO304" s="44">
        <f t="shared" si="684"/>
        <v>4.9964903439999997</v>
      </c>
      <c r="AP304" s="44">
        <f t="shared" si="684"/>
        <v>3.2892604529999998</v>
      </c>
      <c r="AQ304" s="44">
        <f t="shared" si="684"/>
        <v>0.2500282439</v>
      </c>
      <c r="AR304" s="163">
        <f t="shared" si="684"/>
        <v>2.0255991880000002</v>
      </c>
      <c r="AS304" s="45">
        <f t="shared" si="571"/>
        <v>88.113436350000001</v>
      </c>
      <c r="AT304" s="46">
        <f t="shared" si="577"/>
        <v>270</v>
      </c>
      <c r="AU304" s="47">
        <f t="shared" si="572"/>
        <v>28.708465660000002</v>
      </c>
      <c r="AV304" s="46">
        <f t="shared" si="578"/>
        <v>239</v>
      </c>
      <c r="AW304" s="47">
        <f t="shared" si="573"/>
        <v>33.886130399999999</v>
      </c>
      <c r="AX304" s="164">
        <f t="shared" si="579"/>
        <v>223</v>
      </c>
      <c r="AY304" s="48">
        <v>49259</v>
      </c>
      <c r="AZ304" s="49">
        <f t="shared" si="673"/>
        <v>363</v>
      </c>
      <c r="BA304" s="50">
        <v>58011</v>
      </c>
      <c r="BB304" s="49">
        <f t="shared" si="674"/>
        <v>330</v>
      </c>
      <c r="BC304" s="165">
        <f t="shared" si="574"/>
        <v>39.283305949999999</v>
      </c>
      <c r="BD304" s="51"/>
      <c r="BE304" s="44"/>
      <c r="BF304" s="162"/>
      <c r="BG304" s="100">
        <v>301</v>
      </c>
      <c r="BH304" s="39">
        <v>330494</v>
      </c>
      <c r="BI304" s="40">
        <v>231278</v>
      </c>
      <c r="BJ304" s="40">
        <v>93890</v>
      </c>
      <c r="BK304" s="39">
        <v>314155</v>
      </c>
      <c r="BL304" s="40">
        <v>210445</v>
      </c>
      <c r="BM304" s="40">
        <v>89824</v>
      </c>
      <c r="BN304" s="39">
        <v>312938</v>
      </c>
      <c r="BO304" s="40">
        <v>217969</v>
      </c>
      <c r="BP304" s="40">
        <v>90434</v>
      </c>
      <c r="BQ304" s="39">
        <v>310574</v>
      </c>
      <c r="BR304" s="40">
        <v>209277</v>
      </c>
      <c r="BS304" s="40">
        <v>97330</v>
      </c>
      <c r="BT304" s="39">
        <v>321092</v>
      </c>
      <c r="BU304" s="40">
        <v>227420</v>
      </c>
      <c r="BV304" s="40">
        <v>93569</v>
      </c>
      <c r="BW304" s="40">
        <v>0</v>
      </c>
      <c r="BX304" s="40">
        <v>0</v>
      </c>
      <c r="BY304" s="159">
        <v>103</v>
      </c>
      <c r="BZ304" s="39">
        <v>246677</v>
      </c>
      <c r="CA304" s="40">
        <v>181575</v>
      </c>
      <c r="CB304" s="40">
        <v>65040</v>
      </c>
      <c r="CC304" s="159">
        <v>62</v>
      </c>
      <c r="CD304" s="39">
        <f t="shared" si="675"/>
        <v>291351</v>
      </c>
      <c r="CE304" s="40">
        <v>199791</v>
      </c>
      <c r="CF304" s="40">
        <v>91560</v>
      </c>
      <c r="CG304" s="159">
        <v>0</v>
      </c>
      <c r="CH304" s="39">
        <f t="shared" si="676"/>
        <v>143261</v>
      </c>
      <c r="CI304" s="40">
        <v>91769</v>
      </c>
      <c r="CJ304" s="40">
        <v>51475</v>
      </c>
      <c r="CK304" s="159">
        <v>17</v>
      </c>
      <c r="CL304" s="39">
        <v>201921</v>
      </c>
      <c r="CM304" s="159">
        <v>77903</v>
      </c>
      <c r="CN304" s="39"/>
      <c r="CO304" s="40"/>
      <c r="CP304" s="40"/>
      <c r="CQ304" s="159"/>
      <c r="CR304" s="39">
        <v>737200</v>
      </c>
      <c r="CS304" s="40">
        <v>396055</v>
      </c>
      <c r="CT304" s="40">
        <v>249615</v>
      </c>
      <c r="CU304" s="40">
        <v>39425</v>
      </c>
      <c r="CV304" s="40">
        <v>19975</v>
      </c>
      <c r="CW304" s="40">
        <v>1290</v>
      </c>
      <c r="CX304" s="40">
        <v>30840</v>
      </c>
      <c r="CY304" s="39">
        <v>548465</v>
      </c>
      <c r="CZ304" s="40">
        <v>325885</v>
      </c>
      <c r="DA304" s="40">
        <v>171605</v>
      </c>
      <c r="DB304" s="40">
        <v>18430</v>
      </c>
      <c r="DC304" s="40">
        <v>14625</v>
      </c>
      <c r="DD304" s="40">
        <v>1205</v>
      </c>
      <c r="DE304" s="40">
        <v>16715</v>
      </c>
      <c r="DF304" s="39">
        <v>721031</v>
      </c>
      <c r="DG304" s="40">
        <v>400599</v>
      </c>
      <c r="DH304" s="40">
        <v>229762</v>
      </c>
      <c r="DI304" s="40">
        <v>43406</v>
      </c>
      <c r="DJ304" s="40">
        <v>22032</v>
      </c>
      <c r="DK304" s="40">
        <v>1652</v>
      </c>
      <c r="DL304" s="159">
        <v>23580</v>
      </c>
      <c r="DM304" s="39">
        <v>539939</v>
      </c>
      <c r="DN304" s="40">
        <v>324638</v>
      </c>
      <c r="DO304" s="40">
        <v>158276</v>
      </c>
      <c r="DP304" s="40">
        <v>26978</v>
      </c>
      <c r="DQ304" s="40">
        <v>17760</v>
      </c>
      <c r="DR304" s="40">
        <v>1350</v>
      </c>
      <c r="DS304" s="159">
        <v>10937</v>
      </c>
      <c r="DT304" s="41">
        <v>506328</v>
      </c>
      <c r="DU304" s="42">
        <v>60185</v>
      </c>
      <c r="DV304" s="42">
        <v>151342</v>
      </c>
      <c r="DW304" s="42">
        <v>149442</v>
      </c>
      <c r="DX304" s="42">
        <v>145359</v>
      </c>
      <c r="DY304" s="41">
        <v>283166</v>
      </c>
      <c r="DZ304" s="42">
        <v>26022</v>
      </c>
      <c r="EA304" s="42">
        <v>81755</v>
      </c>
      <c r="EB304" s="42">
        <v>79435</v>
      </c>
      <c r="EC304" s="160">
        <v>95954</v>
      </c>
    </row>
    <row r="305" spans="1:133">
      <c r="A305" s="154" t="s">
        <v>1879</v>
      </c>
      <c r="B305" s="154" t="s">
        <v>1880</v>
      </c>
      <c r="C305" s="140" t="s">
        <v>80</v>
      </c>
      <c r="D305" s="29" t="s">
        <v>326</v>
      </c>
      <c r="E305" s="156" t="s">
        <v>1881</v>
      </c>
      <c r="F305" s="29" t="s">
        <v>1882</v>
      </c>
      <c r="G305" s="156" t="s">
        <v>1883</v>
      </c>
      <c r="H305" s="161">
        <v>2006</v>
      </c>
      <c r="I305" s="150">
        <v>1964</v>
      </c>
      <c r="J305" s="100" t="s">
        <v>85</v>
      </c>
      <c r="K305" s="100" t="s">
        <v>49</v>
      </c>
      <c r="L305" s="100" t="s">
        <v>196</v>
      </c>
      <c r="M305" s="100" t="s">
        <v>87</v>
      </c>
      <c r="N305" s="100" t="s">
        <v>102</v>
      </c>
      <c r="O305" s="43">
        <f t="shared" si="561"/>
        <v>31.232502910000001</v>
      </c>
      <c r="P305" s="162">
        <f t="shared" si="562"/>
        <v>67.12768878</v>
      </c>
      <c r="Q305" s="43">
        <f t="shared" si="563"/>
        <v>30.692011040000001</v>
      </c>
      <c r="R305" s="162">
        <f t="shared" si="564"/>
        <v>64.289630619999997</v>
      </c>
      <c r="S305" s="43">
        <f t="shared" si="565"/>
        <v>42.013337759999999</v>
      </c>
      <c r="T305" s="162">
        <f t="shared" si="566"/>
        <v>55.979963189999999</v>
      </c>
      <c r="U305" s="43">
        <f t="shared" si="567"/>
        <v>43.663236050000002</v>
      </c>
      <c r="V305" s="162">
        <f t="shared" si="568"/>
        <v>54.427702879999998</v>
      </c>
      <c r="W305" s="43">
        <f t="shared" si="268"/>
        <v>29.31224937</v>
      </c>
      <c r="X305" s="162">
        <f t="shared" si="269"/>
        <v>67.853094990000002</v>
      </c>
      <c r="Y305" s="43">
        <f t="shared" si="665"/>
        <v>34.735921990000001</v>
      </c>
      <c r="Z305" s="162">
        <f t="shared" si="666"/>
        <v>65.264078010000006</v>
      </c>
      <c r="AA305" s="43">
        <f t="shared" si="677"/>
        <v>32.011138129999999</v>
      </c>
      <c r="AB305" s="162">
        <f t="shared" si="678"/>
        <v>67.988861869999994</v>
      </c>
      <c r="AC305" s="43">
        <f t="shared" si="667"/>
        <v>32.334257710000003</v>
      </c>
      <c r="AD305" s="162">
        <f t="shared" si="668"/>
        <v>67.665742289999997</v>
      </c>
      <c r="AE305" s="43">
        <f t="shared" si="669"/>
        <v>38.474416980000001</v>
      </c>
      <c r="AF305" s="162">
        <f t="shared" si="670"/>
        <v>61.525583019999999</v>
      </c>
      <c r="AG305" s="43">
        <f t="shared" ref="AG305:AL305" si="685">CZ305/$CY305*100</f>
        <v>89.743683799999999</v>
      </c>
      <c r="AH305" s="44">
        <f t="shared" si="685"/>
        <v>5.1712595720000003</v>
      </c>
      <c r="AI305" s="44">
        <f t="shared" si="685"/>
        <v>2.8868815630000002</v>
      </c>
      <c r="AJ305" s="44">
        <f t="shared" si="685"/>
        <v>0.62267871060000002</v>
      </c>
      <c r="AK305" s="44">
        <f t="shared" si="685"/>
        <v>0.24026777939999999</v>
      </c>
      <c r="AL305" s="44">
        <f t="shared" si="685"/>
        <v>1.3352285749999999</v>
      </c>
      <c r="AM305" s="43">
        <f t="shared" ref="AM305:AR305" si="686">DN305/$DM305*100</f>
        <v>90.620623330000001</v>
      </c>
      <c r="AN305" s="44">
        <f t="shared" si="686"/>
        <v>5.0018832250000003</v>
      </c>
      <c r="AO305" s="44">
        <f t="shared" si="686"/>
        <v>2.4692193210000002</v>
      </c>
      <c r="AP305" s="44">
        <f t="shared" si="686"/>
        <v>0.74359977619999995</v>
      </c>
      <c r="AQ305" s="44">
        <f t="shared" si="686"/>
        <v>0.19362482489999999</v>
      </c>
      <c r="AR305" s="163">
        <f t="shared" si="686"/>
        <v>0.97104952330000005</v>
      </c>
      <c r="AS305" s="45">
        <f t="shared" si="571"/>
        <v>90.541629999999998</v>
      </c>
      <c r="AT305" s="46">
        <f t="shared" si="577"/>
        <v>159</v>
      </c>
      <c r="AU305" s="47">
        <f t="shared" si="572"/>
        <v>18.593850329999999</v>
      </c>
      <c r="AV305" s="46">
        <f t="shared" si="578"/>
        <v>406</v>
      </c>
      <c r="AW305" s="47">
        <f t="shared" si="573"/>
        <v>18.655253259999999</v>
      </c>
      <c r="AX305" s="164">
        <f t="shared" si="579"/>
        <v>425</v>
      </c>
      <c r="AY305" s="48">
        <v>55914</v>
      </c>
      <c r="AZ305" s="49">
        <f t="shared" si="673"/>
        <v>274</v>
      </c>
      <c r="BA305" s="50">
        <v>57745</v>
      </c>
      <c r="BB305" s="49">
        <f t="shared" si="674"/>
        <v>334</v>
      </c>
      <c r="BC305" s="165">
        <f t="shared" si="574"/>
        <v>73.001772299999999</v>
      </c>
      <c r="BD305" s="51"/>
      <c r="BE305" s="44"/>
      <c r="BF305" s="162"/>
      <c r="BG305" s="100">
        <v>302</v>
      </c>
      <c r="BH305" s="39">
        <v>353273</v>
      </c>
      <c r="BI305" s="40">
        <v>110336</v>
      </c>
      <c r="BJ305" s="40">
        <v>237144</v>
      </c>
      <c r="BK305" s="39">
        <v>324648</v>
      </c>
      <c r="BL305" s="40">
        <v>99641</v>
      </c>
      <c r="BM305" s="40">
        <v>208715</v>
      </c>
      <c r="BN305" s="39">
        <v>331390</v>
      </c>
      <c r="BO305" s="40">
        <v>139228</v>
      </c>
      <c r="BP305" s="40">
        <v>185512</v>
      </c>
      <c r="BQ305" s="39">
        <v>344253</v>
      </c>
      <c r="BR305" s="40">
        <v>150312</v>
      </c>
      <c r="BS305" s="40">
        <v>187369</v>
      </c>
      <c r="BT305" s="39">
        <v>347626</v>
      </c>
      <c r="BU305" s="40">
        <v>101897</v>
      </c>
      <c r="BV305" s="40">
        <v>235875</v>
      </c>
      <c r="BW305" s="40">
        <v>0</v>
      </c>
      <c r="BX305" s="40">
        <v>0</v>
      </c>
      <c r="BY305" s="159">
        <v>9854</v>
      </c>
      <c r="BZ305" s="39">
        <v>257405</v>
      </c>
      <c r="CA305" s="40">
        <v>89412</v>
      </c>
      <c r="CB305" s="40">
        <v>167993</v>
      </c>
      <c r="CC305" s="159">
        <v>0</v>
      </c>
      <c r="CD305" s="39">
        <f t="shared" si="675"/>
        <v>309208</v>
      </c>
      <c r="CE305" s="40">
        <v>98981</v>
      </c>
      <c r="CF305" s="40">
        <v>210227</v>
      </c>
      <c r="CG305" s="159">
        <v>0</v>
      </c>
      <c r="CH305" s="39">
        <f t="shared" si="676"/>
        <v>186072</v>
      </c>
      <c r="CI305" s="40">
        <v>60165</v>
      </c>
      <c r="CJ305" s="40">
        <v>125907</v>
      </c>
      <c r="CK305" s="159">
        <v>0</v>
      </c>
      <c r="CL305" s="39">
        <v>114214</v>
      </c>
      <c r="CM305" s="159">
        <v>182643</v>
      </c>
      <c r="CN305" s="39"/>
      <c r="CO305" s="40"/>
      <c r="CP305" s="40"/>
      <c r="CQ305" s="159"/>
      <c r="CR305" s="39">
        <v>703980</v>
      </c>
      <c r="CS305" s="40">
        <v>620310</v>
      </c>
      <c r="CT305" s="40">
        <v>36090</v>
      </c>
      <c r="CU305" s="40">
        <v>25490</v>
      </c>
      <c r="CV305" s="40">
        <v>4660</v>
      </c>
      <c r="CW305" s="40">
        <v>1525</v>
      </c>
      <c r="CX305" s="40">
        <v>15905</v>
      </c>
      <c r="CY305" s="39">
        <v>545225</v>
      </c>
      <c r="CZ305" s="40">
        <v>489305</v>
      </c>
      <c r="DA305" s="40">
        <v>28195</v>
      </c>
      <c r="DB305" s="40">
        <v>15740</v>
      </c>
      <c r="DC305" s="40">
        <v>3395</v>
      </c>
      <c r="DD305" s="40">
        <v>1310</v>
      </c>
      <c r="DE305" s="40">
        <v>7280</v>
      </c>
      <c r="DF305" s="39">
        <v>721032</v>
      </c>
      <c r="DG305" s="40">
        <v>641612</v>
      </c>
      <c r="DH305" s="40">
        <v>36319</v>
      </c>
      <c r="DI305" s="40">
        <v>22848</v>
      </c>
      <c r="DJ305" s="40">
        <v>5475</v>
      </c>
      <c r="DK305" s="40">
        <v>1326</v>
      </c>
      <c r="DL305" s="159">
        <v>13452</v>
      </c>
      <c r="DM305" s="39">
        <v>546934</v>
      </c>
      <c r="DN305" s="40">
        <v>495635</v>
      </c>
      <c r="DO305" s="40">
        <v>27357</v>
      </c>
      <c r="DP305" s="40">
        <v>13505</v>
      </c>
      <c r="DQ305" s="40">
        <v>4067</v>
      </c>
      <c r="DR305" s="40">
        <v>1059</v>
      </c>
      <c r="DS305" s="159">
        <v>5311</v>
      </c>
      <c r="DT305" s="41">
        <v>487473</v>
      </c>
      <c r="DU305" s="42">
        <v>46107</v>
      </c>
      <c r="DV305" s="42">
        <v>199582</v>
      </c>
      <c r="DW305" s="42">
        <v>151144</v>
      </c>
      <c r="DX305" s="42">
        <v>90640</v>
      </c>
      <c r="DY305" s="41">
        <v>437614</v>
      </c>
      <c r="DZ305" s="42">
        <v>37433</v>
      </c>
      <c r="EA305" s="42">
        <v>183369</v>
      </c>
      <c r="EB305" s="42">
        <v>135174</v>
      </c>
      <c r="EC305" s="160">
        <v>81638</v>
      </c>
    </row>
    <row r="306" spans="1:133">
      <c r="A306" s="155" t="s">
        <v>1884</v>
      </c>
      <c r="B306" s="155" t="s">
        <v>1885</v>
      </c>
      <c r="C306" s="140" t="s">
        <v>80</v>
      </c>
      <c r="D306" s="29" t="s">
        <v>1886</v>
      </c>
      <c r="E306" s="156" t="s">
        <v>1887</v>
      </c>
      <c r="F306" s="29" t="s">
        <v>1888</v>
      </c>
      <c r="G306" s="156" t="s">
        <v>1889</v>
      </c>
      <c r="H306" s="166" t="s">
        <v>1890</v>
      </c>
      <c r="I306" s="150">
        <v>1956</v>
      </c>
      <c r="J306" s="100" t="s">
        <v>85</v>
      </c>
      <c r="K306" s="100" t="s">
        <v>49</v>
      </c>
      <c r="L306" s="100" t="s">
        <v>148</v>
      </c>
      <c r="M306" s="100" t="s">
        <v>87</v>
      </c>
      <c r="N306" s="100" t="s">
        <v>102</v>
      </c>
      <c r="O306" s="43">
        <f t="shared" si="561"/>
        <v>36.677257339999997</v>
      </c>
      <c r="P306" s="162">
        <f t="shared" si="562"/>
        <v>61.616486209999998</v>
      </c>
      <c r="Q306" s="43">
        <f t="shared" si="563"/>
        <v>34.594465329999998</v>
      </c>
      <c r="R306" s="162">
        <f t="shared" si="564"/>
        <v>59.688174320000002</v>
      </c>
      <c r="S306" s="43">
        <f t="shared" si="565"/>
        <v>44.079855930000001</v>
      </c>
      <c r="T306" s="162">
        <f t="shared" si="566"/>
        <v>53.880381819999997</v>
      </c>
      <c r="U306" s="43">
        <f t="shared" si="567"/>
        <v>46.03993706</v>
      </c>
      <c r="V306" s="162">
        <f t="shared" si="568"/>
        <v>52.189193029999998</v>
      </c>
      <c r="W306" s="43">
        <f t="shared" si="268"/>
        <v>32.002137670000003</v>
      </c>
      <c r="X306" s="162">
        <f t="shared" si="269"/>
        <v>67.997862330000004</v>
      </c>
      <c r="Y306" s="43">
        <f t="shared" si="665"/>
        <v>35.137174430000002</v>
      </c>
      <c r="Z306" s="162">
        <f t="shared" si="666"/>
        <v>62.256141200000002</v>
      </c>
      <c r="AA306" s="43">
        <f t="shared" si="677"/>
        <v>29.099889560000001</v>
      </c>
      <c r="AB306" s="162">
        <f t="shared" si="678"/>
        <v>70.900110440000006</v>
      </c>
      <c r="AC306" s="43">
        <f t="shared" si="667"/>
        <v>28.92090954</v>
      </c>
      <c r="AD306" s="162">
        <f t="shared" si="668"/>
        <v>66.460207609999998</v>
      </c>
      <c r="AE306" s="43">
        <f t="shared" si="669"/>
        <v>40.612401269999999</v>
      </c>
      <c r="AF306" s="162">
        <f t="shared" si="670"/>
        <v>59.387598730000001</v>
      </c>
      <c r="AG306" s="43">
        <f t="shared" ref="AG306:AL306" si="687">CZ306/$CY306*100</f>
        <v>90.944831960000002</v>
      </c>
      <c r="AH306" s="44">
        <f t="shared" si="687"/>
        <v>2.9459190139999998</v>
      </c>
      <c r="AI306" s="44">
        <f t="shared" si="687"/>
        <v>4.1443971370000003</v>
      </c>
      <c r="AJ306" s="44">
        <f t="shared" si="687"/>
        <v>0.82706766919999997</v>
      </c>
      <c r="AK306" s="44">
        <f t="shared" si="687"/>
        <v>0.14041126910000001</v>
      </c>
      <c r="AL306" s="44">
        <f t="shared" si="687"/>
        <v>0.99737295039999996</v>
      </c>
      <c r="AM306" s="43">
        <f t="shared" ref="AM306:AR306" si="688">DN306/$DM306*100</f>
        <v>92.151241010000007</v>
      </c>
      <c r="AN306" s="44">
        <f t="shared" si="688"/>
        <v>2.3005766900000002</v>
      </c>
      <c r="AO306" s="44">
        <f t="shared" si="688"/>
        <v>3.4274120240000001</v>
      </c>
      <c r="AP306" s="44">
        <f t="shared" si="688"/>
        <v>1.1748321930000001</v>
      </c>
      <c r="AQ306" s="44">
        <f t="shared" si="688"/>
        <v>0.1776247373</v>
      </c>
      <c r="AR306" s="163">
        <f t="shared" si="688"/>
        <v>0.76831334679999996</v>
      </c>
      <c r="AS306" s="45">
        <f t="shared" si="571"/>
        <v>92.833089790000002</v>
      </c>
      <c r="AT306" s="46">
        <f t="shared" si="577"/>
        <v>57</v>
      </c>
      <c r="AU306" s="47">
        <f t="shared" si="572"/>
        <v>26.852902520000001</v>
      </c>
      <c r="AV306" s="46">
        <f t="shared" si="578"/>
        <v>273</v>
      </c>
      <c r="AW306" s="47">
        <f t="shared" si="573"/>
        <v>26.925762580000001</v>
      </c>
      <c r="AX306" s="164">
        <f t="shared" si="579"/>
        <v>330</v>
      </c>
      <c r="AY306" s="48">
        <v>61491</v>
      </c>
      <c r="AZ306" s="49">
        <f t="shared" si="673"/>
        <v>207</v>
      </c>
      <c r="BA306" s="50">
        <v>62542</v>
      </c>
      <c r="BB306" s="49">
        <f t="shared" si="674"/>
        <v>267</v>
      </c>
      <c r="BC306" s="165">
        <f t="shared" si="574"/>
        <v>66.457242429999994</v>
      </c>
      <c r="BD306" s="51"/>
      <c r="BE306" s="44"/>
      <c r="BF306" s="162"/>
      <c r="BG306" s="100">
        <v>303</v>
      </c>
      <c r="BH306" s="39">
        <v>385874</v>
      </c>
      <c r="BI306" s="40">
        <v>141528</v>
      </c>
      <c r="BJ306" s="40">
        <v>237762</v>
      </c>
      <c r="BK306" s="39">
        <v>359624</v>
      </c>
      <c r="BL306" s="40">
        <v>124410</v>
      </c>
      <c r="BM306" s="40">
        <v>214653</v>
      </c>
      <c r="BN306" s="39">
        <v>362052</v>
      </c>
      <c r="BO306" s="40">
        <v>159592</v>
      </c>
      <c r="BP306" s="40">
        <v>195075</v>
      </c>
      <c r="BQ306" s="39">
        <v>373037</v>
      </c>
      <c r="BR306" s="40">
        <v>171746</v>
      </c>
      <c r="BS306" s="40">
        <v>194685</v>
      </c>
      <c r="BT306" s="39">
        <v>377981</v>
      </c>
      <c r="BU306" s="40">
        <v>120962</v>
      </c>
      <c r="BV306" s="40">
        <v>257019</v>
      </c>
      <c r="BW306" s="40">
        <v>0</v>
      </c>
      <c r="BX306" s="40">
        <v>0</v>
      </c>
      <c r="BY306" s="159">
        <v>0</v>
      </c>
      <c r="BZ306" s="39">
        <v>283617</v>
      </c>
      <c r="CA306" s="40">
        <v>99655</v>
      </c>
      <c r="CB306" s="40">
        <v>176569</v>
      </c>
      <c r="CC306" s="159">
        <v>7393</v>
      </c>
      <c r="CD306" s="39">
        <f t="shared" si="675"/>
        <v>344991</v>
      </c>
      <c r="CE306" s="40">
        <v>100392</v>
      </c>
      <c r="CF306" s="40">
        <v>244599</v>
      </c>
      <c r="CG306" s="159">
        <v>0</v>
      </c>
      <c r="CH306" s="39">
        <f t="shared" si="676"/>
        <v>202300</v>
      </c>
      <c r="CI306" s="40">
        <v>58507</v>
      </c>
      <c r="CJ306" s="40">
        <v>134449</v>
      </c>
      <c r="CK306" s="159">
        <v>9344</v>
      </c>
      <c r="CL306" s="39">
        <v>137806</v>
      </c>
      <c r="CM306" s="159">
        <v>201514</v>
      </c>
      <c r="CN306" s="39"/>
      <c r="CO306" s="40"/>
      <c r="CP306" s="40"/>
      <c r="CQ306" s="159"/>
      <c r="CR306" s="39">
        <v>713300</v>
      </c>
      <c r="CS306" s="40">
        <v>636800</v>
      </c>
      <c r="CT306" s="40">
        <v>20660</v>
      </c>
      <c r="CU306" s="40">
        <v>36125</v>
      </c>
      <c r="CV306" s="40">
        <v>6575</v>
      </c>
      <c r="CW306" s="40">
        <v>830</v>
      </c>
      <c r="CX306" s="40">
        <v>12310</v>
      </c>
      <c r="CY306" s="39">
        <v>551950</v>
      </c>
      <c r="CZ306" s="40">
        <v>501970</v>
      </c>
      <c r="DA306" s="40">
        <v>16260</v>
      </c>
      <c r="DB306" s="40">
        <v>22875</v>
      </c>
      <c r="DC306" s="40">
        <v>4565</v>
      </c>
      <c r="DD306" s="40">
        <v>775</v>
      </c>
      <c r="DE306" s="40">
        <v>5505</v>
      </c>
      <c r="DF306" s="39">
        <v>721031</v>
      </c>
      <c r="DG306" s="40">
        <v>653249</v>
      </c>
      <c r="DH306" s="40">
        <v>17117</v>
      </c>
      <c r="DI306" s="40">
        <v>31526</v>
      </c>
      <c r="DJ306" s="40">
        <v>8735</v>
      </c>
      <c r="DK306" s="40">
        <v>1238</v>
      </c>
      <c r="DL306" s="159">
        <v>9166</v>
      </c>
      <c r="DM306" s="39">
        <v>550036</v>
      </c>
      <c r="DN306" s="40">
        <v>506865</v>
      </c>
      <c r="DO306" s="40">
        <v>12654</v>
      </c>
      <c r="DP306" s="40">
        <v>18852</v>
      </c>
      <c r="DQ306" s="40">
        <v>6462</v>
      </c>
      <c r="DR306" s="40">
        <v>977</v>
      </c>
      <c r="DS306" s="159">
        <v>4226</v>
      </c>
      <c r="DT306" s="41">
        <v>489988</v>
      </c>
      <c r="DU306" s="42">
        <v>35117</v>
      </c>
      <c r="DV306" s="42">
        <v>171926</v>
      </c>
      <c r="DW306" s="42">
        <v>151369</v>
      </c>
      <c r="DX306" s="42">
        <v>131576</v>
      </c>
      <c r="DY306" s="41">
        <v>443954</v>
      </c>
      <c r="DZ306" s="42">
        <v>28522</v>
      </c>
      <c r="EA306" s="42">
        <v>158174</v>
      </c>
      <c r="EB306" s="42">
        <v>137720</v>
      </c>
      <c r="EC306" s="160">
        <v>119538</v>
      </c>
    </row>
    <row r="307" spans="1:133">
      <c r="A307" s="154" t="s">
        <v>1891</v>
      </c>
      <c r="B307" s="154" t="s">
        <v>1892</v>
      </c>
      <c r="C307" s="140" t="s">
        <v>80</v>
      </c>
      <c r="D307" s="29" t="s">
        <v>687</v>
      </c>
      <c r="E307" s="156" t="s">
        <v>821</v>
      </c>
      <c r="F307" s="29" t="s">
        <v>1893</v>
      </c>
      <c r="G307" s="156" t="s">
        <v>1894</v>
      </c>
      <c r="H307" s="161">
        <v>2010</v>
      </c>
      <c r="I307" s="150">
        <v>1954</v>
      </c>
      <c r="J307" s="100" t="s">
        <v>85</v>
      </c>
      <c r="K307" s="100" t="s">
        <v>49</v>
      </c>
      <c r="L307" s="100" t="s">
        <v>196</v>
      </c>
      <c r="M307" s="100" t="s">
        <v>87</v>
      </c>
      <c r="N307" s="100" t="s">
        <v>102</v>
      </c>
      <c r="O307" s="43">
        <f t="shared" si="561"/>
        <v>26.52110888</v>
      </c>
      <c r="P307" s="162">
        <f t="shared" si="562"/>
        <v>72.203904850000001</v>
      </c>
      <c r="Q307" s="43">
        <f t="shared" si="563"/>
        <v>26.71715657</v>
      </c>
      <c r="R307" s="162">
        <f t="shared" si="564"/>
        <v>69.31488702</v>
      </c>
      <c r="S307" s="43">
        <f t="shared" si="565"/>
        <v>42.671259210000002</v>
      </c>
      <c r="T307" s="162">
        <f t="shared" si="566"/>
        <v>55.195834210000001</v>
      </c>
      <c r="U307" s="43">
        <f t="shared" si="567"/>
        <v>44.674589019999999</v>
      </c>
      <c r="V307" s="162">
        <f t="shared" si="568"/>
        <v>53.07548216</v>
      </c>
      <c r="W307" s="43">
        <f t="shared" si="268"/>
        <v>25.58641063</v>
      </c>
      <c r="X307" s="162">
        <f t="shared" si="269"/>
        <v>74.413589369999997</v>
      </c>
      <c r="Y307" s="43">
        <f t="shared" si="665"/>
        <v>30.749128219999999</v>
      </c>
      <c r="Z307" s="162">
        <f t="shared" si="666"/>
        <v>69.250871779999997</v>
      </c>
      <c r="AA307" s="43">
        <f t="shared" si="677"/>
        <v>29.324040889999999</v>
      </c>
      <c r="AB307" s="162">
        <f t="shared" si="678"/>
        <v>70.675959109999994</v>
      </c>
      <c r="AC307" s="43">
        <f t="shared" si="667"/>
        <v>38.583912050000002</v>
      </c>
      <c r="AD307" s="162">
        <f t="shared" si="668"/>
        <v>58.23489919</v>
      </c>
      <c r="AE307" s="43">
        <f t="shared" si="669"/>
        <v>46.748656869999998</v>
      </c>
      <c r="AF307" s="162">
        <f t="shared" si="670"/>
        <v>53.251343130000002</v>
      </c>
      <c r="AG307" s="43">
        <f t="shared" ref="AG307:AL307" si="689">CZ307/$CY307*100</f>
        <v>95.247783089999999</v>
      </c>
      <c r="AH307" s="44">
        <f t="shared" si="689"/>
        <v>2.291719885</v>
      </c>
      <c r="AI307" s="44">
        <f t="shared" si="689"/>
        <v>0.86213188340000002</v>
      </c>
      <c r="AJ307" s="44">
        <f t="shared" si="689"/>
        <v>0.30744808959999997</v>
      </c>
      <c r="AK307" s="44">
        <f t="shared" si="689"/>
        <v>0.16330328799999999</v>
      </c>
      <c r="AL307" s="44">
        <f t="shared" si="689"/>
        <v>1.127613765</v>
      </c>
      <c r="AM307" s="43">
        <f t="shared" ref="AM307:AR307" si="690">DN307/$DM307*100</f>
        <v>95.689220559999995</v>
      </c>
      <c r="AN307" s="44">
        <f t="shared" si="690"/>
        <v>2.20117327</v>
      </c>
      <c r="AO307" s="44">
        <f t="shared" si="690"/>
        <v>0.70260823709999998</v>
      </c>
      <c r="AP307" s="44">
        <f t="shared" si="690"/>
        <v>0.37250350500000001</v>
      </c>
      <c r="AQ307" s="44">
        <f t="shared" si="690"/>
        <v>0.20130509839999999</v>
      </c>
      <c r="AR307" s="163">
        <f t="shared" si="690"/>
        <v>0.8331893319</v>
      </c>
      <c r="AS307" s="45">
        <f t="shared" si="571"/>
        <v>88.491961160000002</v>
      </c>
      <c r="AT307" s="46">
        <f t="shared" si="577"/>
        <v>259</v>
      </c>
      <c r="AU307" s="47">
        <f t="shared" si="572"/>
        <v>16.472377810000001</v>
      </c>
      <c r="AV307" s="46">
        <f t="shared" si="578"/>
        <v>420</v>
      </c>
      <c r="AW307" s="47">
        <f t="shared" si="573"/>
        <v>16.52062673</v>
      </c>
      <c r="AX307" s="164">
        <f t="shared" si="579"/>
        <v>433</v>
      </c>
      <c r="AY307" s="48">
        <v>49596</v>
      </c>
      <c r="AZ307" s="49">
        <f t="shared" si="673"/>
        <v>359</v>
      </c>
      <c r="BA307" s="50">
        <v>50138</v>
      </c>
      <c r="BB307" s="49">
        <f t="shared" si="674"/>
        <v>406</v>
      </c>
      <c r="BC307" s="165">
        <f t="shared" si="574"/>
        <v>79.512252380000007</v>
      </c>
      <c r="BD307" s="51"/>
      <c r="BE307" s="44"/>
      <c r="BF307" s="162"/>
      <c r="BG307" s="100">
        <v>304</v>
      </c>
      <c r="BH307" s="39">
        <v>344239</v>
      </c>
      <c r="BI307" s="40">
        <v>91296</v>
      </c>
      <c r="BJ307" s="40">
        <v>248554</v>
      </c>
      <c r="BK307" s="39">
        <v>320064</v>
      </c>
      <c r="BL307" s="40">
        <v>85512</v>
      </c>
      <c r="BM307" s="40">
        <v>221852</v>
      </c>
      <c r="BN307" s="39">
        <v>319939</v>
      </c>
      <c r="BO307" s="40">
        <v>136522</v>
      </c>
      <c r="BP307" s="40">
        <v>176593</v>
      </c>
      <c r="BQ307" s="39">
        <v>333655</v>
      </c>
      <c r="BR307" s="40">
        <v>149059</v>
      </c>
      <c r="BS307" s="40">
        <v>177089</v>
      </c>
      <c r="BT307" s="39">
        <v>334791</v>
      </c>
      <c r="BU307" s="40">
        <v>85661</v>
      </c>
      <c r="BV307" s="40">
        <v>249130</v>
      </c>
      <c r="BW307" s="40">
        <v>0</v>
      </c>
      <c r="BX307" s="40">
        <v>0</v>
      </c>
      <c r="BY307" s="159">
        <v>0</v>
      </c>
      <c r="BZ307" s="39">
        <v>249490</v>
      </c>
      <c r="CA307" s="40">
        <v>76716</v>
      </c>
      <c r="CB307" s="40">
        <v>172774</v>
      </c>
      <c r="CC307" s="159">
        <v>0</v>
      </c>
      <c r="CD307" s="39">
        <f t="shared" si="675"/>
        <v>302755</v>
      </c>
      <c r="CE307" s="40">
        <v>88780</v>
      </c>
      <c r="CF307" s="40">
        <v>213975</v>
      </c>
      <c r="CG307" s="159">
        <v>0</v>
      </c>
      <c r="CH307" s="39">
        <f t="shared" si="676"/>
        <v>190652</v>
      </c>
      <c r="CI307" s="40">
        <v>73561</v>
      </c>
      <c r="CJ307" s="40">
        <v>111026</v>
      </c>
      <c r="CK307" s="159">
        <v>6065</v>
      </c>
      <c r="CL307" s="39">
        <v>144444</v>
      </c>
      <c r="CM307" s="159">
        <v>164536</v>
      </c>
      <c r="CN307" s="39"/>
      <c r="CO307" s="40"/>
      <c r="CP307" s="40"/>
      <c r="CQ307" s="159"/>
      <c r="CR307" s="39">
        <v>693010</v>
      </c>
      <c r="CS307" s="40">
        <v>655900</v>
      </c>
      <c r="CT307" s="40">
        <v>15060</v>
      </c>
      <c r="CU307" s="40">
        <v>7350</v>
      </c>
      <c r="CV307" s="40">
        <v>2090</v>
      </c>
      <c r="CW307" s="40">
        <v>1070</v>
      </c>
      <c r="CX307" s="40">
        <v>11540</v>
      </c>
      <c r="CY307" s="39">
        <v>548060</v>
      </c>
      <c r="CZ307" s="40">
        <v>522015</v>
      </c>
      <c r="DA307" s="40">
        <v>12560</v>
      </c>
      <c r="DB307" s="40">
        <v>4725</v>
      </c>
      <c r="DC307" s="40">
        <v>1685</v>
      </c>
      <c r="DD307" s="40">
        <v>895</v>
      </c>
      <c r="DE307" s="40">
        <v>6180</v>
      </c>
      <c r="DF307" s="39">
        <v>721032</v>
      </c>
      <c r="DG307" s="40">
        <v>685651</v>
      </c>
      <c r="DH307" s="40">
        <v>15516</v>
      </c>
      <c r="DI307" s="40">
        <v>6201</v>
      </c>
      <c r="DJ307" s="40">
        <v>2724</v>
      </c>
      <c r="DK307" s="40">
        <v>1370</v>
      </c>
      <c r="DL307" s="159">
        <v>9570</v>
      </c>
      <c r="DM307" s="39">
        <v>561337</v>
      </c>
      <c r="DN307" s="40">
        <v>537139</v>
      </c>
      <c r="DO307" s="40">
        <v>12356</v>
      </c>
      <c r="DP307" s="40">
        <v>3944</v>
      </c>
      <c r="DQ307" s="40">
        <v>2091</v>
      </c>
      <c r="DR307" s="40">
        <v>1130</v>
      </c>
      <c r="DS307" s="159">
        <v>4677</v>
      </c>
      <c r="DT307" s="41">
        <v>496340</v>
      </c>
      <c r="DU307" s="42">
        <v>57119</v>
      </c>
      <c r="DV307" s="42">
        <v>215572</v>
      </c>
      <c r="DW307" s="42">
        <v>141890</v>
      </c>
      <c r="DX307" s="42">
        <v>81759</v>
      </c>
      <c r="DY307" s="41">
        <v>472930</v>
      </c>
      <c r="DZ307" s="42">
        <v>52810</v>
      </c>
      <c r="EA307" s="42">
        <v>207098</v>
      </c>
      <c r="EB307" s="42">
        <v>134891</v>
      </c>
      <c r="EC307" s="160">
        <v>78131</v>
      </c>
    </row>
    <row r="308" spans="1:133">
      <c r="A308" s="155" t="s">
        <v>1895</v>
      </c>
      <c r="B308" s="155" t="s">
        <v>1896</v>
      </c>
      <c r="C308" s="140" t="s">
        <v>80</v>
      </c>
      <c r="D308" s="29" t="s">
        <v>1886</v>
      </c>
      <c r="E308" s="156" t="s">
        <v>1897</v>
      </c>
      <c r="F308" s="29" t="s">
        <v>1898</v>
      </c>
      <c r="G308" s="156" t="s">
        <v>1899</v>
      </c>
      <c r="H308" s="166">
        <v>2010</v>
      </c>
      <c r="I308" s="150">
        <v>1954</v>
      </c>
      <c r="J308" s="100" t="s">
        <v>85</v>
      </c>
      <c r="K308" s="100" t="s">
        <v>49</v>
      </c>
      <c r="L308" s="100" t="s">
        <v>132</v>
      </c>
      <c r="M308" s="100" t="s">
        <v>87</v>
      </c>
      <c r="N308" s="100" t="s">
        <v>102</v>
      </c>
      <c r="O308" s="43">
        <f t="shared" si="561"/>
        <v>33.219671009999999</v>
      </c>
      <c r="P308" s="162">
        <f t="shared" si="562"/>
        <v>65.311250369999996</v>
      </c>
      <c r="Q308" s="43">
        <f t="shared" si="563"/>
        <v>32.834151120000001</v>
      </c>
      <c r="R308" s="162">
        <f t="shared" si="564"/>
        <v>62.493539820000002</v>
      </c>
      <c r="S308" s="43">
        <f t="shared" si="565"/>
        <v>44.22732474</v>
      </c>
      <c r="T308" s="162">
        <f t="shared" si="566"/>
        <v>53.707774980000003</v>
      </c>
      <c r="U308" s="43">
        <f t="shared" si="567"/>
        <v>46.869289100000003</v>
      </c>
      <c r="V308" s="162">
        <f t="shared" si="568"/>
        <v>50.935667180000003</v>
      </c>
      <c r="W308" s="43">
        <f t="shared" si="268"/>
        <v>29.174523390000001</v>
      </c>
      <c r="X308" s="162">
        <f t="shared" si="269"/>
        <v>67.4961275</v>
      </c>
      <c r="Y308" s="43">
        <f t="shared" si="665"/>
        <v>41.25638301</v>
      </c>
      <c r="Z308" s="162">
        <f t="shared" si="666"/>
        <v>58.74361699</v>
      </c>
      <c r="AA308" s="43">
        <f t="shared" si="677"/>
        <v>28.95723834</v>
      </c>
      <c r="AB308" s="162">
        <f t="shared" si="678"/>
        <v>64.034591809999995</v>
      </c>
      <c r="AC308" s="43">
        <f t="shared" si="667"/>
        <v>0</v>
      </c>
      <c r="AD308" s="162">
        <f t="shared" si="668"/>
        <v>100</v>
      </c>
      <c r="AE308" s="43">
        <f t="shared" si="669"/>
        <v>43.604422880000001</v>
      </c>
      <c r="AF308" s="162">
        <f t="shared" si="670"/>
        <v>56.395577119999999</v>
      </c>
      <c r="AG308" s="43">
        <f t="shared" ref="AG308:AL308" si="691">CZ308/$CY308*100</f>
        <v>92.848626089999996</v>
      </c>
      <c r="AH308" s="44">
        <f t="shared" si="691"/>
        <v>3.741441295</v>
      </c>
      <c r="AI308" s="44">
        <f t="shared" si="691"/>
        <v>1.570827236</v>
      </c>
      <c r="AJ308" s="44">
        <f t="shared" si="691"/>
        <v>0.46700269179999998</v>
      </c>
      <c r="AK308" s="44">
        <f t="shared" si="691"/>
        <v>0.14452694520000001</v>
      </c>
      <c r="AL308" s="44">
        <f t="shared" si="691"/>
        <v>1.2275757410000001</v>
      </c>
      <c r="AM308" s="43">
        <f t="shared" ref="AM308:AR308" si="692">DN308/$DM308*100</f>
        <v>93.343447400000002</v>
      </c>
      <c r="AN308" s="44">
        <f t="shared" si="692"/>
        <v>3.580270949</v>
      </c>
      <c r="AO308" s="44">
        <f t="shared" si="692"/>
        <v>1.40874561</v>
      </c>
      <c r="AP308" s="44">
        <f t="shared" si="692"/>
        <v>0.57157970520000001</v>
      </c>
      <c r="AQ308" s="44">
        <f t="shared" si="692"/>
        <v>0.20056717160000001</v>
      </c>
      <c r="AR308" s="163">
        <f t="shared" si="692"/>
        <v>0.89538915910000005</v>
      </c>
      <c r="AS308" s="45">
        <f t="shared" si="571"/>
        <v>88.276733559999997</v>
      </c>
      <c r="AT308" s="46">
        <f t="shared" si="577"/>
        <v>265</v>
      </c>
      <c r="AU308" s="47">
        <f t="shared" si="572"/>
        <v>20.842346299999999</v>
      </c>
      <c r="AV308" s="46">
        <f t="shared" si="578"/>
        <v>379</v>
      </c>
      <c r="AW308" s="47">
        <f t="shared" si="573"/>
        <v>21.085292500000001</v>
      </c>
      <c r="AX308" s="164">
        <f t="shared" si="579"/>
        <v>411</v>
      </c>
      <c r="AY308" s="48">
        <v>57080</v>
      </c>
      <c r="AZ308" s="49">
        <f t="shared" si="673"/>
        <v>256</v>
      </c>
      <c r="BA308" s="50">
        <v>58928</v>
      </c>
      <c r="BB308" s="49">
        <f t="shared" si="674"/>
        <v>319</v>
      </c>
      <c r="BC308" s="165">
        <f t="shared" si="574"/>
        <v>73.271221690000004</v>
      </c>
      <c r="BD308" s="51"/>
      <c r="BE308" s="44"/>
      <c r="BF308" s="162"/>
      <c r="BG308" s="100">
        <v>305</v>
      </c>
      <c r="BH308" s="39">
        <v>363357</v>
      </c>
      <c r="BI308" s="40">
        <v>120706</v>
      </c>
      <c r="BJ308" s="40">
        <v>237313</v>
      </c>
      <c r="BK308" s="39">
        <v>328938</v>
      </c>
      <c r="BL308" s="40">
        <v>108004</v>
      </c>
      <c r="BM308" s="40">
        <v>205565</v>
      </c>
      <c r="BN308" s="39">
        <v>333866</v>
      </c>
      <c r="BO308" s="40">
        <v>147660</v>
      </c>
      <c r="BP308" s="40">
        <v>179312</v>
      </c>
      <c r="BQ308" s="39">
        <v>339811</v>
      </c>
      <c r="BR308" s="40">
        <v>159267</v>
      </c>
      <c r="BS308" s="40">
        <v>173085</v>
      </c>
      <c r="BT308" s="39">
        <v>350549</v>
      </c>
      <c r="BU308" s="40">
        <v>102271</v>
      </c>
      <c r="BV308" s="40">
        <v>236607</v>
      </c>
      <c r="BW308" s="40">
        <v>0</v>
      </c>
      <c r="BX308" s="40">
        <v>0</v>
      </c>
      <c r="BY308" s="159">
        <v>11671</v>
      </c>
      <c r="BZ308" s="39">
        <v>260653</v>
      </c>
      <c r="CA308" s="40">
        <v>107536</v>
      </c>
      <c r="CB308" s="40">
        <v>153117</v>
      </c>
      <c r="CC308" s="159">
        <v>0</v>
      </c>
      <c r="CD308" s="39">
        <f t="shared" si="675"/>
        <v>309553</v>
      </c>
      <c r="CE308" s="40">
        <v>89638</v>
      </c>
      <c r="CF308" s="40">
        <v>198221</v>
      </c>
      <c r="CG308" s="159">
        <v>21694</v>
      </c>
      <c r="CH308" s="39">
        <f t="shared" si="676"/>
        <v>143959</v>
      </c>
      <c r="CI308" s="40">
        <v>0</v>
      </c>
      <c r="CJ308" s="40">
        <v>143959</v>
      </c>
      <c r="CK308" s="159">
        <v>0</v>
      </c>
      <c r="CL308" s="39">
        <v>137708</v>
      </c>
      <c r="CM308" s="159">
        <v>178104</v>
      </c>
      <c r="CN308" s="39"/>
      <c r="CO308" s="40"/>
      <c r="CP308" s="40"/>
      <c r="CQ308" s="159"/>
      <c r="CR308" s="39">
        <v>722095</v>
      </c>
      <c r="CS308" s="40">
        <v>659080</v>
      </c>
      <c r="CT308" s="40">
        <v>29015</v>
      </c>
      <c r="CU308" s="40">
        <v>15250</v>
      </c>
      <c r="CV308" s="40">
        <v>3630</v>
      </c>
      <c r="CW308" s="40">
        <v>880</v>
      </c>
      <c r="CX308" s="40">
        <v>14240</v>
      </c>
      <c r="CY308" s="39">
        <v>553530</v>
      </c>
      <c r="CZ308" s="40">
        <v>513945</v>
      </c>
      <c r="DA308" s="40">
        <v>20710</v>
      </c>
      <c r="DB308" s="40">
        <v>8695</v>
      </c>
      <c r="DC308" s="40">
        <v>2585</v>
      </c>
      <c r="DD308" s="40">
        <v>800</v>
      </c>
      <c r="DE308" s="40">
        <v>6795</v>
      </c>
      <c r="DF308" s="39">
        <v>721031</v>
      </c>
      <c r="DG308" s="40">
        <v>663131</v>
      </c>
      <c r="DH308" s="40">
        <v>28254</v>
      </c>
      <c r="DI308" s="40">
        <v>12884</v>
      </c>
      <c r="DJ308" s="40">
        <v>4184</v>
      </c>
      <c r="DK308" s="40">
        <v>1343</v>
      </c>
      <c r="DL308" s="159">
        <v>11235</v>
      </c>
      <c r="DM308" s="39">
        <v>544456</v>
      </c>
      <c r="DN308" s="40">
        <v>508214</v>
      </c>
      <c r="DO308" s="40">
        <v>19493</v>
      </c>
      <c r="DP308" s="40">
        <v>7670</v>
      </c>
      <c r="DQ308" s="40">
        <v>3112</v>
      </c>
      <c r="DR308" s="40">
        <v>1092</v>
      </c>
      <c r="DS308" s="159">
        <v>4875</v>
      </c>
      <c r="DT308" s="41">
        <v>496969</v>
      </c>
      <c r="DU308" s="42">
        <v>58261</v>
      </c>
      <c r="DV308" s="42">
        <v>194835</v>
      </c>
      <c r="DW308" s="42">
        <v>140293</v>
      </c>
      <c r="DX308" s="42">
        <v>103580</v>
      </c>
      <c r="DY308" s="41">
        <v>461037</v>
      </c>
      <c r="DZ308" s="42">
        <v>52501</v>
      </c>
      <c r="EA308" s="42">
        <v>183384</v>
      </c>
      <c r="EB308" s="42">
        <v>127941</v>
      </c>
      <c r="EC308" s="160">
        <v>97211</v>
      </c>
    </row>
    <row r="309" spans="1:133">
      <c r="A309" s="154" t="s">
        <v>1900</v>
      </c>
      <c r="B309" s="154" t="s">
        <v>1901</v>
      </c>
      <c r="C309" s="140" t="s">
        <v>80</v>
      </c>
      <c r="D309" s="29" t="s">
        <v>1902</v>
      </c>
      <c r="E309" s="156" t="s">
        <v>1903</v>
      </c>
      <c r="F309" s="29" t="s">
        <v>1904</v>
      </c>
      <c r="G309" s="156" t="s">
        <v>1905</v>
      </c>
      <c r="H309" s="161" t="s">
        <v>1906</v>
      </c>
      <c r="I309" s="150">
        <v>1970</v>
      </c>
      <c r="J309" s="100" t="s">
        <v>85</v>
      </c>
      <c r="K309" s="100" t="s">
        <v>49</v>
      </c>
      <c r="L309" s="100" t="s">
        <v>196</v>
      </c>
      <c r="M309" s="100" t="s">
        <v>87</v>
      </c>
      <c r="N309" s="100" t="s">
        <v>102</v>
      </c>
      <c r="O309" s="43">
        <f t="shared" si="561"/>
        <v>32.53528506</v>
      </c>
      <c r="P309" s="162">
        <f t="shared" si="562"/>
        <v>65.987072319999996</v>
      </c>
      <c r="Q309" s="43">
        <f t="shared" si="563"/>
        <v>30.61014922</v>
      </c>
      <c r="R309" s="162">
        <f t="shared" si="564"/>
        <v>65.119827299999997</v>
      </c>
      <c r="S309" s="43">
        <f t="shared" si="565"/>
        <v>36.445776960000003</v>
      </c>
      <c r="T309" s="162">
        <f t="shared" si="566"/>
        <v>61.90611431</v>
      </c>
      <c r="U309" s="43">
        <f t="shared" si="567"/>
        <v>38.121053570000001</v>
      </c>
      <c r="V309" s="162">
        <f t="shared" si="568"/>
        <v>60.250281940000001</v>
      </c>
      <c r="W309" s="43">
        <f t="shared" si="268"/>
        <v>31.013251879999999</v>
      </c>
      <c r="X309" s="162">
        <f t="shared" si="269"/>
        <v>68.95482939</v>
      </c>
      <c r="Y309" s="43">
        <f t="shared" si="665"/>
        <v>33.42396403</v>
      </c>
      <c r="Z309" s="162">
        <f t="shared" si="666"/>
        <v>66.576035970000007</v>
      </c>
      <c r="AA309" s="43">
        <f t="shared" si="677"/>
        <v>26.971545840000001</v>
      </c>
      <c r="AB309" s="162">
        <f t="shared" si="678"/>
        <v>68.764631069999993</v>
      </c>
      <c r="AC309" s="43">
        <f t="shared" si="667"/>
        <v>27.363670150000001</v>
      </c>
      <c r="AD309" s="162">
        <f t="shared" si="668"/>
        <v>67.190038759999993</v>
      </c>
      <c r="AE309" s="43">
        <f t="shared" si="669"/>
        <v>0</v>
      </c>
      <c r="AF309" s="162">
        <f t="shared" si="670"/>
        <v>100</v>
      </c>
      <c r="AG309" s="43">
        <f t="shared" ref="AG309:AL309" si="693">CZ309/$CY309*100</f>
        <v>89.503995590000002</v>
      </c>
      <c r="AH309" s="44">
        <f t="shared" si="693"/>
        <v>5.7205841829999997</v>
      </c>
      <c r="AI309" s="44">
        <f t="shared" si="693"/>
        <v>1.759897125</v>
      </c>
      <c r="AJ309" s="44">
        <f t="shared" si="693"/>
        <v>1.367686231</v>
      </c>
      <c r="AK309" s="44">
        <f t="shared" si="693"/>
        <v>0.1579865895</v>
      </c>
      <c r="AL309" s="44">
        <f t="shared" si="693"/>
        <v>1.48985028</v>
      </c>
      <c r="AM309" s="43">
        <f t="shared" ref="AM309:AR309" si="694">DN309/$DM309*100</f>
        <v>89.71051138</v>
      </c>
      <c r="AN309" s="44">
        <f t="shared" si="694"/>
        <v>5.2376283609999996</v>
      </c>
      <c r="AO309" s="44">
        <f t="shared" si="694"/>
        <v>2.285426787</v>
      </c>
      <c r="AP309" s="44">
        <f t="shared" si="694"/>
        <v>1.559493708</v>
      </c>
      <c r="AQ309" s="44">
        <f t="shared" si="694"/>
        <v>0.18300369320000001</v>
      </c>
      <c r="AR309" s="163">
        <f t="shared" si="694"/>
        <v>1.0239360719999999</v>
      </c>
      <c r="AS309" s="45">
        <f t="shared" si="571"/>
        <v>90.397958779999996</v>
      </c>
      <c r="AT309" s="46">
        <f t="shared" si="577"/>
        <v>161</v>
      </c>
      <c r="AU309" s="47">
        <f t="shared" si="572"/>
        <v>24.89316925</v>
      </c>
      <c r="AV309" s="46">
        <f t="shared" si="578"/>
        <v>305</v>
      </c>
      <c r="AW309" s="47">
        <f t="shared" si="573"/>
        <v>24.668026810000001</v>
      </c>
      <c r="AX309" s="164">
        <f t="shared" si="579"/>
        <v>371</v>
      </c>
      <c r="AY309" s="48">
        <v>60957</v>
      </c>
      <c r="AZ309" s="49">
        <f t="shared" si="673"/>
        <v>213</v>
      </c>
      <c r="BA309" s="50">
        <v>62741</v>
      </c>
      <c r="BB309" s="49">
        <f t="shared" si="674"/>
        <v>264</v>
      </c>
      <c r="BC309" s="165">
        <f t="shared" si="574"/>
        <v>67.425125969999996</v>
      </c>
      <c r="BD309" s="51">
        <v>42528</v>
      </c>
      <c r="BE309" s="44">
        <f>CO309/CN309*100</f>
        <v>21.026349339999999</v>
      </c>
      <c r="BF309" s="162">
        <f>CP309/CN309*100</f>
        <v>76.561835950000003</v>
      </c>
      <c r="BG309" s="100">
        <v>306</v>
      </c>
      <c r="BH309" s="39">
        <v>368357</v>
      </c>
      <c r="BI309" s="40">
        <v>119846</v>
      </c>
      <c r="BJ309" s="40">
        <v>243068</v>
      </c>
      <c r="BK309" s="39">
        <v>342785</v>
      </c>
      <c r="BL309" s="40">
        <v>104927</v>
      </c>
      <c r="BM309" s="40">
        <v>223221</v>
      </c>
      <c r="BN309" s="39">
        <v>341543</v>
      </c>
      <c r="BO309" s="40">
        <v>124478</v>
      </c>
      <c r="BP309" s="40">
        <v>211436</v>
      </c>
      <c r="BQ309" s="39">
        <v>349366</v>
      </c>
      <c r="BR309" s="40">
        <v>133182</v>
      </c>
      <c r="BS309" s="40">
        <v>210494</v>
      </c>
      <c r="BT309" s="39">
        <v>357157</v>
      </c>
      <c r="BU309" s="40">
        <v>110766</v>
      </c>
      <c r="BV309" s="40">
        <v>246277</v>
      </c>
      <c r="BW309" s="40">
        <v>0</v>
      </c>
      <c r="BX309" s="40">
        <v>0</v>
      </c>
      <c r="BY309" s="159">
        <v>114</v>
      </c>
      <c r="BZ309" s="39">
        <v>261133</v>
      </c>
      <c r="CA309" s="40">
        <v>87281</v>
      </c>
      <c r="CB309" s="40">
        <v>173852</v>
      </c>
      <c r="CC309" s="159">
        <v>0</v>
      </c>
      <c r="CD309" s="39">
        <f t="shared" si="675"/>
        <v>325506</v>
      </c>
      <c r="CE309" s="40">
        <v>87794</v>
      </c>
      <c r="CF309" s="40">
        <v>223833</v>
      </c>
      <c r="CG309" s="159">
        <v>13879</v>
      </c>
      <c r="CH309" s="39">
        <f t="shared" si="676"/>
        <v>188330</v>
      </c>
      <c r="CI309" s="40">
        <v>51534</v>
      </c>
      <c r="CJ309" s="40">
        <v>126539</v>
      </c>
      <c r="CK309" s="159">
        <v>10257</v>
      </c>
      <c r="CL309" s="39">
        <v>0</v>
      </c>
      <c r="CM309" s="159">
        <v>246380</v>
      </c>
      <c r="CN309" s="39">
        <v>28236</v>
      </c>
      <c r="CO309" s="40">
        <v>5937</v>
      </c>
      <c r="CP309" s="40">
        <v>21618</v>
      </c>
      <c r="CQ309" s="159">
        <v>607</v>
      </c>
      <c r="CR309" s="39">
        <v>714295</v>
      </c>
      <c r="CS309" s="40">
        <v>622470</v>
      </c>
      <c r="CT309" s="40">
        <v>42040</v>
      </c>
      <c r="CU309" s="40">
        <v>19865</v>
      </c>
      <c r="CV309" s="40">
        <v>10430</v>
      </c>
      <c r="CW309" s="40">
        <v>1010</v>
      </c>
      <c r="CX309" s="40">
        <v>18480</v>
      </c>
      <c r="CY309" s="39">
        <v>544350</v>
      </c>
      <c r="CZ309" s="40">
        <v>487215</v>
      </c>
      <c r="DA309" s="40">
        <v>31140</v>
      </c>
      <c r="DB309" s="40">
        <v>9580</v>
      </c>
      <c r="DC309" s="40">
        <v>7445</v>
      </c>
      <c r="DD309" s="40">
        <v>860</v>
      </c>
      <c r="DE309" s="40">
        <v>8110</v>
      </c>
      <c r="DF309" s="39">
        <v>721032</v>
      </c>
      <c r="DG309" s="40">
        <v>633076</v>
      </c>
      <c r="DH309" s="40">
        <v>40948</v>
      </c>
      <c r="DI309" s="40">
        <v>20858</v>
      </c>
      <c r="DJ309" s="40">
        <v>11491</v>
      </c>
      <c r="DK309" s="40">
        <v>1241</v>
      </c>
      <c r="DL309" s="159">
        <v>13418</v>
      </c>
      <c r="DM309" s="39">
        <v>542612</v>
      </c>
      <c r="DN309" s="40">
        <v>486780</v>
      </c>
      <c r="DO309" s="40">
        <v>28420</v>
      </c>
      <c r="DP309" s="40">
        <v>12401</v>
      </c>
      <c r="DQ309" s="40">
        <v>8462</v>
      </c>
      <c r="DR309" s="40">
        <v>993</v>
      </c>
      <c r="DS309" s="159">
        <v>5556</v>
      </c>
      <c r="DT309" s="41">
        <v>483241</v>
      </c>
      <c r="DU309" s="42">
        <v>46401</v>
      </c>
      <c r="DV309" s="42">
        <v>175616</v>
      </c>
      <c r="DW309" s="42">
        <v>140930</v>
      </c>
      <c r="DX309" s="42">
        <v>120294</v>
      </c>
      <c r="DY309" s="41">
        <v>426917</v>
      </c>
      <c r="DZ309" s="42">
        <v>37929</v>
      </c>
      <c r="EA309" s="42">
        <v>158691</v>
      </c>
      <c r="EB309" s="42">
        <v>124985</v>
      </c>
      <c r="EC309" s="160">
        <v>105312</v>
      </c>
    </row>
    <row r="310" spans="1:133">
      <c r="A310" s="155" t="s">
        <v>1907</v>
      </c>
      <c r="B310" s="155" t="s">
        <v>1908</v>
      </c>
      <c r="C310" s="140" t="s">
        <v>126</v>
      </c>
      <c r="D310" s="29" t="s">
        <v>1909</v>
      </c>
      <c r="E310" s="156" t="s">
        <v>1910</v>
      </c>
      <c r="F310" s="29" t="s">
        <v>1911</v>
      </c>
      <c r="G310" s="156" t="s">
        <v>1912</v>
      </c>
      <c r="H310" s="166">
        <v>1982</v>
      </c>
      <c r="I310" s="150">
        <v>1946</v>
      </c>
      <c r="J310" s="100" t="s">
        <v>131</v>
      </c>
      <c r="K310" s="100" t="s">
        <v>49</v>
      </c>
      <c r="L310" s="100" t="s">
        <v>148</v>
      </c>
      <c r="M310" s="100" t="s">
        <v>87</v>
      </c>
      <c r="N310" s="100" t="s">
        <v>102</v>
      </c>
      <c r="O310" s="43">
        <f t="shared" si="561"/>
        <v>58.79217963</v>
      </c>
      <c r="P310" s="162">
        <f t="shared" si="562"/>
        <v>39.72985903</v>
      </c>
      <c r="Q310" s="43">
        <f t="shared" si="563"/>
        <v>58.715419930000003</v>
      </c>
      <c r="R310" s="162">
        <f t="shared" si="564"/>
        <v>36.533125589999997</v>
      </c>
      <c r="S310" s="43">
        <f t="shared" si="565"/>
        <v>67.551189280000003</v>
      </c>
      <c r="T310" s="162">
        <f t="shared" si="566"/>
        <v>30.866935860000002</v>
      </c>
      <c r="U310" s="43">
        <f t="shared" si="567"/>
        <v>66.818103010000002</v>
      </c>
      <c r="V310" s="162">
        <f t="shared" si="568"/>
        <v>31.615618120000001</v>
      </c>
      <c r="W310" s="43">
        <f t="shared" si="268"/>
        <v>63.074312679999998</v>
      </c>
      <c r="X310" s="162">
        <f t="shared" si="269"/>
        <v>36.912762800000003</v>
      </c>
      <c r="Y310" s="43">
        <f t="shared" si="665"/>
        <v>67.785217540000005</v>
      </c>
      <c r="Z310" s="162">
        <f t="shared" si="666"/>
        <v>32.194087189999998</v>
      </c>
      <c r="AA310" s="43">
        <f t="shared" si="677"/>
        <v>68.685330629999996</v>
      </c>
      <c r="AB310" s="162">
        <f t="shared" si="678"/>
        <v>31.312898820000001</v>
      </c>
      <c r="AC310" s="43">
        <f t="shared" si="667"/>
        <v>67.741032259999997</v>
      </c>
      <c r="AD310" s="162">
        <f t="shared" si="668"/>
        <v>32.17123479</v>
      </c>
      <c r="AE310" s="43">
        <f t="shared" si="669"/>
        <v>76.027873099999994</v>
      </c>
      <c r="AF310" s="162">
        <f t="shared" si="670"/>
        <v>23.972126899999999</v>
      </c>
      <c r="AG310" s="43">
        <f t="shared" ref="AG310:AL310" si="695">CZ310/$CY310*100</f>
        <v>73.214302399999994</v>
      </c>
      <c r="AH310" s="44">
        <f t="shared" si="695"/>
        <v>14.68920219</v>
      </c>
      <c r="AI310" s="44">
        <f t="shared" si="695"/>
        <v>8.9394661360000001</v>
      </c>
      <c r="AJ310" s="44">
        <f t="shared" si="695"/>
        <v>1.0370827140000001</v>
      </c>
      <c r="AK310" s="44">
        <f t="shared" si="695"/>
        <v>0.24946043670000001</v>
      </c>
      <c r="AL310" s="44">
        <f t="shared" si="695"/>
        <v>1.8704861209999999</v>
      </c>
      <c r="AM310" s="43">
        <f t="shared" ref="AM310:AR310" si="696">DN310/$DM310*100</f>
        <v>75.348017530000007</v>
      </c>
      <c r="AN310" s="44">
        <f t="shared" si="696"/>
        <v>14.2281543</v>
      </c>
      <c r="AO310" s="44">
        <f t="shared" si="696"/>
        <v>7.4894097400000001</v>
      </c>
      <c r="AP310" s="44">
        <f t="shared" si="696"/>
        <v>1.301866862</v>
      </c>
      <c r="AQ310" s="44">
        <f t="shared" si="696"/>
        <v>0.2441113801</v>
      </c>
      <c r="AR310" s="163">
        <f t="shared" si="696"/>
        <v>1.388440192</v>
      </c>
      <c r="AS310" s="45">
        <f t="shared" si="571"/>
        <v>87.094431850000007</v>
      </c>
      <c r="AT310" s="46">
        <f t="shared" si="577"/>
        <v>300</v>
      </c>
      <c r="AU310" s="47">
        <f t="shared" si="572"/>
        <v>22.709326999999998</v>
      </c>
      <c r="AV310" s="46">
        <f t="shared" si="578"/>
        <v>345</v>
      </c>
      <c r="AW310" s="47">
        <f t="shared" si="573"/>
        <v>26.115715000000002</v>
      </c>
      <c r="AX310" s="164">
        <f t="shared" si="579"/>
        <v>343</v>
      </c>
      <c r="AY310" s="48">
        <v>44841</v>
      </c>
      <c r="AZ310" s="49">
        <f t="shared" si="673"/>
        <v>393</v>
      </c>
      <c r="BA310" s="50">
        <v>51838</v>
      </c>
      <c r="BB310" s="49">
        <f t="shared" si="674"/>
        <v>398</v>
      </c>
      <c r="BC310" s="165">
        <f t="shared" si="574"/>
        <v>54.093863839999997</v>
      </c>
      <c r="BD310" s="51"/>
      <c r="BE310" s="44"/>
      <c r="BF310" s="162"/>
      <c r="BG310" s="100">
        <v>307</v>
      </c>
      <c r="BH310" s="39">
        <v>313540</v>
      </c>
      <c r="BI310" s="40">
        <v>184337</v>
      </c>
      <c r="BJ310" s="40">
        <v>124569</v>
      </c>
      <c r="BK310" s="39">
        <v>301655</v>
      </c>
      <c r="BL310" s="40">
        <v>177118</v>
      </c>
      <c r="BM310" s="40">
        <v>110204</v>
      </c>
      <c r="BN310" s="39">
        <v>321454</v>
      </c>
      <c r="BO310" s="40">
        <v>217146</v>
      </c>
      <c r="BP310" s="40">
        <v>99223</v>
      </c>
      <c r="BQ310" s="39">
        <v>340297</v>
      </c>
      <c r="BR310" s="40">
        <v>227380</v>
      </c>
      <c r="BS310" s="40">
        <v>107587</v>
      </c>
      <c r="BT310" s="39">
        <v>301752</v>
      </c>
      <c r="BU310" s="40">
        <v>190328</v>
      </c>
      <c r="BV310" s="40">
        <v>111385</v>
      </c>
      <c r="BW310" s="40">
        <v>0</v>
      </c>
      <c r="BX310" s="40">
        <v>0</v>
      </c>
      <c r="BY310" s="159">
        <v>39</v>
      </c>
      <c r="BZ310" s="39">
        <v>231937</v>
      </c>
      <c r="CA310" s="40">
        <v>157219</v>
      </c>
      <c r="CB310" s="40">
        <v>74670</v>
      </c>
      <c r="CC310" s="159">
        <v>48</v>
      </c>
      <c r="CD310" s="39">
        <f t="shared" si="675"/>
        <v>282398</v>
      </c>
      <c r="CE310" s="40">
        <v>193966</v>
      </c>
      <c r="CF310" s="40">
        <v>88427</v>
      </c>
      <c r="CG310" s="159">
        <v>5</v>
      </c>
      <c r="CH310" s="39">
        <f t="shared" si="676"/>
        <v>160715</v>
      </c>
      <c r="CI310" s="40">
        <v>108870</v>
      </c>
      <c r="CJ310" s="40">
        <v>51704</v>
      </c>
      <c r="CK310" s="159">
        <v>141</v>
      </c>
      <c r="CL310" s="39">
        <v>217775</v>
      </c>
      <c r="CM310" s="159">
        <v>68666</v>
      </c>
      <c r="CN310" s="39"/>
      <c r="CO310" s="40"/>
      <c r="CP310" s="40"/>
      <c r="CQ310" s="159"/>
      <c r="CR310" s="39">
        <v>691030</v>
      </c>
      <c r="CS310" s="40">
        <v>474420</v>
      </c>
      <c r="CT310" s="40">
        <v>110320</v>
      </c>
      <c r="CU310" s="40">
        <v>75300</v>
      </c>
      <c r="CV310" s="40">
        <v>7040</v>
      </c>
      <c r="CW310" s="40">
        <v>1595</v>
      </c>
      <c r="CX310" s="40">
        <v>22355</v>
      </c>
      <c r="CY310" s="39">
        <v>535155</v>
      </c>
      <c r="CZ310" s="40">
        <v>391810</v>
      </c>
      <c r="DA310" s="40">
        <v>78610</v>
      </c>
      <c r="DB310" s="40">
        <v>47840</v>
      </c>
      <c r="DC310" s="40">
        <v>5550</v>
      </c>
      <c r="DD310" s="40">
        <v>1335</v>
      </c>
      <c r="DE310" s="40">
        <v>10010</v>
      </c>
      <c r="DF310" s="39">
        <v>721032</v>
      </c>
      <c r="DG310" s="40">
        <v>512212</v>
      </c>
      <c r="DH310" s="40">
        <v>112280</v>
      </c>
      <c r="DI310" s="40">
        <v>67694</v>
      </c>
      <c r="DJ310" s="40">
        <v>8950</v>
      </c>
      <c r="DK310" s="40">
        <v>1702</v>
      </c>
      <c r="DL310" s="159">
        <v>18194</v>
      </c>
      <c r="DM310" s="39">
        <v>550978</v>
      </c>
      <c r="DN310" s="40">
        <v>415151</v>
      </c>
      <c r="DO310" s="40">
        <v>78394</v>
      </c>
      <c r="DP310" s="40">
        <v>41265</v>
      </c>
      <c r="DQ310" s="40">
        <v>7173</v>
      </c>
      <c r="DR310" s="40">
        <v>1345</v>
      </c>
      <c r="DS310" s="159">
        <v>7650</v>
      </c>
      <c r="DT310" s="41">
        <v>482009</v>
      </c>
      <c r="DU310" s="42">
        <v>62206</v>
      </c>
      <c r="DV310" s="42">
        <v>157071</v>
      </c>
      <c r="DW310" s="42">
        <v>153271</v>
      </c>
      <c r="DX310" s="42">
        <v>109461</v>
      </c>
      <c r="DY310" s="41">
        <v>356341</v>
      </c>
      <c r="DZ310" s="42">
        <v>34576</v>
      </c>
      <c r="EA310" s="42">
        <v>117882</v>
      </c>
      <c r="EB310" s="42">
        <v>110822</v>
      </c>
      <c r="EC310" s="160">
        <v>93061</v>
      </c>
    </row>
    <row r="311" spans="1:133">
      <c r="A311" s="154" t="s">
        <v>1913</v>
      </c>
      <c r="B311" s="154" t="s">
        <v>1914</v>
      </c>
      <c r="C311" s="140" t="s">
        <v>80</v>
      </c>
      <c r="D311" s="29" t="s">
        <v>98</v>
      </c>
      <c r="E311" s="156" t="s">
        <v>1915</v>
      </c>
      <c r="F311" s="29" t="s">
        <v>1916</v>
      </c>
      <c r="G311" s="156" t="s">
        <v>1917</v>
      </c>
      <c r="H311" s="161">
        <v>2002</v>
      </c>
      <c r="I311" s="150">
        <v>1960</v>
      </c>
      <c r="J311" s="100" t="s">
        <v>85</v>
      </c>
      <c r="K311" s="100" t="s">
        <v>49</v>
      </c>
      <c r="L311" s="100" t="s">
        <v>123</v>
      </c>
      <c r="M311" s="100" t="s">
        <v>87</v>
      </c>
      <c r="N311" s="100" t="s">
        <v>102</v>
      </c>
      <c r="O311" s="43">
        <f t="shared" si="561"/>
        <v>46.956183199999998</v>
      </c>
      <c r="P311" s="162">
        <f t="shared" si="562"/>
        <v>51.367267259999998</v>
      </c>
      <c r="Q311" s="43">
        <f t="shared" si="563"/>
        <v>44.03542985</v>
      </c>
      <c r="R311" s="162">
        <f t="shared" si="564"/>
        <v>51.324742020000002</v>
      </c>
      <c r="S311" s="43">
        <f t="shared" si="565"/>
        <v>48.228069779999998</v>
      </c>
      <c r="T311" s="162">
        <f t="shared" si="566"/>
        <v>50.144174999999997</v>
      </c>
      <c r="U311" s="43">
        <f t="shared" si="567"/>
        <v>49.314533930000003</v>
      </c>
      <c r="V311" s="162">
        <f t="shared" si="568"/>
        <v>49.311035279999999</v>
      </c>
      <c r="W311" s="43">
        <f t="shared" si="268"/>
        <v>41.643192999999997</v>
      </c>
      <c r="X311" s="162">
        <f t="shared" si="269"/>
        <v>58.356807000000003</v>
      </c>
      <c r="Y311" s="43">
        <f t="shared" si="665"/>
        <v>42.163307609999997</v>
      </c>
      <c r="Z311" s="162">
        <f t="shared" si="666"/>
        <v>55.924550799999999</v>
      </c>
      <c r="AA311" s="43">
        <f t="shared" si="677"/>
        <v>32.673899740000003</v>
      </c>
      <c r="AB311" s="162">
        <f t="shared" si="678"/>
        <v>64.088745759999995</v>
      </c>
      <c r="AC311" s="43">
        <f t="shared" si="667"/>
        <v>31.528967229999999</v>
      </c>
      <c r="AD311" s="162">
        <f t="shared" si="668"/>
        <v>65.178509120000001</v>
      </c>
      <c r="AE311" s="43">
        <f t="shared" si="669"/>
        <v>38.637716699999999</v>
      </c>
      <c r="AF311" s="162">
        <f t="shared" si="670"/>
        <v>61.362283300000001</v>
      </c>
      <c r="AG311" s="43">
        <f t="shared" ref="AG311:AL311" si="697">CZ311/$CY311*100</f>
        <v>78.308039859999994</v>
      </c>
      <c r="AH311" s="44">
        <f t="shared" si="697"/>
        <v>16.210898360000002</v>
      </c>
      <c r="AI311" s="44">
        <f t="shared" si="697"/>
        <v>1.836433529</v>
      </c>
      <c r="AJ311" s="44">
        <f t="shared" si="697"/>
        <v>1.4711508680000001</v>
      </c>
      <c r="AK311" s="44">
        <f t="shared" si="697"/>
        <v>0.1621454208</v>
      </c>
      <c r="AL311" s="44">
        <f t="shared" si="697"/>
        <v>2.0113319609999998</v>
      </c>
      <c r="AM311" s="43">
        <f t="shared" ref="AM311:AR311" si="698">DN311/$DM311*100</f>
        <v>78.476102530000006</v>
      </c>
      <c r="AN311" s="44">
        <f t="shared" si="698"/>
        <v>16.03453914</v>
      </c>
      <c r="AO311" s="44">
        <f t="shared" si="698"/>
        <v>1.837451894</v>
      </c>
      <c r="AP311" s="44">
        <f t="shared" si="698"/>
        <v>1.989449968</v>
      </c>
      <c r="AQ311" s="44">
        <f t="shared" si="698"/>
        <v>0.21362377060000001</v>
      </c>
      <c r="AR311" s="163">
        <f t="shared" si="698"/>
        <v>1.4488327050000001</v>
      </c>
      <c r="AS311" s="45">
        <f t="shared" si="571"/>
        <v>90.795997200000002</v>
      </c>
      <c r="AT311" s="46">
        <f t="shared" si="577"/>
        <v>143</v>
      </c>
      <c r="AU311" s="47">
        <f t="shared" si="572"/>
        <v>30.055256459999999</v>
      </c>
      <c r="AV311" s="46">
        <f t="shared" si="578"/>
        <v>219</v>
      </c>
      <c r="AW311" s="47">
        <f t="shared" si="573"/>
        <v>31.217258040000001</v>
      </c>
      <c r="AX311" s="164">
        <f t="shared" si="579"/>
        <v>263</v>
      </c>
      <c r="AY311" s="48">
        <v>54581</v>
      </c>
      <c r="AZ311" s="49">
        <f t="shared" si="673"/>
        <v>300</v>
      </c>
      <c r="BA311" s="50">
        <v>60768</v>
      </c>
      <c r="BB311" s="49">
        <f t="shared" si="674"/>
        <v>296</v>
      </c>
      <c r="BC311" s="165">
        <f t="shared" si="574"/>
        <v>53.86241699</v>
      </c>
      <c r="BD311" s="51"/>
      <c r="BE311" s="44"/>
      <c r="BF311" s="162"/>
      <c r="BG311" s="100">
        <v>308</v>
      </c>
      <c r="BH311" s="39">
        <v>367302</v>
      </c>
      <c r="BI311" s="40">
        <v>172471</v>
      </c>
      <c r="BJ311" s="40">
        <v>188673</v>
      </c>
      <c r="BK311" s="39">
        <v>348181</v>
      </c>
      <c r="BL311" s="40">
        <v>153323</v>
      </c>
      <c r="BM311" s="40">
        <v>178703</v>
      </c>
      <c r="BN311" s="39">
        <v>358592</v>
      </c>
      <c r="BO311" s="40">
        <v>172942</v>
      </c>
      <c r="BP311" s="40">
        <v>179813</v>
      </c>
      <c r="BQ311" s="39">
        <v>371572</v>
      </c>
      <c r="BR311" s="40">
        <v>183239</v>
      </c>
      <c r="BS311" s="40">
        <v>183226</v>
      </c>
      <c r="BT311" s="39">
        <v>364948</v>
      </c>
      <c r="BU311" s="40">
        <v>151976</v>
      </c>
      <c r="BV311" s="40">
        <v>212972</v>
      </c>
      <c r="BW311" s="40">
        <v>0</v>
      </c>
      <c r="BX311" s="40">
        <v>0</v>
      </c>
      <c r="BY311" s="159">
        <v>0</v>
      </c>
      <c r="BZ311" s="39">
        <v>281726</v>
      </c>
      <c r="CA311" s="40">
        <v>118785</v>
      </c>
      <c r="CB311" s="40">
        <v>157554</v>
      </c>
      <c r="CC311" s="159">
        <v>5387</v>
      </c>
      <c r="CD311" s="39">
        <f t="shared" si="675"/>
        <v>336602</v>
      </c>
      <c r="CE311" s="40">
        <v>109981</v>
      </c>
      <c r="CF311" s="40">
        <v>215724</v>
      </c>
      <c r="CG311" s="159">
        <v>10897</v>
      </c>
      <c r="CH311" s="39">
        <f t="shared" si="676"/>
        <v>200606</v>
      </c>
      <c r="CI311" s="40">
        <v>63249</v>
      </c>
      <c r="CJ311" s="40">
        <v>130752</v>
      </c>
      <c r="CK311" s="159">
        <v>6605</v>
      </c>
      <c r="CL311" s="39">
        <v>131097</v>
      </c>
      <c r="CM311" s="159">
        <v>208201</v>
      </c>
      <c r="CN311" s="39"/>
      <c r="CO311" s="40"/>
      <c r="CP311" s="40"/>
      <c r="CQ311" s="159"/>
      <c r="CR311" s="39">
        <v>704965</v>
      </c>
      <c r="CS311" s="40">
        <v>535045</v>
      </c>
      <c r="CT311" s="40">
        <v>117925</v>
      </c>
      <c r="CU311" s="40">
        <v>16975</v>
      </c>
      <c r="CV311" s="40">
        <v>10910</v>
      </c>
      <c r="CW311" s="40">
        <v>1180</v>
      </c>
      <c r="CX311" s="40">
        <v>22930</v>
      </c>
      <c r="CY311" s="39">
        <v>548890</v>
      </c>
      <c r="CZ311" s="40">
        <v>429825</v>
      </c>
      <c r="DA311" s="40">
        <v>88980</v>
      </c>
      <c r="DB311" s="40">
        <v>10080</v>
      </c>
      <c r="DC311" s="40">
        <v>8075</v>
      </c>
      <c r="DD311" s="40">
        <v>890</v>
      </c>
      <c r="DE311" s="40">
        <v>11040</v>
      </c>
      <c r="DF311" s="39">
        <v>721032</v>
      </c>
      <c r="DG311" s="40">
        <v>549012</v>
      </c>
      <c r="DH311" s="40">
        <v>123137</v>
      </c>
      <c r="DI311" s="40">
        <v>16097</v>
      </c>
      <c r="DJ311" s="40">
        <v>14249</v>
      </c>
      <c r="DK311" s="40">
        <v>1516</v>
      </c>
      <c r="DL311" s="159">
        <v>17021</v>
      </c>
      <c r="DM311" s="39">
        <v>556586</v>
      </c>
      <c r="DN311" s="40">
        <v>436787</v>
      </c>
      <c r="DO311" s="40">
        <v>89246</v>
      </c>
      <c r="DP311" s="40">
        <v>10227</v>
      </c>
      <c r="DQ311" s="40">
        <v>11073</v>
      </c>
      <c r="DR311" s="40">
        <v>1189</v>
      </c>
      <c r="DS311" s="159">
        <v>8064</v>
      </c>
      <c r="DT311" s="41">
        <v>493155</v>
      </c>
      <c r="DU311" s="42">
        <v>45390</v>
      </c>
      <c r="DV311" s="42">
        <v>136178</v>
      </c>
      <c r="DW311" s="42">
        <v>163368</v>
      </c>
      <c r="DX311" s="42">
        <v>148219</v>
      </c>
      <c r="DY311" s="41">
        <v>383682</v>
      </c>
      <c r="DZ311" s="42">
        <v>30659</v>
      </c>
      <c r="EA311" s="42">
        <v>108316</v>
      </c>
      <c r="EB311" s="42">
        <v>124932</v>
      </c>
      <c r="EC311" s="160">
        <v>119775</v>
      </c>
    </row>
    <row r="312" spans="1:133">
      <c r="A312" s="155" t="s">
        <v>1918</v>
      </c>
      <c r="B312" s="155" t="s">
        <v>1919</v>
      </c>
      <c r="C312" s="140" t="s">
        <v>126</v>
      </c>
      <c r="D312" s="29" t="s">
        <v>1920</v>
      </c>
      <c r="E312" s="156" t="s">
        <v>1207</v>
      </c>
      <c r="F312" s="29" t="s">
        <v>1921</v>
      </c>
      <c r="G312" s="156" t="s">
        <v>1922</v>
      </c>
      <c r="H312" s="166" t="s">
        <v>759</v>
      </c>
      <c r="I312" s="150">
        <v>1975</v>
      </c>
      <c r="J312" s="100" t="s">
        <v>131</v>
      </c>
      <c r="K312" s="100" t="s">
        <v>50</v>
      </c>
      <c r="L312" s="100"/>
      <c r="M312" s="100" t="s">
        <v>87</v>
      </c>
      <c r="N312" s="100" t="s">
        <v>102</v>
      </c>
      <c r="O312" s="43">
        <f t="shared" si="561"/>
        <v>79.77304651</v>
      </c>
      <c r="P312" s="162">
        <f t="shared" si="562"/>
        <v>19.223812760000001</v>
      </c>
      <c r="Q312" s="43">
        <f t="shared" si="563"/>
        <v>80.512587339999996</v>
      </c>
      <c r="R312" s="162">
        <f t="shared" si="564"/>
        <v>17.017578050000001</v>
      </c>
      <c r="S312" s="43">
        <f t="shared" si="565"/>
        <v>82.738339190000005</v>
      </c>
      <c r="T312" s="162">
        <f t="shared" si="566"/>
        <v>16.546394039999999</v>
      </c>
      <c r="U312" s="43">
        <f t="shared" si="567"/>
        <v>82.029157260000005</v>
      </c>
      <c r="V312" s="162">
        <f t="shared" si="568"/>
        <v>17.211065470000001</v>
      </c>
      <c r="W312" s="43">
        <f t="shared" si="268"/>
        <v>80.05330318</v>
      </c>
      <c r="X312" s="162">
        <f t="shared" si="269"/>
        <v>19.94669682</v>
      </c>
      <c r="Y312" s="43">
        <f t="shared" si="665"/>
        <v>82.238091440000005</v>
      </c>
      <c r="Z312" s="162">
        <f t="shared" si="666"/>
        <v>17.74754648</v>
      </c>
      <c r="AA312" s="43">
        <f t="shared" si="677"/>
        <v>80.253794360000001</v>
      </c>
      <c r="AB312" s="162">
        <f t="shared" si="678"/>
        <v>19.746205639999999</v>
      </c>
      <c r="AC312" s="43">
        <f t="shared" si="667"/>
        <v>79.450760869999996</v>
      </c>
      <c r="AD312" s="162">
        <f t="shared" si="668"/>
        <v>20.54923913</v>
      </c>
      <c r="AE312" s="43">
        <f t="shared" si="669"/>
        <v>100</v>
      </c>
      <c r="AF312" s="162">
        <f t="shared" si="670"/>
        <v>0</v>
      </c>
      <c r="AG312" s="43">
        <f t="shared" ref="AG312:AL312" si="699">CZ312/$CY312*100</f>
        <v>41.061106129999999</v>
      </c>
      <c r="AH312" s="44">
        <f t="shared" si="699"/>
        <v>51.921132460000003</v>
      </c>
      <c r="AI312" s="44">
        <f t="shared" si="699"/>
        <v>3.5942537730000002</v>
      </c>
      <c r="AJ312" s="44">
        <f t="shared" si="699"/>
        <v>1.4909285160000001</v>
      </c>
      <c r="AK312" s="44">
        <f t="shared" si="699"/>
        <v>0.19077780110000001</v>
      </c>
      <c r="AL312" s="44">
        <f t="shared" si="699"/>
        <v>1.7418013240000001</v>
      </c>
      <c r="AM312" s="43">
        <f t="shared" ref="AM312:AR312" si="700">DN312/$DM312*100</f>
        <v>41.814751889999997</v>
      </c>
      <c r="AN312" s="44">
        <f t="shared" si="700"/>
        <v>50.896159160000003</v>
      </c>
      <c r="AO312" s="44">
        <f t="shared" si="700"/>
        <v>3.346826251</v>
      </c>
      <c r="AP312" s="44">
        <f t="shared" si="700"/>
        <v>2.3163752309999999</v>
      </c>
      <c r="AQ312" s="44">
        <f t="shared" si="700"/>
        <v>0.18773546599999999</v>
      </c>
      <c r="AR312" s="163">
        <f t="shared" si="700"/>
        <v>1.4381519979999999</v>
      </c>
      <c r="AS312" s="45">
        <f t="shared" si="571"/>
        <v>87.316855459999999</v>
      </c>
      <c r="AT312" s="46">
        <f t="shared" si="577"/>
        <v>294</v>
      </c>
      <c r="AU312" s="47">
        <f t="shared" si="572"/>
        <v>27.402716089999998</v>
      </c>
      <c r="AV312" s="46">
        <f t="shared" si="578"/>
        <v>260</v>
      </c>
      <c r="AW312" s="47">
        <f t="shared" si="573"/>
        <v>42.726221930000001</v>
      </c>
      <c r="AX312" s="164">
        <f t="shared" si="579"/>
        <v>123</v>
      </c>
      <c r="AY312" s="48">
        <v>38997</v>
      </c>
      <c r="AZ312" s="49">
        <f t="shared" si="673"/>
        <v>416</v>
      </c>
      <c r="BA312" s="50">
        <v>59113</v>
      </c>
      <c r="BB312" s="49">
        <f t="shared" si="674"/>
        <v>315</v>
      </c>
      <c r="BC312" s="165">
        <f t="shared" si="574"/>
        <v>23.517246799999999</v>
      </c>
      <c r="BD312" s="51">
        <v>44502</v>
      </c>
      <c r="BE312" s="44">
        <f t="shared" ref="BE312:BE313" si="701">CO312/CN312*100</f>
        <v>78.825858159999996</v>
      </c>
      <c r="BF312" s="162">
        <f t="shared" ref="BF312:BF313" si="702">CP312/CN312*100</f>
        <v>21.174141840000001</v>
      </c>
      <c r="BG312" s="100">
        <v>309</v>
      </c>
      <c r="BH312" s="39">
        <v>316805</v>
      </c>
      <c r="BI312" s="40">
        <v>252725</v>
      </c>
      <c r="BJ312" s="40">
        <v>60902</v>
      </c>
      <c r="BK312" s="39">
        <v>323301</v>
      </c>
      <c r="BL312" s="40">
        <v>260298</v>
      </c>
      <c r="BM312" s="40">
        <v>55018</v>
      </c>
      <c r="BN312" s="39">
        <v>361124</v>
      </c>
      <c r="BO312" s="40">
        <v>298788</v>
      </c>
      <c r="BP312" s="40">
        <v>59753</v>
      </c>
      <c r="BQ312" s="39">
        <v>369582</v>
      </c>
      <c r="BR312" s="40">
        <v>303165</v>
      </c>
      <c r="BS312" s="40">
        <v>63609</v>
      </c>
      <c r="BT312" s="39">
        <v>302421</v>
      </c>
      <c r="BU312" s="40">
        <v>242098</v>
      </c>
      <c r="BV312" s="40">
        <v>60323</v>
      </c>
      <c r="BW312" s="40">
        <v>0</v>
      </c>
      <c r="BX312" s="40">
        <v>0</v>
      </c>
      <c r="BY312" s="159">
        <v>0</v>
      </c>
      <c r="BZ312" s="39">
        <v>250660</v>
      </c>
      <c r="CA312" s="40">
        <v>206138</v>
      </c>
      <c r="CB312" s="40">
        <v>44486</v>
      </c>
      <c r="CC312" s="159">
        <v>36</v>
      </c>
      <c r="CD312" s="39">
        <f t="shared" si="675"/>
        <v>302686</v>
      </c>
      <c r="CE312" s="40">
        <v>242917</v>
      </c>
      <c r="CF312" s="40">
        <v>59769</v>
      </c>
      <c r="CG312" s="159">
        <v>0</v>
      </c>
      <c r="CH312" s="39">
        <f t="shared" si="676"/>
        <v>172566</v>
      </c>
      <c r="CI312" s="40">
        <v>137105</v>
      </c>
      <c r="CJ312" s="40">
        <v>35461</v>
      </c>
      <c r="CK312" s="159">
        <v>0</v>
      </c>
      <c r="CL312" s="39">
        <v>258378</v>
      </c>
      <c r="CM312" s="159">
        <v>0</v>
      </c>
      <c r="CN312" s="39">
        <v>103565</v>
      </c>
      <c r="CO312" s="40">
        <v>81636</v>
      </c>
      <c r="CP312" s="40">
        <v>21929</v>
      </c>
      <c r="CQ312" s="159"/>
      <c r="CR312" s="39">
        <v>671790</v>
      </c>
      <c r="CS312" s="40">
        <v>252950</v>
      </c>
      <c r="CT312" s="40">
        <v>361240</v>
      </c>
      <c r="CU312" s="40">
        <v>28520</v>
      </c>
      <c r="CV312" s="40">
        <v>9940</v>
      </c>
      <c r="CW312" s="40">
        <v>1100</v>
      </c>
      <c r="CX312" s="40">
        <v>18040</v>
      </c>
      <c r="CY312" s="39">
        <v>524170</v>
      </c>
      <c r="CZ312" s="40">
        <v>215230</v>
      </c>
      <c r="DA312" s="40">
        <v>272155</v>
      </c>
      <c r="DB312" s="40">
        <v>18840</v>
      </c>
      <c r="DC312" s="40">
        <v>7815</v>
      </c>
      <c r="DD312" s="40">
        <v>1000</v>
      </c>
      <c r="DE312" s="40">
        <v>9130</v>
      </c>
      <c r="DF312" s="39">
        <v>721032</v>
      </c>
      <c r="DG312" s="40">
        <v>274307</v>
      </c>
      <c r="DH312" s="40">
        <v>386628</v>
      </c>
      <c r="DI312" s="40">
        <v>27939</v>
      </c>
      <c r="DJ312" s="40">
        <v>15568</v>
      </c>
      <c r="DK312" s="40">
        <v>1308</v>
      </c>
      <c r="DL312" s="159">
        <v>15282</v>
      </c>
      <c r="DM312" s="39">
        <v>549177</v>
      </c>
      <c r="DN312" s="40">
        <v>229637</v>
      </c>
      <c r="DO312" s="40">
        <v>279510</v>
      </c>
      <c r="DP312" s="40">
        <v>18380</v>
      </c>
      <c r="DQ312" s="40">
        <v>12721</v>
      </c>
      <c r="DR312" s="40">
        <v>1031</v>
      </c>
      <c r="DS312" s="159">
        <v>7898</v>
      </c>
      <c r="DT312" s="41">
        <v>470530</v>
      </c>
      <c r="DU312" s="42">
        <v>59678</v>
      </c>
      <c r="DV312" s="42">
        <v>136723</v>
      </c>
      <c r="DW312" s="42">
        <v>145191</v>
      </c>
      <c r="DX312" s="42">
        <v>128938</v>
      </c>
      <c r="DY312" s="41">
        <v>193792</v>
      </c>
      <c r="DZ312" s="42">
        <v>15917</v>
      </c>
      <c r="EA312" s="42">
        <v>49027</v>
      </c>
      <c r="EB312" s="42">
        <v>46048</v>
      </c>
      <c r="EC312" s="160">
        <v>82800</v>
      </c>
    </row>
    <row r="313" spans="1:133">
      <c r="A313" s="154" t="s">
        <v>1923</v>
      </c>
      <c r="B313" s="154" t="s">
        <v>1924</v>
      </c>
      <c r="C313" s="140" t="s">
        <v>80</v>
      </c>
      <c r="D313" s="29" t="s">
        <v>1152</v>
      </c>
      <c r="E313" s="156" t="s">
        <v>1925</v>
      </c>
      <c r="F313" s="29" t="s">
        <v>1926</v>
      </c>
      <c r="G313" s="156" t="s">
        <v>1927</v>
      </c>
      <c r="H313" s="161" t="s">
        <v>195</v>
      </c>
      <c r="I313" s="150">
        <v>1962</v>
      </c>
      <c r="J313" s="100" t="s">
        <v>85</v>
      </c>
      <c r="K313" s="100" t="s">
        <v>49</v>
      </c>
      <c r="L313" s="100" t="s">
        <v>196</v>
      </c>
      <c r="M313" s="100" t="s">
        <v>87</v>
      </c>
      <c r="N313" s="100" t="s">
        <v>102</v>
      </c>
      <c r="O313" s="43">
        <f t="shared" si="561"/>
        <v>46.257048849999997</v>
      </c>
      <c r="P313" s="162">
        <f t="shared" si="562"/>
        <v>52.199824280000001</v>
      </c>
      <c r="Q313" s="43">
        <f t="shared" si="563"/>
        <v>41.893570269999998</v>
      </c>
      <c r="R313" s="162">
        <f t="shared" si="564"/>
        <v>53.161415929999997</v>
      </c>
      <c r="S313" s="43">
        <f t="shared" si="565"/>
        <v>43.89454258</v>
      </c>
      <c r="T313" s="162">
        <f t="shared" si="566"/>
        <v>54.366358900000002</v>
      </c>
      <c r="U313" s="43">
        <f t="shared" si="567"/>
        <v>44.750655119999998</v>
      </c>
      <c r="V313" s="162">
        <f t="shared" si="568"/>
        <v>53.735441440000002</v>
      </c>
      <c r="W313" s="43">
        <f t="shared" si="268"/>
        <v>41.7771756</v>
      </c>
      <c r="X313" s="162">
        <f t="shared" si="269"/>
        <v>55.244566710000001</v>
      </c>
      <c r="Y313" s="43">
        <f t="shared" si="665"/>
        <v>47.198131400000001</v>
      </c>
      <c r="Z313" s="162">
        <f t="shared" si="666"/>
        <v>51.420618359999999</v>
      </c>
      <c r="AA313" s="43">
        <f t="shared" si="677"/>
        <v>29.835193650000001</v>
      </c>
      <c r="AB313" s="162">
        <f t="shared" si="678"/>
        <v>66.554535490000006</v>
      </c>
      <c r="AC313" s="43">
        <f t="shared" si="667"/>
        <v>27.754533410000001</v>
      </c>
      <c r="AD313" s="162">
        <f t="shared" si="668"/>
        <v>68.107616669999999</v>
      </c>
      <c r="AE313" s="43">
        <f t="shared" si="669"/>
        <v>36.53144743</v>
      </c>
      <c r="AF313" s="162">
        <f t="shared" si="670"/>
        <v>63.46855257</v>
      </c>
      <c r="AG313" s="43">
        <f t="shared" ref="AG313:AL313" si="703">CZ313/$CY313*100</f>
        <v>88.951223720000002</v>
      </c>
      <c r="AH313" s="44">
        <f t="shared" si="703"/>
        <v>4.8241985520000004</v>
      </c>
      <c r="AI313" s="44">
        <f t="shared" si="703"/>
        <v>1.89762151</v>
      </c>
      <c r="AJ313" s="44">
        <f t="shared" si="703"/>
        <v>2.4586349529999998</v>
      </c>
      <c r="AK313" s="44">
        <f t="shared" si="703"/>
        <v>0.12323336779999999</v>
      </c>
      <c r="AL313" s="44">
        <f t="shared" si="703"/>
        <v>1.745087901</v>
      </c>
      <c r="AM313" s="43">
        <f t="shared" ref="AM313:AR313" si="704">DN313/$DM313*100</f>
        <v>89.695804499999994</v>
      </c>
      <c r="AN313" s="44">
        <f t="shared" si="704"/>
        <v>4.4608361609999996</v>
      </c>
      <c r="AO313" s="44">
        <f t="shared" si="704"/>
        <v>1.5316278109999999</v>
      </c>
      <c r="AP313" s="44">
        <f t="shared" si="704"/>
        <v>2.9850307759999999</v>
      </c>
      <c r="AQ313" s="44">
        <f t="shared" si="704"/>
        <v>0.1704053002</v>
      </c>
      <c r="AR313" s="163">
        <f t="shared" si="704"/>
        <v>1.1562954480000001</v>
      </c>
      <c r="AS313" s="45">
        <f t="shared" si="571"/>
        <v>93.346892710000006</v>
      </c>
      <c r="AT313" s="46">
        <f t="shared" si="577"/>
        <v>37</v>
      </c>
      <c r="AU313" s="47">
        <f t="shared" si="572"/>
        <v>41.645679690000001</v>
      </c>
      <c r="AV313" s="46">
        <f t="shared" si="578"/>
        <v>78</v>
      </c>
      <c r="AW313" s="47">
        <f t="shared" si="573"/>
        <v>40.850435589999996</v>
      </c>
      <c r="AX313" s="164">
        <f t="shared" si="579"/>
        <v>143</v>
      </c>
      <c r="AY313" s="48">
        <v>75557</v>
      </c>
      <c r="AZ313" s="49">
        <f t="shared" si="673"/>
        <v>99</v>
      </c>
      <c r="BA313" s="50">
        <v>75734</v>
      </c>
      <c r="BB313" s="49">
        <f t="shared" si="674"/>
        <v>163</v>
      </c>
      <c r="BC313" s="165">
        <f t="shared" si="574"/>
        <v>52.61426136</v>
      </c>
      <c r="BD313" s="51">
        <v>43319</v>
      </c>
      <c r="BE313" s="44">
        <f t="shared" si="701"/>
        <v>49.337055470000003</v>
      </c>
      <c r="BF313" s="162">
        <f t="shared" si="702"/>
        <v>50.107085359999999</v>
      </c>
      <c r="BG313" s="100">
        <v>310</v>
      </c>
      <c r="BH313" s="39">
        <v>446172</v>
      </c>
      <c r="BI313" s="40">
        <v>206386</v>
      </c>
      <c r="BJ313" s="40">
        <v>232901</v>
      </c>
      <c r="BK313" s="39">
        <v>387279</v>
      </c>
      <c r="BL313" s="40">
        <v>162245</v>
      </c>
      <c r="BM313" s="40">
        <v>205883</v>
      </c>
      <c r="BN313" s="39">
        <v>381462</v>
      </c>
      <c r="BO313" s="40">
        <v>167441</v>
      </c>
      <c r="BP313" s="40">
        <v>207387</v>
      </c>
      <c r="BQ313" s="39">
        <v>375123</v>
      </c>
      <c r="BR313" s="40">
        <v>167870</v>
      </c>
      <c r="BS313" s="40">
        <v>201574</v>
      </c>
      <c r="BT313" s="39">
        <v>437672</v>
      </c>
      <c r="BU313" s="40">
        <v>182847</v>
      </c>
      <c r="BV313" s="40">
        <v>241790</v>
      </c>
      <c r="BW313" s="40">
        <v>0</v>
      </c>
      <c r="BX313" s="40">
        <v>0</v>
      </c>
      <c r="BY313" s="159">
        <v>13035</v>
      </c>
      <c r="BZ313" s="39">
        <v>341647</v>
      </c>
      <c r="CA313" s="40">
        <v>161251</v>
      </c>
      <c r="CB313" s="40">
        <v>175677</v>
      </c>
      <c r="CC313" s="159">
        <v>4719</v>
      </c>
      <c r="CD313" s="39">
        <f t="shared" si="675"/>
        <v>377534</v>
      </c>
      <c r="CE313" s="40">
        <v>112638</v>
      </c>
      <c r="CF313" s="40">
        <v>251266</v>
      </c>
      <c r="CG313" s="159">
        <v>13630</v>
      </c>
      <c r="CH313" s="39">
        <f t="shared" si="676"/>
        <v>221081</v>
      </c>
      <c r="CI313" s="40">
        <v>61360</v>
      </c>
      <c r="CJ313" s="40">
        <v>150573</v>
      </c>
      <c r="CK313" s="159">
        <v>9148</v>
      </c>
      <c r="CL313" s="39">
        <v>134614</v>
      </c>
      <c r="CM313" s="159">
        <v>233874</v>
      </c>
      <c r="CN313" s="39">
        <v>203109</v>
      </c>
      <c r="CO313" s="40">
        <v>100208</v>
      </c>
      <c r="CP313" s="40">
        <v>101772</v>
      </c>
      <c r="CQ313" s="159">
        <v>1129</v>
      </c>
      <c r="CR313" s="39">
        <v>758605</v>
      </c>
      <c r="CS313" s="40">
        <v>662430</v>
      </c>
      <c r="CT313" s="40">
        <v>35530</v>
      </c>
      <c r="CU313" s="40">
        <v>17260</v>
      </c>
      <c r="CV313" s="40">
        <v>21645</v>
      </c>
      <c r="CW313" s="40">
        <v>1125</v>
      </c>
      <c r="CX313" s="40">
        <v>20615</v>
      </c>
      <c r="CY313" s="39">
        <v>580200</v>
      </c>
      <c r="CZ313" s="40">
        <v>516095</v>
      </c>
      <c r="DA313" s="40">
        <v>27990</v>
      </c>
      <c r="DB313" s="40">
        <v>11010</v>
      </c>
      <c r="DC313" s="40">
        <v>14265</v>
      </c>
      <c r="DD313" s="40">
        <v>715</v>
      </c>
      <c r="DE313" s="40">
        <v>10125</v>
      </c>
      <c r="DF313" s="39">
        <v>721031</v>
      </c>
      <c r="DG313" s="40">
        <v>636423</v>
      </c>
      <c r="DH313" s="40">
        <v>32832</v>
      </c>
      <c r="DI313" s="40">
        <v>13401</v>
      </c>
      <c r="DJ313" s="40">
        <v>22676</v>
      </c>
      <c r="DK313" s="40">
        <v>1210</v>
      </c>
      <c r="DL313" s="159">
        <v>14489</v>
      </c>
      <c r="DM313" s="39">
        <v>544584</v>
      </c>
      <c r="DN313" s="40">
        <v>488469</v>
      </c>
      <c r="DO313" s="40">
        <v>24293</v>
      </c>
      <c r="DP313" s="40">
        <v>8341</v>
      </c>
      <c r="DQ313" s="40">
        <v>16256</v>
      </c>
      <c r="DR313" s="40">
        <v>928</v>
      </c>
      <c r="DS313" s="159">
        <v>6297</v>
      </c>
      <c r="DT313" s="41">
        <v>532473</v>
      </c>
      <c r="DU313" s="42">
        <v>35426</v>
      </c>
      <c r="DV313" s="42">
        <v>136310</v>
      </c>
      <c r="DW313" s="42">
        <v>138985</v>
      </c>
      <c r="DX313" s="42">
        <v>221752</v>
      </c>
      <c r="DY313" s="41">
        <v>464656</v>
      </c>
      <c r="DZ313" s="42">
        <v>28575</v>
      </c>
      <c r="EA313" s="42">
        <v>123201</v>
      </c>
      <c r="EB313" s="42">
        <v>123066</v>
      </c>
      <c r="EC313" s="160">
        <v>189814</v>
      </c>
    </row>
    <row r="314" spans="1:133">
      <c r="A314" s="155" t="s">
        <v>1928</v>
      </c>
      <c r="B314" s="155" t="s">
        <v>1929</v>
      </c>
      <c r="C314" s="140" t="s">
        <v>126</v>
      </c>
      <c r="D314" s="29" t="s">
        <v>1324</v>
      </c>
      <c r="E314" s="156" t="s">
        <v>1738</v>
      </c>
      <c r="F314" s="29" t="s">
        <v>1930</v>
      </c>
      <c r="G314" s="156" t="s">
        <v>1931</v>
      </c>
      <c r="H314" s="166">
        <v>2002</v>
      </c>
      <c r="I314" s="150">
        <v>1973</v>
      </c>
      <c r="J314" s="100" t="s">
        <v>85</v>
      </c>
      <c r="K314" s="100" t="s">
        <v>49</v>
      </c>
      <c r="L314" s="100" t="s">
        <v>148</v>
      </c>
      <c r="M314" s="100" t="s">
        <v>87</v>
      </c>
      <c r="N314" s="100" t="s">
        <v>102</v>
      </c>
      <c r="O314" s="43">
        <f t="shared" si="561"/>
        <v>50.981553810000001</v>
      </c>
      <c r="P314" s="162">
        <f t="shared" si="562"/>
        <v>47.615333319999998</v>
      </c>
      <c r="Q314" s="43">
        <f t="shared" si="563"/>
        <v>51.129965579999997</v>
      </c>
      <c r="R314" s="162">
        <f t="shared" si="564"/>
        <v>44.642159329999998</v>
      </c>
      <c r="S314" s="43">
        <f t="shared" si="565"/>
        <v>62.945857609999997</v>
      </c>
      <c r="T314" s="162">
        <f t="shared" si="566"/>
        <v>35.415482449999999</v>
      </c>
      <c r="U314" s="43">
        <f t="shared" si="567"/>
        <v>62.253750830000001</v>
      </c>
      <c r="V314" s="162">
        <f t="shared" si="568"/>
        <v>35.780739459999999</v>
      </c>
      <c r="W314" s="43">
        <f t="shared" si="268"/>
        <v>52.488051730000002</v>
      </c>
      <c r="X314" s="162">
        <f t="shared" si="269"/>
        <v>44.935777100000003</v>
      </c>
      <c r="Y314" s="43">
        <f t="shared" si="665"/>
        <v>60.994947689999996</v>
      </c>
      <c r="Z314" s="162">
        <f t="shared" si="666"/>
        <v>39.005052310000004</v>
      </c>
      <c r="AA314" s="43">
        <f t="shared" si="677"/>
        <v>67.72963987</v>
      </c>
      <c r="AB314" s="162">
        <f t="shared" si="678"/>
        <v>32.264840720000002</v>
      </c>
      <c r="AC314" s="43">
        <f t="shared" si="667"/>
        <v>68.521568650000006</v>
      </c>
      <c r="AD314" s="162">
        <f t="shared" si="668"/>
        <v>31.478431350000001</v>
      </c>
      <c r="AE314" s="43">
        <f t="shared" si="669"/>
        <v>72.769860199999997</v>
      </c>
      <c r="AF314" s="162">
        <f t="shared" si="670"/>
        <v>27.2301398</v>
      </c>
      <c r="AG314" s="43">
        <f t="shared" ref="AG314:AL314" si="705">CZ314/$CY314*100</f>
        <v>84.000323609999995</v>
      </c>
      <c r="AH314" s="44">
        <f t="shared" si="705"/>
        <v>10.82735559</v>
      </c>
      <c r="AI314" s="44">
        <f t="shared" si="705"/>
        <v>2.623015659</v>
      </c>
      <c r="AJ314" s="44">
        <f t="shared" si="705"/>
        <v>0.8503676537</v>
      </c>
      <c r="AK314" s="44">
        <f t="shared" si="705"/>
        <v>0.16989374900000001</v>
      </c>
      <c r="AL314" s="44">
        <f t="shared" si="705"/>
        <v>1.529043741</v>
      </c>
      <c r="AM314" s="43">
        <f t="shared" ref="AM314:AR314" si="706">DN314/$DM314*100</f>
        <v>85.139043970000003</v>
      </c>
      <c r="AN314" s="44">
        <f t="shared" si="706"/>
        <v>10.264548400000001</v>
      </c>
      <c r="AO314" s="44">
        <f t="shared" si="706"/>
        <v>2.1614017809999999</v>
      </c>
      <c r="AP314" s="44">
        <f t="shared" si="706"/>
        <v>1.1207919749999999</v>
      </c>
      <c r="AQ314" s="44">
        <f t="shared" si="706"/>
        <v>0.18849843059999999</v>
      </c>
      <c r="AR314" s="163">
        <f t="shared" si="706"/>
        <v>1.1257154410000001</v>
      </c>
      <c r="AS314" s="45">
        <f t="shared" si="571"/>
        <v>90.195347330000004</v>
      </c>
      <c r="AT314" s="46">
        <f t="shared" si="577"/>
        <v>173</v>
      </c>
      <c r="AU314" s="47">
        <f t="shared" si="572"/>
        <v>23.100632239999999</v>
      </c>
      <c r="AV314" s="46">
        <f t="shared" si="578"/>
        <v>336</v>
      </c>
      <c r="AW314" s="47">
        <f t="shared" si="573"/>
        <v>24.37277284</v>
      </c>
      <c r="AX314" s="164">
        <f t="shared" si="579"/>
        <v>373</v>
      </c>
      <c r="AY314" s="48">
        <v>46479</v>
      </c>
      <c r="AZ314" s="49">
        <f t="shared" si="673"/>
        <v>384</v>
      </c>
      <c r="BA314" s="50">
        <v>50228</v>
      </c>
      <c r="BB314" s="49">
        <f t="shared" si="674"/>
        <v>405</v>
      </c>
      <c r="BC314" s="165">
        <f t="shared" si="574"/>
        <v>63.527115549999998</v>
      </c>
      <c r="BD314" s="51"/>
      <c r="BE314" s="44"/>
      <c r="BF314" s="162"/>
      <c r="BG314" s="100">
        <v>311</v>
      </c>
      <c r="BH314" s="39">
        <v>335896</v>
      </c>
      <c r="BI314" s="40">
        <v>171245</v>
      </c>
      <c r="BJ314" s="40">
        <v>159938</v>
      </c>
      <c r="BK314" s="39">
        <v>319877</v>
      </c>
      <c r="BL314" s="40">
        <v>163553</v>
      </c>
      <c r="BM314" s="40">
        <v>142800</v>
      </c>
      <c r="BN314" s="39">
        <v>337776</v>
      </c>
      <c r="BO314" s="40">
        <v>212616</v>
      </c>
      <c r="BP314" s="40">
        <v>119625</v>
      </c>
      <c r="BQ314" s="39">
        <v>356854</v>
      </c>
      <c r="BR314" s="40">
        <v>222155</v>
      </c>
      <c r="BS314" s="40">
        <v>127685</v>
      </c>
      <c r="BT314" s="39">
        <v>330801</v>
      </c>
      <c r="BU314" s="40">
        <v>173631</v>
      </c>
      <c r="BV314" s="40">
        <v>148648</v>
      </c>
      <c r="BW314" s="40">
        <v>0</v>
      </c>
      <c r="BX314" s="40">
        <v>0</v>
      </c>
      <c r="BY314" s="159">
        <v>8522</v>
      </c>
      <c r="BZ314" s="39">
        <v>251370</v>
      </c>
      <c r="CA314" s="40">
        <v>153323</v>
      </c>
      <c r="CB314" s="40">
        <v>98047</v>
      </c>
      <c r="CC314" s="159">
        <v>0</v>
      </c>
      <c r="CD314" s="39">
        <f t="shared" si="675"/>
        <v>308004</v>
      </c>
      <c r="CE314" s="40">
        <v>208610</v>
      </c>
      <c r="CF314" s="40">
        <v>99377</v>
      </c>
      <c r="CG314" s="159">
        <v>17</v>
      </c>
      <c r="CH314" s="39">
        <f t="shared" si="676"/>
        <v>175463</v>
      </c>
      <c r="CI314" s="40">
        <v>120230</v>
      </c>
      <c r="CJ314" s="40">
        <v>55233</v>
      </c>
      <c r="CK314" s="159">
        <v>0</v>
      </c>
      <c r="CL314" s="39">
        <v>235492</v>
      </c>
      <c r="CM314" s="159">
        <v>88120</v>
      </c>
      <c r="CN314" s="39"/>
      <c r="CO314" s="40"/>
      <c r="CP314" s="40"/>
      <c r="CQ314" s="159"/>
      <c r="CR314" s="39">
        <v>694880</v>
      </c>
      <c r="CS314" s="40">
        <v>565920</v>
      </c>
      <c r="CT314" s="40">
        <v>80805</v>
      </c>
      <c r="CU314" s="40">
        <v>21900</v>
      </c>
      <c r="CV314" s="40">
        <v>6685</v>
      </c>
      <c r="CW314" s="40">
        <v>1100</v>
      </c>
      <c r="CX314" s="40">
        <v>18470</v>
      </c>
      <c r="CY314" s="39">
        <v>556230</v>
      </c>
      <c r="CZ314" s="40">
        <v>467235</v>
      </c>
      <c r="DA314" s="40">
        <v>60225</v>
      </c>
      <c r="DB314" s="40">
        <v>14590</v>
      </c>
      <c r="DC314" s="40">
        <v>4730</v>
      </c>
      <c r="DD314" s="40">
        <v>945</v>
      </c>
      <c r="DE314" s="40">
        <v>8505</v>
      </c>
      <c r="DF314" s="39">
        <v>721031</v>
      </c>
      <c r="DG314" s="40">
        <v>596272</v>
      </c>
      <c r="DH314" s="40">
        <v>81907</v>
      </c>
      <c r="DI314" s="40">
        <v>18774</v>
      </c>
      <c r="DJ314" s="40">
        <v>7989</v>
      </c>
      <c r="DK314" s="40">
        <v>1324</v>
      </c>
      <c r="DL314" s="159">
        <v>14765</v>
      </c>
      <c r="DM314" s="39">
        <v>568705</v>
      </c>
      <c r="DN314" s="40">
        <v>484190</v>
      </c>
      <c r="DO314" s="40">
        <v>58375</v>
      </c>
      <c r="DP314" s="40">
        <v>12292</v>
      </c>
      <c r="DQ314" s="40">
        <v>6374</v>
      </c>
      <c r="DR314" s="40">
        <v>1072</v>
      </c>
      <c r="DS314" s="159">
        <v>6402</v>
      </c>
      <c r="DT314" s="41">
        <v>493480</v>
      </c>
      <c r="DU314" s="42">
        <v>48384</v>
      </c>
      <c r="DV314" s="42">
        <v>189156</v>
      </c>
      <c r="DW314" s="42">
        <v>141943</v>
      </c>
      <c r="DX314" s="42">
        <v>113997</v>
      </c>
      <c r="DY314" s="41">
        <v>414204</v>
      </c>
      <c r="DZ314" s="42">
        <v>35286</v>
      </c>
      <c r="EA314" s="42">
        <v>161118</v>
      </c>
      <c r="EB314" s="42">
        <v>116847</v>
      </c>
      <c r="EC314" s="160">
        <v>100953</v>
      </c>
    </row>
    <row r="315" spans="1:133">
      <c r="A315" s="154" t="s">
        <v>1932</v>
      </c>
      <c r="B315" s="154" t="s">
        <v>1933</v>
      </c>
      <c r="C315" s="140" t="s">
        <v>80</v>
      </c>
      <c r="D315" s="29" t="s">
        <v>1934</v>
      </c>
      <c r="E315" s="156" t="s">
        <v>1875</v>
      </c>
      <c r="F315" s="29" t="s">
        <v>1935</v>
      </c>
      <c r="G315" s="156" t="s">
        <v>1936</v>
      </c>
      <c r="H315" s="166">
        <v>2012</v>
      </c>
      <c r="I315" s="150">
        <v>1957</v>
      </c>
      <c r="J315" s="100" t="s">
        <v>85</v>
      </c>
      <c r="K315" s="100" t="s">
        <v>49</v>
      </c>
      <c r="L315" s="100" t="s">
        <v>148</v>
      </c>
      <c r="M315" s="100" t="s">
        <v>87</v>
      </c>
      <c r="N315" s="100" t="s">
        <v>102</v>
      </c>
      <c r="O315" s="43">
        <f t="shared" si="561"/>
        <v>44.869647999999998</v>
      </c>
      <c r="P315" s="162">
        <f t="shared" si="562"/>
        <v>53.881321569999997</v>
      </c>
      <c r="Q315" s="43">
        <f t="shared" si="563"/>
        <v>42.137274759999997</v>
      </c>
      <c r="R315" s="162">
        <f t="shared" si="564"/>
        <v>53.587309150000003</v>
      </c>
      <c r="S315" s="43">
        <f t="shared" si="565"/>
        <v>47.578956839999996</v>
      </c>
      <c r="T315" s="162">
        <f t="shared" si="566"/>
        <v>50.887561439999999</v>
      </c>
      <c r="U315" s="43">
        <f t="shared" si="567"/>
        <v>49.092905770000002</v>
      </c>
      <c r="V315" s="162">
        <f t="shared" si="568"/>
        <v>49.42521275</v>
      </c>
      <c r="W315" s="43">
        <f t="shared" si="268"/>
        <v>39.900868029999998</v>
      </c>
      <c r="X315" s="162">
        <f t="shared" si="269"/>
        <v>60.099131970000002</v>
      </c>
      <c r="Y315" s="43">
        <f t="shared" si="665"/>
        <v>44.752048100000003</v>
      </c>
      <c r="Z315" s="162">
        <f t="shared" si="666"/>
        <v>55.247951899999997</v>
      </c>
      <c r="AA315" s="43">
        <f t="shared" si="677"/>
        <v>37.373275970000002</v>
      </c>
      <c r="AB315" s="162">
        <f t="shared" si="678"/>
        <v>62.577904410000002</v>
      </c>
      <c r="AC315" s="43">
        <f t="shared" si="667"/>
        <v>33.02078479</v>
      </c>
      <c r="AD315" s="162">
        <f t="shared" si="668"/>
        <v>63.256594280000002</v>
      </c>
      <c r="AE315" s="43">
        <f t="shared" si="669"/>
        <v>41.750344120000001</v>
      </c>
      <c r="AF315" s="162">
        <f t="shared" si="670"/>
        <v>58.249655879999999</v>
      </c>
      <c r="AG315" s="43">
        <f t="shared" ref="AG315:AL315" si="707">CZ315/$CY315*100</f>
        <v>91.128586069999997</v>
      </c>
      <c r="AH315" s="44">
        <f t="shared" si="707"/>
        <v>4.5649551490000002</v>
      </c>
      <c r="AI315" s="44">
        <f t="shared" si="707"/>
        <v>1.8303356820000001</v>
      </c>
      <c r="AJ315" s="44">
        <f t="shared" si="707"/>
        <v>1.397694394</v>
      </c>
      <c r="AK315" s="44">
        <f t="shared" si="707"/>
        <v>0.12698067169999999</v>
      </c>
      <c r="AL315" s="44">
        <f t="shared" si="707"/>
        <v>0.95144803320000004</v>
      </c>
      <c r="AM315" s="43">
        <f t="shared" ref="AM315:AR315" si="708">DN315/$DM315*100</f>
        <v>92.003063560000001</v>
      </c>
      <c r="AN315" s="44">
        <f t="shared" si="708"/>
        <v>3.5810312889999998</v>
      </c>
      <c r="AO315" s="44">
        <f t="shared" si="708"/>
        <v>1.707951671</v>
      </c>
      <c r="AP315" s="44">
        <f t="shared" si="708"/>
        <v>1.8366862879999999</v>
      </c>
      <c r="AQ315" s="44">
        <f t="shared" si="708"/>
        <v>0.11044742070000001</v>
      </c>
      <c r="AR315" s="163">
        <f t="shared" si="708"/>
        <v>0.76081977329999995</v>
      </c>
      <c r="AS315" s="45">
        <f t="shared" si="571"/>
        <v>92.224353840000006</v>
      </c>
      <c r="AT315" s="46">
        <f t="shared" si="577"/>
        <v>80</v>
      </c>
      <c r="AU315" s="47">
        <f t="shared" si="572"/>
        <v>34.908902589999997</v>
      </c>
      <c r="AV315" s="46">
        <f t="shared" si="578"/>
        <v>143</v>
      </c>
      <c r="AW315" s="47">
        <f t="shared" si="573"/>
        <v>34.988557110000002</v>
      </c>
      <c r="AX315" s="164">
        <f t="shared" si="579"/>
        <v>207</v>
      </c>
      <c r="AY315" s="48">
        <v>69550</v>
      </c>
      <c r="AZ315" s="49">
        <f t="shared" si="673"/>
        <v>141</v>
      </c>
      <c r="BA315" s="50">
        <v>70397</v>
      </c>
      <c r="BB315" s="49">
        <f t="shared" si="674"/>
        <v>196</v>
      </c>
      <c r="BC315" s="165">
        <f t="shared" si="574"/>
        <v>59.244008690000001</v>
      </c>
      <c r="BD315" s="51"/>
      <c r="BE315" s="44"/>
      <c r="BF315" s="162"/>
      <c r="BG315" s="100">
        <v>312</v>
      </c>
      <c r="BH315" s="39">
        <v>413841</v>
      </c>
      <c r="BI315" s="40">
        <v>185689</v>
      </c>
      <c r="BJ315" s="40">
        <v>222983</v>
      </c>
      <c r="BK315" s="39">
        <v>369274</v>
      </c>
      <c r="BL315" s="40">
        <v>155602</v>
      </c>
      <c r="BM315" s="40">
        <v>197884</v>
      </c>
      <c r="BN315" s="39">
        <v>377833</v>
      </c>
      <c r="BO315" s="40">
        <v>179769</v>
      </c>
      <c r="BP315" s="40">
        <v>192270</v>
      </c>
      <c r="BQ315" s="39">
        <v>385186</v>
      </c>
      <c r="BR315" s="40">
        <v>189099</v>
      </c>
      <c r="BS315" s="40">
        <v>190379</v>
      </c>
      <c r="BT315" s="39">
        <v>397450</v>
      </c>
      <c r="BU315" s="40">
        <v>158586</v>
      </c>
      <c r="BV315" s="40">
        <v>238864</v>
      </c>
      <c r="BW315" s="40">
        <v>0</v>
      </c>
      <c r="BX315" s="40">
        <v>0</v>
      </c>
      <c r="BY315" s="159">
        <v>0</v>
      </c>
      <c r="BZ315" s="39">
        <v>307358</v>
      </c>
      <c r="CA315" s="40">
        <v>137549</v>
      </c>
      <c r="CB315" s="40">
        <v>169809</v>
      </c>
      <c r="CC315" s="159">
        <v>0</v>
      </c>
      <c r="CD315" s="39">
        <f t="shared" si="675"/>
        <v>350269</v>
      </c>
      <c r="CE315" s="40">
        <v>130907</v>
      </c>
      <c r="CF315" s="40">
        <v>219191</v>
      </c>
      <c r="CG315" s="159">
        <v>171</v>
      </c>
      <c r="CH315" s="39">
        <f t="shared" si="676"/>
        <v>214580</v>
      </c>
      <c r="CI315" s="40">
        <v>70856</v>
      </c>
      <c r="CJ315" s="40">
        <v>135736</v>
      </c>
      <c r="CK315" s="159">
        <v>7988</v>
      </c>
      <c r="CL315" s="39">
        <v>131638</v>
      </c>
      <c r="CM315" s="159">
        <v>183660</v>
      </c>
      <c r="CN315" s="39"/>
      <c r="CO315" s="40"/>
      <c r="CP315" s="40"/>
      <c r="CQ315" s="159"/>
      <c r="CR315" s="39">
        <v>703150</v>
      </c>
      <c r="CS315" s="40">
        <v>628915</v>
      </c>
      <c r="CT315" s="40">
        <v>32970</v>
      </c>
      <c r="CU315" s="40">
        <v>17875</v>
      </c>
      <c r="CV315" s="40">
        <v>10960</v>
      </c>
      <c r="CW315" s="40">
        <v>1005</v>
      </c>
      <c r="CX315" s="40">
        <v>11425</v>
      </c>
      <c r="CY315" s="39">
        <v>551265</v>
      </c>
      <c r="CZ315" s="40">
        <v>502360</v>
      </c>
      <c r="DA315" s="40">
        <v>25165</v>
      </c>
      <c r="DB315" s="40">
        <v>10090</v>
      </c>
      <c r="DC315" s="40">
        <v>7705</v>
      </c>
      <c r="DD315" s="40">
        <v>700</v>
      </c>
      <c r="DE315" s="40">
        <v>5245</v>
      </c>
      <c r="DF315" s="39">
        <v>721032</v>
      </c>
      <c r="DG315" s="40">
        <v>653438</v>
      </c>
      <c r="DH315" s="40">
        <v>27002</v>
      </c>
      <c r="DI315" s="40">
        <v>16230</v>
      </c>
      <c r="DJ315" s="40">
        <v>13909</v>
      </c>
      <c r="DK315" s="40">
        <v>742</v>
      </c>
      <c r="DL315" s="159">
        <v>9711</v>
      </c>
      <c r="DM315" s="39">
        <v>552299</v>
      </c>
      <c r="DN315" s="40">
        <v>508132</v>
      </c>
      <c r="DO315" s="40">
        <v>19778</v>
      </c>
      <c r="DP315" s="40">
        <v>9433</v>
      </c>
      <c r="DQ315" s="40">
        <v>10144</v>
      </c>
      <c r="DR315" s="40">
        <v>610</v>
      </c>
      <c r="DS315" s="159">
        <v>4202</v>
      </c>
      <c r="DT315" s="41">
        <v>509784</v>
      </c>
      <c r="DU315" s="42">
        <v>39639</v>
      </c>
      <c r="DV315" s="42">
        <v>150462</v>
      </c>
      <c r="DW315" s="42">
        <v>141723</v>
      </c>
      <c r="DX315" s="42">
        <v>177960</v>
      </c>
      <c r="DY315" s="41">
        <v>460985</v>
      </c>
      <c r="DZ315" s="42">
        <v>32981</v>
      </c>
      <c r="EA315" s="42">
        <v>138468</v>
      </c>
      <c r="EB315" s="42">
        <v>128244</v>
      </c>
      <c r="EC315" s="160">
        <v>161292</v>
      </c>
    </row>
    <row r="316" spans="1:133">
      <c r="A316" s="155" t="s">
        <v>1937</v>
      </c>
      <c r="B316" s="155" t="s">
        <v>1938</v>
      </c>
      <c r="C316" s="140" t="s">
        <v>80</v>
      </c>
      <c r="D316" s="29" t="s">
        <v>98</v>
      </c>
      <c r="E316" s="156" t="s">
        <v>1939</v>
      </c>
      <c r="F316" s="29" t="s">
        <v>1940</v>
      </c>
      <c r="G316" s="156" t="s">
        <v>1941</v>
      </c>
      <c r="H316" s="166" t="s">
        <v>759</v>
      </c>
      <c r="I316" s="150">
        <v>1971</v>
      </c>
      <c r="J316" s="100" t="s">
        <v>85</v>
      </c>
      <c r="K316" s="100" t="s">
        <v>49</v>
      </c>
      <c r="L316" s="100" t="s">
        <v>1170</v>
      </c>
      <c r="M316" s="100" t="s">
        <v>87</v>
      </c>
      <c r="N316" s="100" t="s">
        <v>102</v>
      </c>
      <c r="O316" s="43">
        <f t="shared" si="561"/>
        <v>42.162310349999998</v>
      </c>
      <c r="P316" s="162">
        <f t="shared" si="562"/>
        <v>56.32658034</v>
      </c>
      <c r="Q316" s="43">
        <f t="shared" si="563"/>
        <v>39.85874673</v>
      </c>
      <c r="R316" s="162">
        <f t="shared" si="564"/>
        <v>55.341737250000001</v>
      </c>
      <c r="S316" s="43">
        <f t="shared" si="565"/>
        <v>46.339851060000001</v>
      </c>
      <c r="T316" s="162">
        <f t="shared" si="566"/>
        <v>51.862912199999997</v>
      </c>
      <c r="U316" s="43">
        <f t="shared" si="567"/>
        <v>46.082901999999997</v>
      </c>
      <c r="V316" s="162">
        <f t="shared" si="568"/>
        <v>52.217421680000001</v>
      </c>
      <c r="W316" s="43">
        <f t="shared" si="268"/>
        <v>36.566839090000002</v>
      </c>
      <c r="X316" s="162">
        <f t="shared" si="269"/>
        <v>63.413597109999998</v>
      </c>
      <c r="Y316" s="43">
        <f t="shared" si="665"/>
        <v>39.704147470000002</v>
      </c>
      <c r="Z316" s="162">
        <f t="shared" si="666"/>
        <v>58.333760769999998</v>
      </c>
      <c r="AA316" s="43">
        <f t="shared" si="677"/>
        <v>33.835401279999999</v>
      </c>
      <c r="AB316" s="162">
        <f t="shared" si="678"/>
        <v>66.164598720000001</v>
      </c>
      <c r="AC316" s="43">
        <f t="shared" si="667"/>
        <v>33.976292379999997</v>
      </c>
      <c r="AD316" s="162">
        <f t="shared" si="668"/>
        <v>66.023707619999996</v>
      </c>
      <c r="AE316" s="43">
        <f t="shared" si="669"/>
        <v>38.441215720000002</v>
      </c>
      <c r="AF316" s="162">
        <f t="shared" si="670"/>
        <v>61.558784279999998</v>
      </c>
      <c r="AG316" s="43">
        <f t="shared" ref="AG316:AL316" si="709">CZ316/$CY316*100</f>
        <v>91.030231220000005</v>
      </c>
      <c r="AH316" s="44">
        <f t="shared" si="709"/>
        <v>4.2766744799999996</v>
      </c>
      <c r="AI316" s="44">
        <f t="shared" si="709"/>
        <v>1.4656260459999999</v>
      </c>
      <c r="AJ316" s="44">
        <f t="shared" si="709"/>
        <v>1.475929217</v>
      </c>
      <c r="AK316" s="44">
        <f t="shared" si="709"/>
        <v>0.13394122040000001</v>
      </c>
      <c r="AL316" s="44">
        <f t="shared" si="709"/>
        <v>1.617597816</v>
      </c>
      <c r="AM316" s="43">
        <f t="shared" ref="AM316:AR316" si="710">DN316/$DM316*100</f>
        <v>91.441450380000006</v>
      </c>
      <c r="AN316" s="44">
        <f t="shared" si="710"/>
        <v>3.6748299489999998</v>
      </c>
      <c r="AO316" s="44">
        <f t="shared" si="710"/>
        <v>1.5131864939999999</v>
      </c>
      <c r="AP316" s="44">
        <f t="shared" si="710"/>
        <v>2.0362811220000001</v>
      </c>
      <c r="AQ316" s="44">
        <f t="shared" si="710"/>
        <v>0.2011208655</v>
      </c>
      <c r="AR316" s="163">
        <f t="shared" si="710"/>
        <v>1.1331311900000001</v>
      </c>
      <c r="AS316" s="45">
        <f t="shared" si="571"/>
        <v>91.067894969999998</v>
      </c>
      <c r="AT316" s="46">
        <f t="shared" si="577"/>
        <v>131</v>
      </c>
      <c r="AU316" s="47">
        <f t="shared" si="572"/>
        <v>32.281772969999999</v>
      </c>
      <c r="AV316" s="46">
        <f t="shared" si="578"/>
        <v>173</v>
      </c>
      <c r="AW316" s="47">
        <f t="shared" si="573"/>
        <v>31.59291661</v>
      </c>
      <c r="AX316" s="164">
        <f t="shared" si="579"/>
        <v>256</v>
      </c>
      <c r="AY316" s="48">
        <v>66311</v>
      </c>
      <c r="AZ316" s="49">
        <f t="shared" si="673"/>
        <v>168</v>
      </c>
      <c r="BA316" s="50">
        <v>66772</v>
      </c>
      <c r="BB316" s="49">
        <f t="shared" si="674"/>
        <v>228</v>
      </c>
      <c r="BC316" s="165">
        <f t="shared" si="574"/>
        <v>62.271126180000003</v>
      </c>
      <c r="BD316" s="51">
        <v>44502</v>
      </c>
      <c r="BE316" s="44">
        <f>CO316/CN316*100</f>
        <v>41.719996000000002</v>
      </c>
      <c r="BF316" s="162">
        <f>CP316/CN316*100</f>
        <v>58.280003999999998</v>
      </c>
      <c r="BG316" s="100">
        <v>313</v>
      </c>
      <c r="BH316" s="39">
        <v>393949</v>
      </c>
      <c r="BI316" s="40">
        <v>166098</v>
      </c>
      <c r="BJ316" s="40">
        <v>221898</v>
      </c>
      <c r="BK316" s="39">
        <v>355390</v>
      </c>
      <c r="BL316" s="40">
        <v>141654</v>
      </c>
      <c r="BM316" s="40">
        <v>196679</v>
      </c>
      <c r="BN316" s="39">
        <v>347923</v>
      </c>
      <c r="BO316" s="40">
        <v>161227</v>
      </c>
      <c r="BP316" s="40">
        <v>180443</v>
      </c>
      <c r="BQ316" s="39">
        <v>350655</v>
      </c>
      <c r="BR316" s="40">
        <v>161592</v>
      </c>
      <c r="BS316" s="40">
        <v>183103</v>
      </c>
      <c r="BT316" s="39">
        <v>383361</v>
      </c>
      <c r="BU316" s="40">
        <v>140183</v>
      </c>
      <c r="BV316" s="40">
        <v>243103</v>
      </c>
      <c r="BW316" s="40">
        <v>0</v>
      </c>
      <c r="BX316" s="40">
        <v>0</v>
      </c>
      <c r="BY316" s="159">
        <v>75</v>
      </c>
      <c r="BZ316" s="39">
        <v>292443</v>
      </c>
      <c r="CA316" s="40">
        <v>116112</v>
      </c>
      <c r="CB316" s="40">
        <v>170593</v>
      </c>
      <c r="CC316" s="159">
        <v>5738</v>
      </c>
      <c r="CD316" s="39">
        <f t="shared" si="675"/>
        <v>336807</v>
      </c>
      <c r="CE316" s="40">
        <v>113960</v>
      </c>
      <c r="CF316" s="40">
        <v>222847</v>
      </c>
      <c r="CG316" s="159">
        <v>0</v>
      </c>
      <c r="CH316" s="39">
        <f t="shared" si="676"/>
        <v>194621</v>
      </c>
      <c r="CI316" s="40">
        <v>66125</v>
      </c>
      <c r="CJ316" s="40">
        <v>128496</v>
      </c>
      <c r="CK316" s="159">
        <v>0</v>
      </c>
      <c r="CL316" s="39">
        <v>128188</v>
      </c>
      <c r="CM316" s="159">
        <v>205277</v>
      </c>
      <c r="CN316" s="39">
        <v>160012</v>
      </c>
      <c r="CO316" s="40">
        <v>66757</v>
      </c>
      <c r="CP316" s="40">
        <v>93255</v>
      </c>
      <c r="CQ316" s="159"/>
      <c r="CR316" s="39">
        <v>746275</v>
      </c>
      <c r="CS316" s="40">
        <v>670120</v>
      </c>
      <c r="CT316" s="40">
        <v>31805</v>
      </c>
      <c r="CU316" s="40">
        <v>14345</v>
      </c>
      <c r="CV316" s="40">
        <v>11755</v>
      </c>
      <c r="CW316" s="40">
        <v>930</v>
      </c>
      <c r="CX316" s="40">
        <v>17320</v>
      </c>
      <c r="CY316" s="39">
        <v>582345</v>
      </c>
      <c r="CZ316" s="40">
        <v>530110</v>
      </c>
      <c r="DA316" s="40">
        <v>24905</v>
      </c>
      <c r="DB316" s="40">
        <v>8535</v>
      </c>
      <c r="DC316" s="40">
        <v>8595</v>
      </c>
      <c r="DD316" s="40">
        <v>780</v>
      </c>
      <c r="DE316" s="40">
        <v>9420</v>
      </c>
      <c r="DF316" s="39">
        <v>721031</v>
      </c>
      <c r="DG316" s="40">
        <v>652574</v>
      </c>
      <c r="DH316" s="40">
        <v>26451</v>
      </c>
      <c r="DI316" s="40">
        <v>13174</v>
      </c>
      <c r="DJ316" s="40">
        <v>14608</v>
      </c>
      <c r="DK316" s="40">
        <v>1431</v>
      </c>
      <c r="DL316" s="159">
        <v>12793</v>
      </c>
      <c r="DM316" s="39">
        <v>554393</v>
      </c>
      <c r="DN316" s="40">
        <v>506945</v>
      </c>
      <c r="DO316" s="40">
        <v>20373</v>
      </c>
      <c r="DP316" s="40">
        <v>8389</v>
      </c>
      <c r="DQ316" s="40">
        <v>11289</v>
      </c>
      <c r="DR316" s="40">
        <v>1115</v>
      </c>
      <c r="DS316" s="159">
        <v>6282</v>
      </c>
      <c r="DT316" s="41">
        <v>525061</v>
      </c>
      <c r="DU316" s="42">
        <v>46899</v>
      </c>
      <c r="DV316" s="42">
        <v>169324</v>
      </c>
      <c r="DW316" s="42">
        <v>139339</v>
      </c>
      <c r="DX316" s="42">
        <v>169499</v>
      </c>
      <c r="DY316" s="41">
        <v>473220</v>
      </c>
      <c r="DZ316" s="42">
        <v>40135</v>
      </c>
      <c r="EA316" s="42">
        <v>157611</v>
      </c>
      <c r="EB316" s="42">
        <v>125970</v>
      </c>
      <c r="EC316" s="160">
        <v>149504</v>
      </c>
    </row>
    <row r="317" spans="1:133">
      <c r="A317" s="154" t="s">
        <v>1942</v>
      </c>
      <c r="B317" s="154" t="s">
        <v>1943</v>
      </c>
      <c r="C317" s="140" t="s">
        <v>80</v>
      </c>
      <c r="D317" s="29" t="s">
        <v>1206</v>
      </c>
      <c r="E317" s="156" t="s">
        <v>1944</v>
      </c>
      <c r="F317" s="29" t="s">
        <v>1945</v>
      </c>
      <c r="G317" s="156" t="s">
        <v>1946</v>
      </c>
      <c r="H317" s="161">
        <v>2018</v>
      </c>
      <c r="I317" s="150">
        <v>1984</v>
      </c>
      <c r="J317" s="100" t="s">
        <v>85</v>
      </c>
      <c r="K317" s="100" t="s">
        <v>786</v>
      </c>
      <c r="L317" s="100" t="s">
        <v>148</v>
      </c>
      <c r="M317" s="100" t="s">
        <v>87</v>
      </c>
      <c r="N317" s="100" t="s">
        <v>102</v>
      </c>
      <c r="O317" s="43">
        <f t="shared" si="561"/>
        <v>42.244836900000003</v>
      </c>
      <c r="P317" s="162">
        <f t="shared" si="562"/>
        <v>56.478952370000002</v>
      </c>
      <c r="Q317" s="43">
        <f t="shared" si="563"/>
        <v>39.49495306</v>
      </c>
      <c r="R317" s="162">
        <f t="shared" si="564"/>
        <v>56.14973552</v>
      </c>
      <c r="S317" s="43">
        <f t="shared" si="565"/>
        <v>45.190789100000003</v>
      </c>
      <c r="T317" s="162">
        <f t="shared" si="566"/>
        <v>53.352538289999998</v>
      </c>
      <c r="U317" s="43">
        <f t="shared" si="567"/>
        <v>47.221105399999999</v>
      </c>
      <c r="V317" s="162">
        <f t="shared" si="568"/>
        <v>51.294415579999999</v>
      </c>
      <c r="W317" s="43">
        <f t="shared" si="268"/>
        <v>36.808582389999998</v>
      </c>
      <c r="X317" s="162">
        <f t="shared" si="269"/>
        <v>63.191417610000002</v>
      </c>
      <c r="Y317" s="43">
        <f t="shared" si="665"/>
        <v>43.268826529999998</v>
      </c>
      <c r="Z317" s="162">
        <f t="shared" si="666"/>
        <v>56.731173470000002</v>
      </c>
      <c r="AA317" s="43">
        <f t="shared" si="677"/>
        <v>34.67062473</v>
      </c>
      <c r="AB317" s="162">
        <f t="shared" si="678"/>
        <v>65.32937527</v>
      </c>
      <c r="AC317" s="43">
        <f t="shared" si="667"/>
        <v>36.262326700000003</v>
      </c>
      <c r="AD317" s="162">
        <f t="shared" si="668"/>
        <v>63.737673299999997</v>
      </c>
      <c r="AE317" s="43">
        <f t="shared" si="669"/>
        <v>47.953318289999999</v>
      </c>
      <c r="AF317" s="162">
        <f t="shared" si="670"/>
        <v>52.046681710000001</v>
      </c>
      <c r="AG317" s="43">
        <f t="shared" ref="AG317:AL317" si="711">CZ317/$CY317*100</f>
        <v>93.224246460000003</v>
      </c>
      <c r="AH317" s="44">
        <f t="shared" si="711"/>
        <v>2.1198994980000001</v>
      </c>
      <c r="AI317" s="44">
        <f t="shared" si="711"/>
        <v>1.847032231</v>
      </c>
      <c r="AJ317" s="44">
        <f t="shared" si="711"/>
        <v>1.576866619</v>
      </c>
      <c r="AK317" s="44">
        <f t="shared" si="711"/>
        <v>0.1224750772</v>
      </c>
      <c r="AL317" s="44">
        <f t="shared" si="711"/>
        <v>1.1094801110000001</v>
      </c>
      <c r="AM317" s="43">
        <f t="shared" ref="AM317:AR317" si="712">DN317/$DM317*100</f>
        <v>94.04816916</v>
      </c>
      <c r="AN317" s="44">
        <f t="shared" si="712"/>
        <v>1.699675456</v>
      </c>
      <c r="AO317" s="44">
        <f t="shared" si="712"/>
        <v>1.4783382629999999</v>
      </c>
      <c r="AP317" s="44">
        <f t="shared" si="712"/>
        <v>1.881456043</v>
      </c>
      <c r="AQ317" s="44">
        <f t="shared" si="712"/>
        <v>0.1246033102</v>
      </c>
      <c r="AR317" s="163">
        <f t="shared" si="712"/>
        <v>0.76775776969999998</v>
      </c>
      <c r="AS317" s="45">
        <f t="shared" si="571"/>
        <v>93.714298029999995</v>
      </c>
      <c r="AT317" s="46">
        <f t="shared" si="577"/>
        <v>33</v>
      </c>
      <c r="AU317" s="47">
        <f t="shared" si="572"/>
        <v>34.366971650000004</v>
      </c>
      <c r="AV317" s="46">
        <f t="shared" si="578"/>
        <v>149</v>
      </c>
      <c r="AW317" s="47">
        <f t="shared" si="573"/>
        <v>33.936130579999997</v>
      </c>
      <c r="AX317" s="164">
        <f t="shared" si="579"/>
        <v>222</v>
      </c>
      <c r="AY317" s="48">
        <v>68734</v>
      </c>
      <c r="AZ317" s="49">
        <f t="shared" si="673"/>
        <v>149</v>
      </c>
      <c r="BA317" s="50">
        <v>69194</v>
      </c>
      <c r="BB317" s="49">
        <f t="shared" si="674"/>
        <v>205</v>
      </c>
      <c r="BC317" s="165">
        <f t="shared" si="574"/>
        <v>61.587544450000003</v>
      </c>
      <c r="BD317" s="51"/>
      <c r="BE317" s="44"/>
      <c r="BF317" s="162"/>
      <c r="BG317" s="100">
        <v>314</v>
      </c>
      <c r="BH317" s="39">
        <v>411139</v>
      </c>
      <c r="BI317" s="40">
        <v>173685</v>
      </c>
      <c r="BJ317" s="40">
        <v>232207</v>
      </c>
      <c r="BK317" s="39">
        <v>368837</v>
      </c>
      <c r="BL317" s="40">
        <v>145672</v>
      </c>
      <c r="BM317" s="40">
        <v>207101</v>
      </c>
      <c r="BN317" s="39">
        <v>374209</v>
      </c>
      <c r="BO317" s="40">
        <v>169108</v>
      </c>
      <c r="BP317" s="40">
        <v>199650</v>
      </c>
      <c r="BQ317" s="39">
        <v>383030</v>
      </c>
      <c r="BR317" s="40">
        <v>180871</v>
      </c>
      <c r="BS317" s="40">
        <v>196473</v>
      </c>
      <c r="BT317" s="39">
        <v>391406</v>
      </c>
      <c r="BU317" s="40">
        <v>144071</v>
      </c>
      <c r="BV317" s="40">
        <v>247335</v>
      </c>
      <c r="BW317" s="40">
        <v>0</v>
      </c>
      <c r="BX317" s="40">
        <v>0</v>
      </c>
      <c r="BY317" s="159">
        <v>0</v>
      </c>
      <c r="BZ317" s="39">
        <v>299710</v>
      </c>
      <c r="CA317" s="40">
        <v>129681</v>
      </c>
      <c r="CB317" s="40">
        <v>170029</v>
      </c>
      <c r="CC317" s="159">
        <v>0</v>
      </c>
      <c r="CD317" s="39">
        <f t="shared" si="675"/>
        <v>345624</v>
      </c>
      <c r="CE317" s="40">
        <v>119830</v>
      </c>
      <c r="CF317" s="40">
        <v>225794</v>
      </c>
      <c r="CG317" s="159">
        <v>0</v>
      </c>
      <c r="CH317" s="39">
        <f t="shared" si="676"/>
        <v>207375</v>
      </c>
      <c r="CI317" s="40">
        <v>75199</v>
      </c>
      <c r="CJ317" s="40">
        <v>132176</v>
      </c>
      <c r="CK317" s="159">
        <v>0</v>
      </c>
      <c r="CL317" s="39">
        <v>170604</v>
      </c>
      <c r="CM317" s="159">
        <v>185167</v>
      </c>
      <c r="CN317" s="39"/>
      <c r="CO317" s="40"/>
      <c r="CP317" s="40"/>
      <c r="CQ317" s="159"/>
      <c r="CR317" s="39">
        <v>707320</v>
      </c>
      <c r="CS317" s="40">
        <v>651860</v>
      </c>
      <c r="CT317" s="40">
        <v>15180</v>
      </c>
      <c r="CU317" s="40">
        <v>15675</v>
      </c>
      <c r="CV317" s="40">
        <v>11625</v>
      </c>
      <c r="CW317" s="40">
        <v>915</v>
      </c>
      <c r="CX317" s="40">
        <v>12065</v>
      </c>
      <c r="CY317" s="39">
        <v>555215</v>
      </c>
      <c r="CZ317" s="40">
        <v>517595</v>
      </c>
      <c r="DA317" s="40">
        <v>11770</v>
      </c>
      <c r="DB317" s="40">
        <v>10255</v>
      </c>
      <c r="DC317" s="40">
        <v>8755</v>
      </c>
      <c r="DD317" s="40">
        <v>680</v>
      </c>
      <c r="DE317" s="40">
        <v>6160</v>
      </c>
      <c r="DF317" s="39">
        <v>721031</v>
      </c>
      <c r="DG317" s="40">
        <v>670969</v>
      </c>
      <c r="DH317" s="40">
        <v>12789</v>
      </c>
      <c r="DI317" s="40">
        <v>13248</v>
      </c>
      <c r="DJ317" s="40">
        <v>14050</v>
      </c>
      <c r="DK317" s="40">
        <v>892</v>
      </c>
      <c r="DL317" s="159">
        <v>9083</v>
      </c>
      <c r="DM317" s="39">
        <v>556165</v>
      </c>
      <c r="DN317" s="40">
        <v>523063</v>
      </c>
      <c r="DO317" s="40">
        <v>9453</v>
      </c>
      <c r="DP317" s="40">
        <v>8222</v>
      </c>
      <c r="DQ317" s="40">
        <v>10464</v>
      </c>
      <c r="DR317" s="40">
        <v>693</v>
      </c>
      <c r="DS317" s="159">
        <v>4270</v>
      </c>
      <c r="DT317" s="41">
        <v>510301</v>
      </c>
      <c r="DU317" s="42">
        <v>32076</v>
      </c>
      <c r="DV317" s="42">
        <v>154299</v>
      </c>
      <c r="DW317" s="42">
        <v>148551</v>
      </c>
      <c r="DX317" s="42">
        <v>175375</v>
      </c>
      <c r="DY317" s="41">
        <v>472464</v>
      </c>
      <c r="DZ317" s="42">
        <v>28367</v>
      </c>
      <c r="EA317" s="42">
        <v>146213</v>
      </c>
      <c r="EB317" s="42">
        <v>137548</v>
      </c>
      <c r="EC317" s="160">
        <v>160336</v>
      </c>
    </row>
    <row r="318" spans="1:133">
      <c r="A318" s="155" t="s">
        <v>1947</v>
      </c>
      <c r="B318" s="155" t="s">
        <v>1948</v>
      </c>
      <c r="C318" s="140" t="s">
        <v>80</v>
      </c>
      <c r="D318" s="29" t="s">
        <v>374</v>
      </c>
      <c r="E318" s="156" t="s">
        <v>1949</v>
      </c>
      <c r="F318" s="29" t="s">
        <v>1950</v>
      </c>
      <c r="G318" s="156" t="s">
        <v>1951</v>
      </c>
      <c r="H318" s="166" t="s">
        <v>195</v>
      </c>
      <c r="I318" s="150">
        <v>1961</v>
      </c>
      <c r="J318" s="100" t="s">
        <v>85</v>
      </c>
      <c r="K318" s="100" t="s">
        <v>49</v>
      </c>
      <c r="L318" s="100" t="s">
        <v>196</v>
      </c>
      <c r="M318" s="100" t="s">
        <v>87</v>
      </c>
      <c r="N318" s="100" t="s">
        <v>102</v>
      </c>
      <c r="O318" s="43">
        <f t="shared" si="561"/>
        <v>37.305737860000001</v>
      </c>
      <c r="P318" s="162">
        <f t="shared" si="562"/>
        <v>60.113186859999999</v>
      </c>
      <c r="Q318" s="43">
        <f t="shared" si="563"/>
        <v>32.666144469999999</v>
      </c>
      <c r="R318" s="162">
        <f t="shared" si="564"/>
        <v>61.425141089999997</v>
      </c>
      <c r="S318" s="43">
        <f t="shared" si="565"/>
        <v>34.224559839999998</v>
      </c>
      <c r="T318" s="162">
        <f t="shared" si="566"/>
        <v>65.775440160000002</v>
      </c>
      <c r="U318" s="43">
        <f t="shared" si="567"/>
        <v>35.829876110000001</v>
      </c>
      <c r="V318" s="162">
        <f t="shared" si="568"/>
        <v>64.170123889999999</v>
      </c>
      <c r="W318" s="43">
        <f t="shared" si="268"/>
        <v>32.682705810000002</v>
      </c>
      <c r="X318" s="162">
        <f t="shared" si="269"/>
        <v>63.701482390000002</v>
      </c>
      <c r="Y318" s="43">
        <f t="shared" si="665"/>
        <v>40.700554169999997</v>
      </c>
      <c r="Z318" s="162">
        <f t="shared" si="666"/>
        <v>59.299445830000003</v>
      </c>
      <c r="AA318" s="43">
        <v>0</v>
      </c>
      <c r="AB318" s="162">
        <v>100</v>
      </c>
      <c r="AC318" s="43">
        <v>0</v>
      </c>
      <c r="AD318" s="162">
        <v>100</v>
      </c>
      <c r="AE318" s="43">
        <f t="shared" si="669"/>
        <v>33.54837526</v>
      </c>
      <c r="AF318" s="162">
        <f t="shared" si="670"/>
        <v>66.45162474</v>
      </c>
      <c r="AG318" s="43">
        <f t="shared" ref="AG318:AL318" si="713">CZ318/$CY318*100</f>
        <v>72.371130359999995</v>
      </c>
      <c r="AH318" s="44">
        <f t="shared" si="713"/>
        <v>8.5371698380000005</v>
      </c>
      <c r="AI318" s="44">
        <f t="shared" si="713"/>
        <v>5.414832434</v>
      </c>
      <c r="AJ318" s="44">
        <f t="shared" si="713"/>
        <v>1.984521443</v>
      </c>
      <c r="AK318" s="44">
        <f t="shared" si="713"/>
        <v>5.7370065319999997</v>
      </c>
      <c r="AL318" s="44">
        <f t="shared" si="713"/>
        <v>5.955339392</v>
      </c>
      <c r="AM318" s="43">
        <f t="shared" ref="AM318:AR318" si="714">DN318/$DM318*100</f>
        <v>71.605466480000004</v>
      </c>
      <c r="AN318" s="44">
        <f t="shared" si="714"/>
        <v>8.3501013240000006</v>
      </c>
      <c r="AO318" s="44">
        <f t="shared" si="714"/>
        <v>7.9258293889999996</v>
      </c>
      <c r="AP318" s="44">
        <f t="shared" si="714"/>
        <v>2.0859141719999998</v>
      </c>
      <c r="AQ318" s="44">
        <f t="shared" si="714"/>
        <v>5.9306771879999998</v>
      </c>
      <c r="AR318" s="163">
        <f t="shared" si="714"/>
        <v>4.1020114430000003</v>
      </c>
      <c r="AS318" s="45">
        <f t="shared" si="571"/>
        <v>89.664589820000003</v>
      </c>
      <c r="AT318" s="46">
        <f t="shared" si="577"/>
        <v>202</v>
      </c>
      <c r="AU318" s="47">
        <f t="shared" si="572"/>
        <v>30.532535240000001</v>
      </c>
      <c r="AV318" s="46">
        <f t="shared" si="578"/>
        <v>211</v>
      </c>
      <c r="AW318" s="47">
        <f t="shared" si="573"/>
        <v>34.527168469999999</v>
      </c>
      <c r="AX318" s="164">
        <f t="shared" si="579"/>
        <v>213</v>
      </c>
      <c r="AY318" s="48">
        <v>56654</v>
      </c>
      <c r="AZ318" s="49">
        <f t="shared" si="673"/>
        <v>262</v>
      </c>
      <c r="BA318" s="50">
        <v>62472</v>
      </c>
      <c r="BB318" s="49">
        <f t="shared" si="674"/>
        <v>270</v>
      </c>
      <c r="BC318" s="165">
        <f t="shared" si="574"/>
        <v>47.383428260000002</v>
      </c>
      <c r="BD318" s="51"/>
      <c r="BE318" s="44"/>
      <c r="BF318" s="162"/>
      <c r="BG318" s="100">
        <v>315</v>
      </c>
      <c r="BH318" s="39">
        <v>337495</v>
      </c>
      <c r="BI318" s="40">
        <v>125905</v>
      </c>
      <c r="BJ318" s="40">
        <v>202879</v>
      </c>
      <c r="BK318" s="39">
        <v>311506</v>
      </c>
      <c r="BL318" s="40">
        <v>101757</v>
      </c>
      <c r="BM318" s="40">
        <v>191343</v>
      </c>
      <c r="BN318" s="39">
        <v>287282</v>
      </c>
      <c r="BO318" s="40">
        <v>98321</v>
      </c>
      <c r="BP318" s="40">
        <v>188961</v>
      </c>
      <c r="BQ318" s="39">
        <v>317933</v>
      </c>
      <c r="BR318" s="40">
        <v>113915</v>
      </c>
      <c r="BS318" s="40">
        <v>204018</v>
      </c>
      <c r="BT318" s="39">
        <v>335471</v>
      </c>
      <c r="BU318" s="40">
        <v>109641</v>
      </c>
      <c r="BV318" s="40">
        <v>213700</v>
      </c>
      <c r="BW318" s="40">
        <v>0</v>
      </c>
      <c r="BX318" s="40">
        <v>0</v>
      </c>
      <c r="BY318" s="159">
        <v>12130</v>
      </c>
      <c r="BZ318" s="39">
        <v>253171</v>
      </c>
      <c r="CA318" s="40">
        <v>103042</v>
      </c>
      <c r="CB318" s="40">
        <v>150129</v>
      </c>
      <c r="CC318" s="159">
        <v>0</v>
      </c>
      <c r="CD318" s="39">
        <f t="shared" si="675"/>
        <v>0</v>
      </c>
      <c r="CE318" s="40">
        <v>0</v>
      </c>
      <c r="CF318" s="40">
        <v>0</v>
      </c>
      <c r="CG318" s="159">
        <v>0</v>
      </c>
      <c r="CH318" s="39">
        <f t="shared" si="676"/>
        <v>0</v>
      </c>
      <c r="CI318" s="40">
        <v>0</v>
      </c>
      <c r="CJ318" s="40">
        <v>0</v>
      </c>
      <c r="CK318" s="159">
        <v>0</v>
      </c>
      <c r="CL318" s="39">
        <v>91421</v>
      </c>
      <c r="CM318" s="159">
        <v>181084</v>
      </c>
      <c r="CN318" s="39"/>
      <c r="CO318" s="40"/>
      <c r="CP318" s="40"/>
      <c r="CQ318" s="159"/>
      <c r="CR318" s="39">
        <v>760250</v>
      </c>
      <c r="CS318" s="40">
        <v>510055</v>
      </c>
      <c r="CT318" s="40">
        <v>67465</v>
      </c>
      <c r="CU318" s="40">
        <v>65050</v>
      </c>
      <c r="CV318" s="40">
        <v>16540</v>
      </c>
      <c r="CW318" s="40">
        <v>44445</v>
      </c>
      <c r="CX318" s="40">
        <v>56695</v>
      </c>
      <c r="CY318" s="39">
        <v>563360</v>
      </c>
      <c r="CZ318" s="40">
        <v>407710</v>
      </c>
      <c r="DA318" s="40">
        <v>48095</v>
      </c>
      <c r="DB318" s="40">
        <v>30505</v>
      </c>
      <c r="DC318" s="40">
        <v>11180</v>
      </c>
      <c r="DD318" s="40">
        <v>32320</v>
      </c>
      <c r="DE318" s="40">
        <v>33550</v>
      </c>
      <c r="DF318" s="39">
        <v>750270</v>
      </c>
      <c r="DG318" s="40">
        <v>503112</v>
      </c>
      <c r="DH318" s="40">
        <v>67879</v>
      </c>
      <c r="DI318" s="40">
        <v>73750</v>
      </c>
      <c r="DJ318" s="40">
        <v>16155</v>
      </c>
      <c r="DK318" s="40">
        <v>49125</v>
      </c>
      <c r="DL318" s="159">
        <v>40249</v>
      </c>
      <c r="DM318" s="39">
        <v>558604</v>
      </c>
      <c r="DN318" s="40">
        <v>399991</v>
      </c>
      <c r="DO318" s="40">
        <v>46644</v>
      </c>
      <c r="DP318" s="40">
        <v>44274</v>
      </c>
      <c r="DQ318" s="40">
        <v>11652</v>
      </c>
      <c r="DR318" s="40">
        <v>33129</v>
      </c>
      <c r="DS318" s="159">
        <v>22914</v>
      </c>
      <c r="DT318" s="41">
        <v>530932</v>
      </c>
      <c r="DU318" s="42">
        <v>54874</v>
      </c>
      <c r="DV318" s="42">
        <v>142727</v>
      </c>
      <c r="DW318" s="42">
        <v>171224</v>
      </c>
      <c r="DX318" s="42">
        <v>162107</v>
      </c>
      <c r="DY318" s="41">
        <v>373558</v>
      </c>
      <c r="DZ318" s="42">
        <v>24881</v>
      </c>
      <c r="EA318" s="42">
        <v>95637</v>
      </c>
      <c r="EB318" s="42">
        <v>124061</v>
      </c>
      <c r="EC318" s="160">
        <v>128979</v>
      </c>
    </row>
    <row r="319" spans="1:133">
      <c r="A319" s="154" t="s">
        <v>1952</v>
      </c>
      <c r="B319" s="154" t="s">
        <v>1953</v>
      </c>
      <c r="C319" s="140" t="s">
        <v>80</v>
      </c>
      <c r="D319" s="29" t="s">
        <v>1954</v>
      </c>
      <c r="E319" s="156" t="s">
        <v>1955</v>
      </c>
      <c r="F319" s="29" t="s">
        <v>1956</v>
      </c>
      <c r="G319" s="156" t="s">
        <v>1957</v>
      </c>
      <c r="H319" s="161">
        <v>2012</v>
      </c>
      <c r="I319" s="150">
        <v>1977</v>
      </c>
      <c r="J319" s="100" t="s">
        <v>85</v>
      </c>
      <c r="K319" s="100" t="s">
        <v>1958</v>
      </c>
      <c r="L319" s="100" t="s">
        <v>1483</v>
      </c>
      <c r="M319" s="100" t="s">
        <v>87</v>
      </c>
      <c r="N319" s="100" t="s">
        <v>102</v>
      </c>
      <c r="O319" s="43">
        <f t="shared" si="561"/>
        <v>22.14677794</v>
      </c>
      <c r="P319" s="162">
        <f t="shared" si="562"/>
        <v>76.098425539999994</v>
      </c>
      <c r="Q319" s="43">
        <f t="shared" si="563"/>
        <v>22.815291120000001</v>
      </c>
      <c r="R319" s="162">
        <f t="shared" si="564"/>
        <v>72.892909169999996</v>
      </c>
      <c r="S319" s="43">
        <f t="shared" si="565"/>
        <v>32.193193260000001</v>
      </c>
      <c r="T319" s="162">
        <f t="shared" si="566"/>
        <v>67.806806739999999</v>
      </c>
      <c r="U319" s="43">
        <f t="shared" si="567"/>
        <v>34.291673529999997</v>
      </c>
      <c r="V319" s="162">
        <f t="shared" si="568"/>
        <v>65.707960549999996</v>
      </c>
      <c r="W319" s="43">
        <f t="shared" si="268"/>
        <v>21.99863444</v>
      </c>
      <c r="X319" s="162">
        <f t="shared" si="269"/>
        <v>75.040117559999999</v>
      </c>
      <c r="Y319" s="43">
        <f t="shared" si="665"/>
        <v>30.102036089999999</v>
      </c>
      <c r="Z319" s="162">
        <f t="shared" si="666"/>
        <v>65.023009049999999</v>
      </c>
      <c r="AA319" s="43">
        <f t="shared" ref="AA319:AA327" si="715">100*CE319/CD319</f>
        <v>23.20340685</v>
      </c>
      <c r="AB319" s="162">
        <f t="shared" ref="AB319:AB327" si="716">100*CF319/CD319</f>
        <v>70.606240929999998</v>
      </c>
      <c r="AC319" s="43">
        <f t="shared" ref="AC319:AC327" si="717">100*CI319/CH319</f>
        <v>24.597397839999999</v>
      </c>
      <c r="AD319" s="162">
        <f t="shared" ref="AD319:AD327" si="718">100*CJ319/CH319</f>
        <v>70.025314539999997</v>
      </c>
      <c r="AE319" s="43">
        <f t="shared" si="669"/>
        <v>40.070147050000003</v>
      </c>
      <c r="AF319" s="162">
        <f t="shared" si="670"/>
        <v>59.929852949999997</v>
      </c>
      <c r="AG319" s="43">
        <f t="shared" ref="AG319:AL319" si="719">CZ319/$CY319*100</f>
        <v>69.081683429999998</v>
      </c>
      <c r="AH319" s="44">
        <f t="shared" si="719"/>
        <v>3.449685423</v>
      </c>
      <c r="AI319" s="44">
        <f t="shared" si="719"/>
        <v>2.875626488</v>
      </c>
      <c r="AJ319" s="44">
        <f t="shared" si="719"/>
        <v>0.55450893970000004</v>
      </c>
      <c r="AK319" s="44">
        <f t="shared" si="719"/>
        <v>15.719084349999999</v>
      </c>
      <c r="AL319" s="44">
        <f t="shared" si="719"/>
        <v>8.3194113670000007</v>
      </c>
      <c r="AM319" s="43">
        <f t="shared" ref="AM319:AR319" si="720">DN319/$DM319*100</f>
        <v>70.902337290000006</v>
      </c>
      <c r="AN319" s="44">
        <f t="shared" si="720"/>
        <v>3.4729690180000001</v>
      </c>
      <c r="AO319" s="44">
        <f t="shared" si="720"/>
        <v>3.2203413730000001</v>
      </c>
      <c r="AP319" s="44">
        <f t="shared" si="720"/>
        <v>0.53399102320000003</v>
      </c>
      <c r="AQ319" s="44">
        <f t="shared" si="720"/>
        <v>15.921888170000001</v>
      </c>
      <c r="AR319" s="163">
        <f t="shared" si="720"/>
        <v>5.9484731279999998</v>
      </c>
      <c r="AS319" s="45">
        <f t="shared" si="571"/>
        <v>85.383358979999997</v>
      </c>
      <c r="AT319" s="46">
        <f t="shared" si="577"/>
        <v>337</v>
      </c>
      <c r="AU319" s="47">
        <f t="shared" si="572"/>
        <v>17.309564770000001</v>
      </c>
      <c r="AV319" s="46">
        <f t="shared" si="578"/>
        <v>413</v>
      </c>
      <c r="AW319" s="47">
        <f t="shared" si="573"/>
        <v>18.166162620000001</v>
      </c>
      <c r="AX319" s="164">
        <f t="shared" si="579"/>
        <v>428</v>
      </c>
      <c r="AY319" s="48">
        <v>43843</v>
      </c>
      <c r="AZ319" s="49">
        <f t="shared" si="673"/>
        <v>401</v>
      </c>
      <c r="BA319" s="50">
        <v>45714</v>
      </c>
      <c r="BB319" s="49">
        <f t="shared" si="674"/>
        <v>416</v>
      </c>
      <c r="BC319" s="165">
        <f t="shared" si="574"/>
        <v>56.532192479999999</v>
      </c>
      <c r="BD319" s="51"/>
      <c r="BE319" s="44"/>
      <c r="BF319" s="162"/>
      <c r="BG319" s="100">
        <v>316</v>
      </c>
      <c r="BH319" s="39">
        <v>290575</v>
      </c>
      <c r="BI319" s="40">
        <v>64353</v>
      </c>
      <c r="BJ319" s="40">
        <v>221123</v>
      </c>
      <c r="BK319" s="39">
        <v>271844</v>
      </c>
      <c r="BL319" s="40">
        <v>62022</v>
      </c>
      <c r="BM319" s="40">
        <v>198155</v>
      </c>
      <c r="BN319" s="39">
        <v>252162</v>
      </c>
      <c r="BO319" s="40">
        <v>81179</v>
      </c>
      <c r="BP319" s="40">
        <v>170983</v>
      </c>
      <c r="BQ319" s="39">
        <v>273285</v>
      </c>
      <c r="BR319" s="40">
        <v>93714</v>
      </c>
      <c r="BS319" s="40">
        <v>179570</v>
      </c>
      <c r="BT319" s="39">
        <v>288527</v>
      </c>
      <c r="BU319" s="40">
        <v>63472</v>
      </c>
      <c r="BV319" s="40">
        <v>216511</v>
      </c>
      <c r="BW319" s="40">
        <v>0</v>
      </c>
      <c r="BX319" s="40">
        <v>0</v>
      </c>
      <c r="BY319" s="159">
        <v>8544</v>
      </c>
      <c r="BZ319" s="39">
        <v>216002</v>
      </c>
      <c r="CA319" s="40">
        <v>65021</v>
      </c>
      <c r="CB319" s="40">
        <v>140451</v>
      </c>
      <c r="CC319" s="159">
        <v>10530</v>
      </c>
      <c r="CD319" s="39">
        <f t="shared" si="675"/>
        <v>268870</v>
      </c>
      <c r="CE319" s="40">
        <v>62387</v>
      </c>
      <c r="CF319" s="40">
        <v>189839</v>
      </c>
      <c r="CG319" s="159">
        <v>16644</v>
      </c>
      <c r="CH319" s="39">
        <f t="shared" si="676"/>
        <v>158407</v>
      </c>
      <c r="CI319" s="40">
        <v>38964</v>
      </c>
      <c r="CJ319" s="40">
        <v>110925</v>
      </c>
      <c r="CK319" s="159">
        <v>8518</v>
      </c>
      <c r="CL319" s="39">
        <v>96081</v>
      </c>
      <c r="CM319" s="159">
        <v>143701</v>
      </c>
      <c r="CN319" s="39"/>
      <c r="CO319" s="40"/>
      <c r="CP319" s="40"/>
      <c r="CQ319" s="159"/>
      <c r="CR319" s="39">
        <v>738005</v>
      </c>
      <c r="CS319" s="40">
        <v>476615</v>
      </c>
      <c r="CT319" s="40">
        <v>24350</v>
      </c>
      <c r="CU319" s="40">
        <v>32555</v>
      </c>
      <c r="CV319" s="40">
        <v>4520</v>
      </c>
      <c r="CW319" s="40">
        <v>125240</v>
      </c>
      <c r="CX319" s="40">
        <v>74725</v>
      </c>
      <c r="CY319" s="39">
        <v>562660</v>
      </c>
      <c r="CZ319" s="40">
        <v>388695</v>
      </c>
      <c r="DA319" s="40">
        <v>19410</v>
      </c>
      <c r="DB319" s="40">
        <v>16180</v>
      </c>
      <c r="DC319" s="40">
        <v>3120</v>
      </c>
      <c r="DD319" s="40">
        <v>88445</v>
      </c>
      <c r="DE319" s="40">
        <v>46810</v>
      </c>
      <c r="DF319" s="39">
        <v>750270</v>
      </c>
      <c r="DG319" s="40">
        <v>496277</v>
      </c>
      <c r="DH319" s="40">
        <v>25739</v>
      </c>
      <c r="DI319" s="40">
        <v>32195</v>
      </c>
      <c r="DJ319" s="40">
        <v>4373</v>
      </c>
      <c r="DK319" s="40">
        <v>136384</v>
      </c>
      <c r="DL319" s="159">
        <v>55302</v>
      </c>
      <c r="DM319" s="39">
        <v>567238</v>
      </c>
      <c r="DN319" s="40">
        <v>402185</v>
      </c>
      <c r="DO319" s="40">
        <v>19700</v>
      </c>
      <c r="DP319" s="40">
        <v>18267</v>
      </c>
      <c r="DQ319" s="40">
        <v>3029</v>
      </c>
      <c r="DR319" s="40">
        <v>90315</v>
      </c>
      <c r="DS319" s="159">
        <v>33742</v>
      </c>
      <c r="DT319" s="41">
        <v>506327</v>
      </c>
      <c r="DU319" s="42">
        <v>74008</v>
      </c>
      <c r="DV319" s="42">
        <v>188802</v>
      </c>
      <c r="DW319" s="42">
        <v>155874</v>
      </c>
      <c r="DX319" s="42">
        <v>87643</v>
      </c>
      <c r="DY319" s="41">
        <v>354797</v>
      </c>
      <c r="DZ319" s="42">
        <v>48126</v>
      </c>
      <c r="EA319" s="42">
        <v>132992</v>
      </c>
      <c r="EB319" s="42">
        <v>109226</v>
      </c>
      <c r="EC319" s="160">
        <v>64453</v>
      </c>
    </row>
    <row r="320" spans="1:133">
      <c r="A320" s="155" t="s">
        <v>1959</v>
      </c>
      <c r="B320" s="155" t="s">
        <v>1960</v>
      </c>
      <c r="C320" s="140" t="s">
        <v>80</v>
      </c>
      <c r="D320" s="29" t="s">
        <v>1011</v>
      </c>
      <c r="E320" s="156" t="s">
        <v>1961</v>
      </c>
      <c r="F320" s="29" t="s">
        <v>1962</v>
      </c>
      <c r="G320" s="156" t="s">
        <v>1963</v>
      </c>
      <c r="H320" s="166" t="s">
        <v>1964</v>
      </c>
      <c r="I320" s="150">
        <v>1960</v>
      </c>
      <c r="J320" s="100" t="s">
        <v>85</v>
      </c>
      <c r="K320" s="100" t="s">
        <v>49</v>
      </c>
      <c r="L320" s="100" t="s">
        <v>86</v>
      </c>
      <c r="M320" s="100" t="s">
        <v>87</v>
      </c>
      <c r="N320" s="100" t="s">
        <v>102</v>
      </c>
      <c r="O320" s="43">
        <f t="shared" si="561"/>
        <v>23.149939830000001</v>
      </c>
      <c r="P320" s="162">
        <f t="shared" si="562"/>
        <v>74.581949460000004</v>
      </c>
      <c r="Q320" s="43">
        <f t="shared" si="563"/>
        <v>20.850530129999999</v>
      </c>
      <c r="R320" s="162">
        <f t="shared" si="564"/>
        <v>73.641949850000003</v>
      </c>
      <c r="S320" s="43">
        <f t="shared" si="565"/>
        <v>26.079574099999999</v>
      </c>
      <c r="T320" s="162">
        <f t="shared" si="566"/>
        <v>73.920425899999998</v>
      </c>
      <c r="U320" s="43">
        <f t="shared" si="567"/>
        <v>27.072298799999999</v>
      </c>
      <c r="V320" s="162">
        <f t="shared" si="568"/>
        <v>72.927701200000001</v>
      </c>
      <c r="W320" s="43">
        <f t="shared" si="268"/>
        <v>21.508968939999999</v>
      </c>
      <c r="X320" s="162">
        <f t="shared" si="269"/>
        <v>78.491031059999997</v>
      </c>
      <c r="Y320" s="43">
        <f t="shared" si="665"/>
        <v>26.126076090000002</v>
      </c>
      <c r="Z320" s="162">
        <f t="shared" si="666"/>
        <v>73.873923910000002</v>
      </c>
      <c r="AA320" s="43">
        <f t="shared" si="715"/>
        <v>21.709134079999998</v>
      </c>
      <c r="AB320" s="162">
        <f t="shared" si="716"/>
        <v>78.290865920000002</v>
      </c>
      <c r="AC320" s="43">
        <f t="shared" si="717"/>
        <v>21.384982749999999</v>
      </c>
      <c r="AD320" s="162">
        <f t="shared" si="718"/>
        <v>78.615017249999994</v>
      </c>
      <c r="AE320" s="43">
        <f t="shared" si="669"/>
        <v>20.951664470000001</v>
      </c>
      <c r="AF320" s="162">
        <f t="shared" si="670"/>
        <v>79.048335530000003</v>
      </c>
      <c r="AG320" s="43">
        <f t="shared" ref="AG320:AL320" si="721">CZ320/$CY320*100</f>
        <v>79.558841740000005</v>
      </c>
      <c r="AH320" s="44">
        <f t="shared" si="721"/>
        <v>3.835812711</v>
      </c>
      <c r="AI320" s="44">
        <f t="shared" si="721"/>
        <v>5.8576406700000003</v>
      </c>
      <c r="AJ320" s="44">
        <f t="shared" si="721"/>
        <v>1.0445226679999999</v>
      </c>
      <c r="AK320" s="44">
        <f t="shared" si="721"/>
        <v>5.5074027560000003</v>
      </c>
      <c r="AL320" s="44">
        <f t="shared" si="721"/>
        <v>4.1957794560000004</v>
      </c>
      <c r="AM320" s="43">
        <f t="shared" ref="AM320:AR320" si="722">DN320/$DM320*100</f>
        <v>79.710589400000003</v>
      </c>
      <c r="AN320" s="44">
        <f t="shared" si="722"/>
        <v>3.6988860689999998</v>
      </c>
      <c r="AO320" s="44">
        <f t="shared" si="722"/>
        <v>6.839925268</v>
      </c>
      <c r="AP320" s="44">
        <f t="shared" si="722"/>
        <v>1.4086294420000001</v>
      </c>
      <c r="AQ320" s="44">
        <f t="shared" si="722"/>
        <v>5.4658417940000001</v>
      </c>
      <c r="AR320" s="163">
        <f t="shared" si="722"/>
        <v>2.876128032</v>
      </c>
      <c r="AS320" s="45">
        <f t="shared" si="571"/>
        <v>87.996727579999998</v>
      </c>
      <c r="AT320" s="46">
        <f t="shared" si="577"/>
        <v>272</v>
      </c>
      <c r="AU320" s="47">
        <f t="shared" si="572"/>
        <v>22.823348509999999</v>
      </c>
      <c r="AV320" s="46">
        <f t="shared" si="578"/>
        <v>343</v>
      </c>
      <c r="AW320" s="47">
        <f t="shared" si="573"/>
        <v>24.670785670000001</v>
      </c>
      <c r="AX320" s="164">
        <f t="shared" si="579"/>
        <v>369</v>
      </c>
      <c r="AY320" s="48">
        <v>52968</v>
      </c>
      <c r="AZ320" s="49">
        <f t="shared" si="673"/>
        <v>320</v>
      </c>
      <c r="BA320" s="50">
        <v>55141</v>
      </c>
      <c r="BB320" s="49">
        <f t="shared" si="674"/>
        <v>363</v>
      </c>
      <c r="BC320" s="165">
        <f t="shared" si="574"/>
        <v>59.931050409999997</v>
      </c>
      <c r="BD320" s="51"/>
      <c r="BE320" s="44"/>
      <c r="BF320" s="162"/>
      <c r="BG320" s="100">
        <v>317</v>
      </c>
      <c r="BH320" s="39">
        <v>311625</v>
      </c>
      <c r="BI320" s="40">
        <v>72141</v>
      </c>
      <c r="BJ320" s="40">
        <v>232416</v>
      </c>
      <c r="BK320" s="39">
        <v>293417</v>
      </c>
      <c r="BL320" s="40">
        <v>61179</v>
      </c>
      <c r="BM320" s="40">
        <v>216078</v>
      </c>
      <c r="BN320" s="39">
        <v>269736</v>
      </c>
      <c r="BO320" s="40">
        <v>70346</v>
      </c>
      <c r="BP320" s="40">
        <v>199390</v>
      </c>
      <c r="BQ320" s="39">
        <v>296229</v>
      </c>
      <c r="BR320" s="40">
        <v>80196</v>
      </c>
      <c r="BS320" s="40">
        <v>216033</v>
      </c>
      <c r="BT320" s="39">
        <v>309178</v>
      </c>
      <c r="BU320" s="40">
        <v>66501</v>
      </c>
      <c r="BV320" s="40">
        <v>242677</v>
      </c>
      <c r="BW320" s="40">
        <v>0</v>
      </c>
      <c r="BX320" s="40">
        <v>0</v>
      </c>
      <c r="BY320" s="159">
        <v>0</v>
      </c>
      <c r="BZ320" s="39">
        <v>234065</v>
      </c>
      <c r="CA320" s="40">
        <v>61152</v>
      </c>
      <c r="CB320" s="40">
        <v>172913</v>
      </c>
      <c r="CC320" s="159">
        <v>0</v>
      </c>
      <c r="CD320" s="39">
        <f t="shared" si="675"/>
        <v>290615</v>
      </c>
      <c r="CE320" s="40">
        <v>63090</v>
      </c>
      <c r="CF320" s="40">
        <v>227525</v>
      </c>
      <c r="CG320" s="159">
        <v>0</v>
      </c>
      <c r="CH320" s="39">
        <f t="shared" si="676"/>
        <v>169605</v>
      </c>
      <c r="CI320" s="40">
        <v>36270</v>
      </c>
      <c r="CJ320" s="40">
        <v>133335</v>
      </c>
      <c r="CK320" s="159">
        <v>0</v>
      </c>
      <c r="CL320" s="39">
        <v>53472</v>
      </c>
      <c r="CM320" s="159">
        <v>201744</v>
      </c>
      <c r="CN320" s="39"/>
      <c r="CO320" s="40"/>
      <c r="CP320" s="40"/>
      <c r="CQ320" s="159"/>
      <c r="CR320" s="39">
        <v>751345</v>
      </c>
      <c r="CS320" s="40">
        <v>570500</v>
      </c>
      <c r="CT320" s="40">
        <v>27180</v>
      </c>
      <c r="CU320" s="40">
        <v>61375</v>
      </c>
      <c r="CV320" s="40">
        <v>7740</v>
      </c>
      <c r="CW320" s="40">
        <v>43870</v>
      </c>
      <c r="CX320" s="40">
        <v>40680</v>
      </c>
      <c r="CY320" s="39">
        <v>565330</v>
      </c>
      <c r="CZ320" s="40">
        <v>449770</v>
      </c>
      <c r="DA320" s="40">
        <v>21685</v>
      </c>
      <c r="DB320" s="40">
        <v>33115</v>
      </c>
      <c r="DC320" s="40">
        <v>5905</v>
      </c>
      <c r="DD320" s="40">
        <v>31135</v>
      </c>
      <c r="DE320" s="40">
        <v>23720</v>
      </c>
      <c r="DF320" s="39">
        <v>750270</v>
      </c>
      <c r="DG320" s="40">
        <v>574642</v>
      </c>
      <c r="DH320" s="40">
        <v>26765</v>
      </c>
      <c r="DI320" s="40">
        <v>63029</v>
      </c>
      <c r="DJ320" s="40">
        <v>10443</v>
      </c>
      <c r="DK320" s="40">
        <v>46255</v>
      </c>
      <c r="DL320" s="159">
        <v>29136</v>
      </c>
      <c r="DM320" s="39">
        <v>567360</v>
      </c>
      <c r="DN320" s="40">
        <v>452246</v>
      </c>
      <c r="DO320" s="40">
        <v>20986</v>
      </c>
      <c r="DP320" s="40">
        <v>38807</v>
      </c>
      <c r="DQ320" s="40">
        <v>7992</v>
      </c>
      <c r="DR320" s="40">
        <v>31011</v>
      </c>
      <c r="DS320" s="159">
        <v>16318</v>
      </c>
      <c r="DT320" s="41">
        <v>507270</v>
      </c>
      <c r="DU320" s="42">
        <v>60889</v>
      </c>
      <c r="DV320" s="42">
        <v>175295</v>
      </c>
      <c r="DW320" s="42">
        <v>155310</v>
      </c>
      <c r="DX320" s="42">
        <v>115776</v>
      </c>
      <c r="DY320" s="41">
        <v>397993</v>
      </c>
      <c r="DZ320" s="42">
        <v>36299</v>
      </c>
      <c r="EA320" s="42">
        <v>138400</v>
      </c>
      <c r="EB320" s="42">
        <v>125106</v>
      </c>
      <c r="EC320" s="160">
        <v>98188</v>
      </c>
    </row>
    <row r="321" spans="1:133">
      <c r="A321" s="154" t="s">
        <v>1965</v>
      </c>
      <c r="B321" s="154" t="s">
        <v>1966</v>
      </c>
      <c r="C321" s="140" t="s">
        <v>80</v>
      </c>
      <c r="D321" s="29" t="s">
        <v>144</v>
      </c>
      <c r="E321" s="156" t="s">
        <v>1967</v>
      </c>
      <c r="F321" s="29" t="s">
        <v>1968</v>
      </c>
      <c r="G321" s="156" t="s">
        <v>1969</v>
      </c>
      <c r="H321" s="161">
        <v>2002</v>
      </c>
      <c r="I321" s="150">
        <v>1949</v>
      </c>
      <c r="J321" s="100" t="s">
        <v>85</v>
      </c>
      <c r="K321" s="100" t="s">
        <v>1970</v>
      </c>
      <c r="L321" s="100" t="s">
        <v>132</v>
      </c>
      <c r="M321" s="100" t="s">
        <v>87</v>
      </c>
      <c r="N321" s="100" t="s">
        <v>102</v>
      </c>
      <c r="O321" s="43">
        <f t="shared" si="561"/>
        <v>32.008407269999999</v>
      </c>
      <c r="P321" s="162">
        <f t="shared" si="562"/>
        <v>65.591278720000005</v>
      </c>
      <c r="Q321" s="43">
        <f t="shared" si="563"/>
        <v>28.310724830000002</v>
      </c>
      <c r="R321" s="162">
        <f t="shared" si="564"/>
        <v>65.713589470000002</v>
      </c>
      <c r="S321" s="43">
        <f t="shared" si="565"/>
        <v>32.884757569999998</v>
      </c>
      <c r="T321" s="162">
        <f t="shared" si="566"/>
        <v>67.102284420000004</v>
      </c>
      <c r="U321" s="43">
        <f t="shared" si="567"/>
        <v>33.895029729999997</v>
      </c>
      <c r="V321" s="162">
        <f t="shared" si="568"/>
        <v>66.105317209999995</v>
      </c>
      <c r="W321" s="43">
        <f t="shared" si="268"/>
        <v>28.775790659999998</v>
      </c>
      <c r="X321" s="162">
        <f t="shared" si="269"/>
        <v>67.787681559999996</v>
      </c>
      <c r="Y321" s="43">
        <f t="shared" si="665"/>
        <v>32.99892663</v>
      </c>
      <c r="Z321" s="162">
        <f t="shared" si="666"/>
        <v>63.061300379999999</v>
      </c>
      <c r="AA321" s="43">
        <f t="shared" si="715"/>
        <v>26.08283394</v>
      </c>
      <c r="AB321" s="162">
        <f t="shared" si="716"/>
        <v>69.628464919999999</v>
      </c>
      <c r="AC321" s="43">
        <f t="shared" si="717"/>
        <v>24.657781409999998</v>
      </c>
      <c r="AD321" s="162">
        <f t="shared" si="718"/>
        <v>70.801958279999994</v>
      </c>
      <c r="AE321" s="43">
        <f t="shared" si="669"/>
        <v>28.901868969999999</v>
      </c>
      <c r="AF321" s="162">
        <f t="shared" si="670"/>
        <v>71.098131030000005</v>
      </c>
      <c r="AG321" s="43">
        <f t="shared" ref="AG321:AL321" si="723">CZ321/$CY321*100</f>
        <v>74.906453240000005</v>
      </c>
      <c r="AH321" s="44">
        <f t="shared" si="723"/>
        <v>6.6765540699999999</v>
      </c>
      <c r="AI321" s="44">
        <f t="shared" si="723"/>
        <v>6.2128689660000003</v>
      </c>
      <c r="AJ321" s="44">
        <f t="shared" si="723"/>
        <v>1.9024727029999999</v>
      </c>
      <c r="AK321" s="44">
        <f t="shared" si="723"/>
        <v>4.8235183810000004</v>
      </c>
      <c r="AL321" s="44">
        <f t="shared" si="723"/>
        <v>5.4781326449999996</v>
      </c>
      <c r="AM321" s="43">
        <f t="shared" ref="AM321:AR321" si="724">DN321/$DM321*100</f>
        <v>76.734026369999995</v>
      </c>
      <c r="AN321" s="44">
        <f t="shared" si="724"/>
        <v>6.2489977110000003</v>
      </c>
      <c r="AO321" s="44">
        <f t="shared" si="724"/>
        <v>5.8477295839999996</v>
      </c>
      <c r="AP321" s="44">
        <f t="shared" si="724"/>
        <v>2.2687421470000002</v>
      </c>
      <c r="AQ321" s="44">
        <f t="shared" si="724"/>
        <v>5.2845091469999996</v>
      </c>
      <c r="AR321" s="163">
        <f t="shared" si="724"/>
        <v>3.6159950369999998</v>
      </c>
      <c r="AS321" s="45">
        <f t="shared" si="571"/>
        <v>90.048576299999993</v>
      </c>
      <c r="AT321" s="46">
        <f t="shared" si="577"/>
        <v>184</v>
      </c>
      <c r="AU321" s="47">
        <f t="shared" si="572"/>
        <v>25.546069599999999</v>
      </c>
      <c r="AV321" s="46">
        <f t="shared" si="578"/>
        <v>293</v>
      </c>
      <c r="AW321" s="47">
        <f t="shared" si="573"/>
        <v>26.503467000000001</v>
      </c>
      <c r="AX321" s="164">
        <f t="shared" si="579"/>
        <v>337</v>
      </c>
      <c r="AY321" s="48">
        <v>57925</v>
      </c>
      <c r="AZ321" s="49">
        <f t="shared" si="673"/>
        <v>249</v>
      </c>
      <c r="BA321" s="50">
        <v>60656</v>
      </c>
      <c r="BB321" s="49">
        <f t="shared" si="674"/>
        <v>299</v>
      </c>
      <c r="BC321" s="165">
        <f t="shared" si="574"/>
        <v>55.053646120000003</v>
      </c>
      <c r="BD321" s="51"/>
      <c r="BE321" s="44"/>
      <c r="BF321" s="162"/>
      <c r="BG321" s="100">
        <v>318</v>
      </c>
      <c r="BH321" s="39">
        <v>315917</v>
      </c>
      <c r="BI321" s="40">
        <v>101120</v>
      </c>
      <c r="BJ321" s="40">
        <v>207214</v>
      </c>
      <c r="BK321" s="39">
        <v>295464</v>
      </c>
      <c r="BL321" s="40">
        <v>83648</v>
      </c>
      <c r="BM321" s="40">
        <v>194160</v>
      </c>
      <c r="BN321" s="39">
        <v>262386</v>
      </c>
      <c r="BO321" s="40">
        <v>86285</v>
      </c>
      <c r="BP321" s="40">
        <v>176067</v>
      </c>
      <c r="BQ321" s="39">
        <v>288234</v>
      </c>
      <c r="BR321" s="40">
        <v>97697</v>
      </c>
      <c r="BS321" s="40">
        <v>190538</v>
      </c>
      <c r="BT321" s="39">
        <v>314358</v>
      </c>
      <c r="BU321" s="40">
        <v>90459</v>
      </c>
      <c r="BV321" s="40">
        <v>213096</v>
      </c>
      <c r="BW321" s="40">
        <v>0</v>
      </c>
      <c r="BX321" s="40">
        <v>0</v>
      </c>
      <c r="BY321" s="159">
        <v>10803</v>
      </c>
      <c r="BZ321" s="39">
        <v>236638</v>
      </c>
      <c r="CA321" s="40">
        <v>78088</v>
      </c>
      <c r="CB321" s="40">
        <v>149227</v>
      </c>
      <c r="CC321" s="159">
        <v>9323</v>
      </c>
      <c r="CD321" s="39">
        <f t="shared" si="675"/>
        <v>293189</v>
      </c>
      <c r="CE321" s="40">
        <v>76472</v>
      </c>
      <c r="CF321" s="40">
        <v>204143</v>
      </c>
      <c r="CG321" s="159">
        <v>12574</v>
      </c>
      <c r="CH321" s="39">
        <f t="shared" si="676"/>
        <v>166268</v>
      </c>
      <c r="CI321" s="40">
        <v>40998</v>
      </c>
      <c r="CJ321" s="40">
        <v>117721</v>
      </c>
      <c r="CK321" s="159">
        <v>7549</v>
      </c>
      <c r="CL321" s="39">
        <v>71846</v>
      </c>
      <c r="CM321" s="159">
        <v>176740</v>
      </c>
      <c r="CN321" s="39"/>
      <c r="CO321" s="40"/>
      <c r="CP321" s="40"/>
      <c r="CQ321" s="159"/>
      <c r="CR321" s="39">
        <v>768855</v>
      </c>
      <c r="CS321" s="40">
        <v>550495</v>
      </c>
      <c r="CT321" s="40">
        <v>51620</v>
      </c>
      <c r="CU321" s="40">
        <v>60470</v>
      </c>
      <c r="CV321" s="40">
        <v>14330</v>
      </c>
      <c r="CW321" s="40">
        <v>39170</v>
      </c>
      <c r="CX321" s="40">
        <v>52770</v>
      </c>
      <c r="CY321" s="39">
        <v>586605</v>
      </c>
      <c r="CZ321" s="40">
        <v>439405</v>
      </c>
      <c r="DA321" s="40">
        <v>39165</v>
      </c>
      <c r="DB321" s="40">
        <v>36445</v>
      </c>
      <c r="DC321" s="40">
        <v>11160</v>
      </c>
      <c r="DD321" s="40">
        <v>28295</v>
      </c>
      <c r="DE321" s="40">
        <v>32135</v>
      </c>
      <c r="DF321" s="39">
        <v>750270</v>
      </c>
      <c r="DG321" s="40">
        <v>549864</v>
      </c>
      <c r="DH321" s="40">
        <v>48914</v>
      </c>
      <c r="DI321" s="40">
        <v>54400</v>
      </c>
      <c r="DJ321" s="40">
        <v>16262</v>
      </c>
      <c r="DK321" s="40">
        <v>43753</v>
      </c>
      <c r="DL321" s="159">
        <v>37077</v>
      </c>
      <c r="DM321" s="39">
        <v>567451</v>
      </c>
      <c r="DN321" s="40">
        <v>435428</v>
      </c>
      <c r="DO321" s="40">
        <v>35460</v>
      </c>
      <c r="DP321" s="40">
        <v>33183</v>
      </c>
      <c r="DQ321" s="40">
        <v>12874</v>
      </c>
      <c r="DR321" s="40">
        <v>29987</v>
      </c>
      <c r="DS321" s="159">
        <v>20519</v>
      </c>
      <c r="DT321" s="41">
        <v>513625</v>
      </c>
      <c r="DU321" s="42">
        <v>51113</v>
      </c>
      <c r="DV321" s="42">
        <v>164090</v>
      </c>
      <c r="DW321" s="42">
        <v>167211</v>
      </c>
      <c r="DX321" s="42">
        <v>131211</v>
      </c>
      <c r="DY321" s="41">
        <v>386357</v>
      </c>
      <c r="DZ321" s="42">
        <v>33358</v>
      </c>
      <c r="EA321" s="42">
        <v>125741</v>
      </c>
      <c r="EB321" s="42">
        <v>124860</v>
      </c>
      <c r="EC321" s="160">
        <v>102398</v>
      </c>
    </row>
    <row r="322" spans="1:133">
      <c r="A322" s="155" t="s">
        <v>1971</v>
      </c>
      <c r="B322" s="155" t="s">
        <v>1972</v>
      </c>
      <c r="C322" s="140" t="s">
        <v>80</v>
      </c>
      <c r="D322" s="29" t="s">
        <v>680</v>
      </c>
      <c r="E322" s="156" t="s">
        <v>1973</v>
      </c>
      <c r="F322" s="29" t="s">
        <v>1974</v>
      </c>
      <c r="G322" s="156" t="s">
        <v>1975</v>
      </c>
      <c r="H322" s="166">
        <v>2020</v>
      </c>
      <c r="I322" s="150">
        <v>1973</v>
      </c>
      <c r="J322" s="100" t="s">
        <v>131</v>
      </c>
      <c r="K322" s="100" t="s">
        <v>1976</v>
      </c>
      <c r="L322" s="100" t="s">
        <v>148</v>
      </c>
      <c r="M322" s="100" t="s">
        <v>87</v>
      </c>
      <c r="N322" s="100" t="s">
        <v>365</v>
      </c>
      <c r="O322" s="43">
        <f t="shared" si="561"/>
        <v>46.010154479999997</v>
      </c>
      <c r="P322" s="162">
        <f t="shared" si="562"/>
        <v>51.345353950000003</v>
      </c>
      <c r="Q322" s="43">
        <f t="shared" si="563"/>
        <v>39.809303999999997</v>
      </c>
      <c r="R322" s="162">
        <f t="shared" si="564"/>
        <v>53.21251883</v>
      </c>
      <c r="S322" s="43">
        <f t="shared" si="565"/>
        <v>40.795120509999997</v>
      </c>
      <c r="T322" s="162">
        <f t="shared" si="566"/>
        <v>59.217792230000001</v>
      </c>
      <c r="U322" s="43">
        <f t="shared" si="567"/>
        <v>40.75984124</v>
      </c>
      <c r="V322" s="162">
        <f t="shared" si="568"/>
        <v>59.239810300000002</v>
      </c>
      <c r="W322" s="43">
        <f t="shared" si="268"/>
        <v>47.937626909999999</v>
      </c>
      <c r="X322" s="162">
        <f t="shared" si="269"/>
        <v>52.062373090000001</v>
      </c>
      <c r="Y322" s="43">
        <f t="shared" si="665"/>
        <v>50.698443249999997</v>
      </c>
      <c r="Z322" s="162">
        <f t="shared" si="666"/>
        <v>49.301556750000003</v>
      </c>
      <c r="AA322" s="43">
        <f t="shared" si="715"/>
        <v>36.80828314</v>
      </c>
      <c r="AB322" s="162">
        <f t="shared" si="716"/>
        <v>57.092347719999999</v>
      </c>
      <c r="AC322" s="43">
        <f t="shared" si="717"/>
        <v>36.315534800000002</v>
      </c>
      <c r="AD322" s="162">
        <f t="shared" si="718"/>
        <v>60.095643269999997</v>
      </c>
      <c r="AE322" s="43">
        <f t="shared" si="669"/>
        <v>38.829662259999999</v>
      </c>
      <c r="AF322" s="162">
        <f t="shared" si="670"/>
        <v>61.170337740000001</v>
      </c>
      <c r="AG322" s="43">
        <f t="shared" ref="AG322:AL322" si="725">CZ322/$CY322*100</f>
        <v>66.843361430000002</v>
      </c>
      <c r="AH322" s="44">
        <f t="shared" si="725"/>
        <v>13.668666030000001</v>
      </c>
      <c r="AI322" s="44">
        <f t="shared" si="725"/>
        <v>8.1041217850000002</v>
      </c>
      <c r="AJ322" s="44">
        <f t="shared" si="725"/>
        <v>2.4609141050000001</v>
      </c>
      <c r="AK322" s="44">
        <f t="shared" si="725"/>
        <v>4.3479426830000003</v>
      </c>
      <c r="AL322" s="44">
        <f t="shared" si="725"/>
        <v>4.5749939660000001</v>
      </c>
      <c r="AM322" s="43">
        <f t="shared" ref="AM322:AR322" si="726">DN322/$DM322*100</f>
        <v>65.17524847</v>
      </c>
      <c r="AN322" s="44">
        <f t="shared" si="726"/>
        <v>12.968244240000001</v>
      </c>
      <c r="AO322" s="44">
        <f t="shared" si="726"/>
        <v>11.57260192</v>
      </c>
      <c r="AP322" s="44">
        <f t="shared" si="726"/>
        <v>2.8668596439999998</v>
      </c>
      <c r="AQ322" s="44">
        <f t="shared" si="726"/>
        <v>4.1781930440000004</v>
      </c>
      <c r="AR322" s="163">
        <f t="shared" si="726"/>
        <v>3.238852686</v>
      </c>
      <c r="AS322" s="45">
        <f t="shared" si="571"/>
        <v>86.970486989999998</v>
      </c>
      <c r="AT322" s="46">
        <f t="shared" si="577"/>
        <v>304</v>
      </c>
      <c r="AU322" s="47">
        <f t="shared" si="572"/>
        <v>30.859993930000002</v>
      </c>
      <c r="AV322" s="46">
        <f t="shared" si="578"/>
        <v>203</v>
      </c>
      <c r="AW322" s="47">
        <f t="shared" si="573"/>
        <v>36.67561817</v>
      </c>
      <c r="AX322" s="164">
        <f t="shared" si="579"/>
        <v>190</v>
      </c>
      <c r="AY322" s="48">
        <v>53381</v>
      </c>
      <c r="AZ322" s="49">
        <f t="shared" si="673"/>
        <v>315</v>
      </c>
      <c r="BA322" s="50">
        <v>62217</v>
      </c>
      <c r="BB322" s="49">
        <f t="shared" si="674"/>
        <v>278</v>
      </c>
      <c r="BC322" s="165">
        <f t="shared" si="574"/>
        <v>42.328145419999998</v>
      </c>
      <c r="BD322" s="51"/>
      <c r="BE322" s="44"/>
      <c r="BF322" s="162"/>
      <c r="BG322" s="100">
        <v>319</v>
      </c>
      <c r="BH322" s="39">
        <v>305087</v>
      </c>
      <c r="BI322" s="40">
        <v>140371</v>
      </c>
      <c r="BJ322" s="40">
        <v>156648</v>
      </c>
      <c r="BK322" s="39">
        <v>280761</v>
      </c>
      <c r="BL322" s="40">
        <v>111769</v>
      </c>
      <c r="BM322" s="40">
        <v>149400</v>
      </c>
      <c r="BN322" s="39">
        <v>263306</v>
      </c>
      <c r="BO322" s="40">
        <v>107416</v>
      </c>
      <c r="BP322" s="40">
        <v>155924</v>
      </c>
      <c r="BQ322" s="39">
        <v>286981</v>
      </c>
      <c r="BR322" s="40">
        <v>116973</v>
      </c>
      <c r="BS322" s="40">
        <v>170007</v>
      </c>
      <c r="BT322" s="39">
        <v>303849</v>
      </c>
      <c r="BU322" s="40">
        <v>145658</v>
      </c>
      <c r="BV322" s="40">
        <v>158191</v>
      </c>
      <c r="BW322" s="40">
        <v>0</v>
      </c>
      <c r="BX322" s="40">
        <v>0</v>
      </c>
      <c r="BY322" s="159">
        <v>0</v>
      </c>
      <c r="BZ322" s="39">
        <v>238960</v>
      </c>
      <c r="CA322" s="40">
        <v>121149</v>
      </c>
      <c r="CB322" s="40">
        <v>117811</v>
      </c>
      <c r="CC322" s="159">
        <v>0</v>
      </c>
      <c r="CD322" s="39">
        <f t="shared" si="675"/>
        <v>280570</v>
      </c>
      <c r="CE322" s="40">
        <v>103273</v>
      </c>
      <c r="CF322" s="40">
        <v>160184</v>
      </c>
      <c r="CG322" s="159">
        <v>17113</v>
      </c>
      <c r="CH322" s="39">
        <f t="shared" si="676"/>
        <v>159133</v>
      </c>
      <c r="CI322" s="40">
        <v>57790</v>
      </c>
      <c r="CJ322" s="40">
        <v>95632</v>
      </c>
      <c r="CK322" s="159">
        <v>5711</v>
      </c>
      <c r="CL322" s="39">
        <v>97504</v>
      </c>
      <c r="CM322" s="159">
        <v>153603</v>
      </c>
      <c r="CN322" s="39"/>
      <c r="CO322" s="40"/>
      <c r="CP322" s="40"/>
      <c r="CQ322" s="159"/>
      <c r="CR322" s="39">
        <v>763840</v>
      </c>
      <c r="CS322" s="40">
        <v>463230</v>
      </c>
      <c r="CT322" s="40">
        <v>105930</v>
      </c>
      <c r="CU322" s="40">
        <v>98805</v>
      </c>
      <c r="CV322" s="40">
        <v>18670</v>
      </c>
      <c r="CW322" s="40">
        <v>33005</v>
      </c>
      <c r="CX322" s="40">
        <v>44200</v>
      </c>
      <c r="CY322" s="39">
        <v>559345</v>
      </c>
      <c r="CZ322" s="40">
        <v>373885</v>
      </c>
      <c r="DA322" s="40">
        <v>76455</v>
      </c>
      <c r="DB322" s="40">
        <v>45330</v>
      </c>
      <c r="DC322" s="40">
        <v>13765</v>
      </c>
      <c r="DD322" s="40">
        <v>24320</v>
      </c>
      <c r="DE322" s="40">
        <v>25590</v>
      </c>
      <c r="DF322" s="39">
        <v>750271</v>
      </c>
      <c r="DG322" s="40">
        <v>451486</v>
      </c>
      <c r="DH322" s="40">
        <v>102774</v>
      </c>
      <c r="DI322" s="40">
        <v>108633</v>
      </c>
      <c r="DJ322" s="40">
        <v>20898</v>
      </c>
      <c r="DK322" s="40">
        <v>33216</v>
      </c>
      <c r="DL322" s="159">
        <v>33264</v>
      </c>
      <c r="DM322" s="39">
        <v>561032</v>
      </c>
      <c r="DN322" s="40">
        <v>365654</v>
      </c>
      <c r="DO322" s="40">
        <v>72756</v>
      </c>
      <c r="DP322" s="40">
        <v>64926</v>
      </c>
      <c r="DQ322" s="40">
        <v>16084</v>
      </c>
      <c r="DR322" s="40">
        <v>23441</v>
      </c>
      <c r="DS322" s="159">
        <v>18171</v>
      </c>
      <c r="DT322" s="41">
        <v>533934</v>
      </c>
      <c r="DU322" s="42">
        <v>69569</v>
      </c>
      <c r="DV322" s="42">
        <v>141188</v>
      </c>
      <c r="DW322" s="42">
        <v>158405</v>
      </c>
      <c r="DX322" s="42">
        <v>164772</v>
      </c>
      <c r="DY322" s="41">
        <v>340725</v>
      </c>
      <c r="DZ322" s="42">
        <v>24781</v>
      </c>
      <c r="EA322" s="42">
        <v>86181</v>
      </c>
      <c r="EB322" s="42">
        <v>104800</v>
      </c>
      <c r="EC322" s="160">
        <v>124963</v>
      </c>
    </row>
    <row r="323" spans="1:133">
      <c r="A323" s="154" t="s">
        <v>1977</v>
      </c>
      <c r="B323" s="154" t="s">
        <v>1978</v>
      </c>
      <c r="C323" s="140" t="s">
        <v>126</v>
      </c>
      <c r="D323" s="29" t="s">
        <v>1979</v>
      </c>
      <c r="E323" s="156" t="s">
        <v>1980</v>
      </c>
      <c r="F323" s="29" t="s">
        <v>1981</v>
      </c>
      <c r="G323" s="156" t="s">
        <v>1982</v>
      </c>
      <c r="H323" s="166" t="s">
        <v>1134</v>
      </c>
      <c r="I323" s="150">
        <v>1954</v>
      </c>
      <c r="J323" s="100" t="s">
        <v>131</v>
      </c>
      <c r="K323" s="100" t="s">
        <v>49</v>
      </c>
      <c r="L323" s="100" t="s">
        <v>410</v>
      </c>
      <c r="M323" s="100" t="s">
        <v>87</v>
      </c>
      <c r="N323" s="100" t="s">
        <v>102</v>
      </c>
      <c r="O323" s="43">
        <f t="shared" si="561"/>
        <v>63.258003250000002</v>
      </c>
      <c r="P323" s="162">
        <f t="shared" si="562"/>
        <v>34.04950908</v>
      </c>
      <c r="Q323" s="43">
        <f t="shared" si="563"/>
        <v>57.336681710000001</v>
      </c>
      <c r="R323" s="162">
        <f t="shared" si="564"/>
        <v>34.536013779999998</v>
      </c>
      <c r="S323" s="43">
        <f t="shared" si="565"/>
        <v>57.276361260000002</v>
      </c>
      <c r="T323" s="162">
        <f t="shared" si="566"/>
        <v>40.00524248</v>
      </c>
      <c r="U323" s="43">
        <f t="shared" si="567"/>
        <v>59.572204919999997</v>
      </c>
      <c r="V323" s="162">
        <f t="shared" si="568"/>
        <v>37.72925171</v>
      </c>
      <c r="W323" s="43">
        <f t="shared" si="268"/>
        <v>64.594834950000006</v>
      </c>
      <c r="X323" s="162">
        <f t="shared" si="269"/>
        <v>35.209469910000003</v>
      </c>
      <c r="Y323" s="43">
        <f t="shared" si="665"/>
        <v>63.647250229999997</v>
      </c>
      <c r="Z323" s="162">
        <f t="shared" si="666"/>
        <v>32.056798499999999</v>
      </c>
      <c r="AA323" s="43">
        <f t="shared" si="715"/>
        <v>59.612266759999997</v>
      </c>
      <c r="AB323" s="162">
        <f t="shared" si="716"/>
        <v>36.96319708</v>
      </c>
      <c r="AC323" s="43">
        <f t="shared" si="717"/>
        <v>57.309321650000001</v>
      </c>
      <c r="AD323" s="162">
        <f t="shared" si="718"/>
        <v>34.465162419999999</v>
      </c>
      <c r="AE323" s="43">
        <f t="shared" si="669"/>
        <v>64.330632359999996</v>
      </c>
      <c r="AF323" s="162">
        <f t="shared" si="670"/>
        <v>35.669367639999997</v>
      </c>
      <c r="AG323" s="43">
        <f t="shared" ref="AG323:AL323" si="727">CZ323/$CY323*100</f>
        <v>79.795119159999999</v>
      </c>
      <c r="AH323" s="44">
        <f t="shared" si="727"/>
        <v>1.7034186019999999</v>
      </c>
      <c r="AI323" s="44">
        <f t="shared" si="727"/>
        <v>8.6826447949999999</v>
      </c>
      <c r="AJ323" s="44">
        <f t="shared" si="727"/>
        <v>6.3119768729999999</v>
      </c>
      <c r="AK323" s="44">
        <f t="shared" si="727"/>
        <v>0.49161316350000001</v>
      </c>
      <c r="AL323" s="44">
        <f t="shared" si="727"/>
        <v>3.0152274029999999</v>
      </c>
      <c r="AM323" s="43">
        <f t="shared" ref="AM323:AR323" si="728">DN323/$DM323*100</f>
        <v>77.904329590000003</v>
      </c>
      <c r="AN323" s="44">
        <f t="shared" si="728"/>
        <v>1.31956794</v>
      </c>
      <c r="AO323" s="44">
        <f t="shared" si="728"/>
        <v>10.98486683</v>
      </c>
      <c r="AP323" s="44">
        <f t="shared" si="728"/>
        <v>6.9403599580000002</v>
      </c>
      <c r="AQ323" s="44">
        <f t="shared" si="728"/>
        <v>0.65770808970000005</v>
      </c>
      <c r="AR323" s="163">
        <f t="shared" si="728"/>
        <v>2.1931675859999999</v>
      </c>
      <c r="AS323" s="45">
        <f t="shared" si="571"/>
        <v>92.234065580000006</v>
      </c>
      <c r="AT323" s="46">
        <f t="shared" si="577"/>
        <v>78</v>
      </c>
      <c r="AU323" s="47">
        <f t="shared" si="572"/>
        <v>41.832540969999997</v>
      </c>
      <c r="AV323" s="46">
        <f t="shared" si="578"/>
        <v>77</v>
      </c>
      <c r="AW323" s="47">
        <f t="shared" si="573"/>
        <v>43.121308149999997</v>
      </c>
      <c r="AX323" s="164">
        <f t="shared" si="579"/>
        <v>116</v>
      </c>
      <c r="AY323" s="48">
        <v>77954</v>
      </c>
      <c r="AZ323" s="49">
        <f t="shared" si="673"/>
        <v>83</v>
      </c>
      <c r="BA323" s="50">
        <v>79134</v>
      </c>
      <c r="BB323" s="49">
        <f t="shared" si="674"/>
        <v>134</v>
      </c>
      <c r="BC323" s="165">
        <f t="shared" si="574"/>
        <v>45.386419940000003</v>
      </c>
      <c r="BD323" s="51"/>
      <c r="BE323" s="44"/>
      <c r="BF323" s="162"/>
      <c r="BG323" s="100">
        <v>320</v>
      </c>
      <c r="BH323" s="39">
        <v>472277</v>
      </c>
      <c r="BI323" s="40">
        <v>298753</v>
      </c>
      <c r="BJ323" s="40">
        <v>160808</v>
      </c>
      <c r="BK323" s="39">
        <v>382673</v>
      </c>
      <c r="BL323" s="40">
        <v>219412</v>
      </c>
      <c r="BM323" s="40">
        <v>132160</v>
      </c>
      <c r="BN323" s="39">
        <v>350979</v>
      </c>
      <c r="BO323" s="40">
        <v>201028</v>
      </c>
      <c r="BP323" s="40">
        <v>140410</v>
      </c>
      <c r="BQ323" s="39">
        <v>353487</v>
      </c>
      <c r="BR323" s="40">
        <v>210580</v>
      </c>
      <c r="BS323" s="40">
        <v>133368</v>
      </c>
      <c r="BT323" s="39">
        <v>459899</v>
      </c>
      <c r="BU323" s="40">
        <v>297071</v>
      </c>
      <c r="BV323" s="40">
        <v>161928</v>
      </c>
      <c r="BW323" s="40">
        <v>0</v>
      </c>
      <c r="BX323" s="40">
        <v>0</v>
      </c>
      <c r="BY323" s="159">
        <v>900</v>
      </c>
      <c r="BZ323" s="39">
        <v>363249</v>
      </c>
      <c r="CA323" s="40">
        <v>231198</v>
      </c>
      <c r="CB323" s="40">
        <v>116446</v>
      </c>
      <c r="CC323" s="159">
        <v>15605</v>
      </c>
      <c r="CD323" s="39">
        <f t="shared" si="675"/>
        <v>378095</v>
      </c>
      <c r="CE323" s="40">
        <v>225391</v>
      </c>
      <c r="CF323" s="40">
        <v>139756</v>
      </c>
      <c r="CG323" s="159">
        <v>12948</v>
      </c>
      <c r="CH323" s="39">
        <f t="shared" si="676"/>
        <v>279253</v>
      </c>
      <c r="CI323" s="40">
        <v>160038</v>
      </c>
      <c r="CJ323" s="40">
        <v>96245</v>
      </c>
      <c r="CK323" s="159">
        <v>22970</v>
      </c>
      <c r="CL323" s="39">
        <v>197845</v>
      </c>
      <c r="CM323" s="159">
        <v>109699</v>
      </c>
      <c r="CN323" s="39"/>
      <c r="CO323" s="40"/>
      <c r="CP323" s="40"/>
      <c r="CQ323" s="159"/>
      <c r="CR323" s="39">
        <v>776855</v>
      </c>
      <c r="CS323" s="40">
        <v>584455</v>
      </c>
      <c r="CT323" s="40">
        <v>12990</v>
      </c>
      <c r="CU323" s="40">
        <v>93785</v>
      </c>
      <c r="CV323" s="40">
        <v>49595</v>
      </c>
      <c r="CW323" s="40">
        <v>3420</v>
      </c>
      <c r="CX323" s="40">
        <v>32610</v>
      </c>
      <c r="CY323" s="39">
        <v>594980</v>
      </c>
      <c r="CZ323" s="40">
        <v>474765</v>
      </c>
      <c r="DA323" s="40">
        <v>10135</v>
      </c>
      <c r="DB323" s="40">
        <v>51660</v>
      </c>
      <c r="DC323" s="40">
        <v>37555</v>
      </c>
      <c r="DD323" s="40">
        <v>2925</v>
      </c>
      <c r="DE323" s="40">
        <v>17940</v>
      </c>
      <c r="DF323" s="39">
        <v>766216</v>
      </c>
      <c r="DG323" s="40">
        <v>567724</v>
      </c>
      <c r="DH323" s="40">
        <v>10793</v>
      </c>
      <c r="DI323" s="40">
        <v>104935</v>
      </c>
      <c r="DJ323" s="40">
        <v>53217</v>
      </c>
      <c r="DK323" s="40">
        <v>5003</v>
      </c>
      <c r="DL323" s="159">
        <v>24544</v>
      </c>
      <c r="DM323" s="39">
        <v>578068</v>
      </c>
      <c r="DN323" s="40">
        <v>450340</v>
      </c>
      <c r="DO323" s="40">
        <v>7628</v>
      </c>
      <c r="DP323" s="40">
        <v>63500</v>
      </c>
      <c r="DQ323" s="40">
        <v>40120</v>
      </c>
      <c r="DR323" s="40">
        <v>3802</v>
      </c>
      <c r="DS323" s="159">
        <v>12678</v>
      </c>
      <c r="DT323" s="41">
        <v>586639</v>
      </c>
      <c r="DU323" s="42">
        <v>45558</v>
      </c>
      <c r="DV323" s="42">
        <v>111513</v>
      </c>
      <c r="DW323" s="42">
        <v>184162</v>
      </c>
      <c r="DX323" s="42">
        <v>245406</v>
      </c>
      <c r="DY323" s="41">
        <v>441174</v>
      </c>
      <c r="DZ323" s="42">
        <v>18623</v>
      </c>
      <c r="EA323" s="42">
        <v>84736</v>
      </c>
      <c r="EB323" s="42">
        <v>147575</v>
      </c>
      <c r="EC323" s="160">
        <v>190240</v>
      </c>
    </row>
    <row r="324" spans="1:133">
      <c r="A324" s="155" t="s">
        <v>1983</v>
      </c>
      <c r="B324" s="155" t="s">
        <v>1984</v>
      </c>
      <c r="C324" s="140" t="s">
        <v>80</v>
      </c>
      <c r="D324" s="29" t="s">
        <v>1985</v>
      </c>
      <c r="E324" s="156" t="s">
        <v>1986</v>
      </c>
      <c r="F324" s="29" t="s">
        <v>1987</v>
      </c>
      <c r="G324" s="156" t="s">
        <v>1988</v>
      </c>
      <c r="H324" s="166">
        <v>2020</v>
      </c>
      <c r="I324" s="150">
        <v>1952</v>
      </c>
      <c r="J324" s="100" t="s">
        <v>85</v>
      </c>
      <c r="K324" s="100" t="s">
        <v>49</v>
      </c>
      <c r="L324" s="100" t="s">
        <v>148</v>
      </c>
      <c r="M324" s="100" t="s">
        <v>87</v>
      </c>
      <c r="N324" s="100" t="s">
        <v>95</v>
      </c>
      <c r="O324" s="43">
        <f t="shared" si="561"/>
        <v>42.076060130000002</v>
      </c>
      <c r="P324" s="162">
        <f t="shared" si="562"/>
        <v>55.613734110000003</v>
      </c>
      <c r="Q324" s="43">
        <f t="shared" si="563"/>
        <v>36.444762439999998</v>
      </c>
      <c r="R324" s="162">
        <f t="shared" si="564"/>
        <v>56.533817659999997</v>
      </c>
      <c r="S324" s="43">
        <f t="shared" si="565"/>
        <v>40.458767850000001</v>
      </c>
      <c r="T324" s="162">
        <f t="shared" si="566"/>
        <v>56.830778039999998</v>
      </c>
      <c r="U324" s="43">
        <f t="shared" si="567"/>
        <v>43.258736540000001</v>
      </c>
      <c r="V324" s="162">
        <f t="shared" si="568"/>
        <v>53.819337060000002</v>
      </c>
      <c r="W324" s="43">
        <f t="shared" si="268"/>
        <v>36.919286540000002</v>
      </c>
      <c r="X324" s="162">
        <f t="shared" si="269"/>
        <v>59.86341169</v>
      </c>
      <c r="Y324" s="43">
        <f t="shared" si="665"/>
        <v>39.407229010000002</v>
      </c>
      <c r="Z324" s="162">
        <f t="shared" si="666"/>
        <v>56.303751740000003</v>
      </c>
      <c r="AA324" s="43">
        <f t="shared" si="715"/>
        <v>28.008688370000002</v>
      </c>
      <c r="AB324" s="162">
        <f t="shared" si="716"/>
        <v>71.690055389999998</v>
      </c>
      <c r="AC324" s="43">
        <f t="shared" si="717"/>
        <v>25.67104462</v>
      </c>
      <c r="AD324" s="162">
        <f t="shared" si="718"/>
        <v>70.409324170000005</v>
      </c>
      <c r="AE324" s="43">
        <f t="shared" si="669"/>
        <v>29.786257939999999</v>
      </c>
      <c r="AF324" s="162">
        <f t="shared" si="670"/>
        <v>70.213742060000001</v>
      </c>
      <c r="AG324" s="43">
        <f t="shared" ref="AG324:AL324" si="729">CZ324/$CY324*100</f>
        <v>86.43088813</v>
      </c>
      <c r="AH324" s="44">
        <f t="shared" si="729"/>
        <v>0.61027915980000003</v>
      </c>
      <c r="AI324" s="44">
        <f t="shared" si="729"/>
        <v>7.9221914499999997</v>
      </c>
      <c r="AJ324" s="44">
        <f t="shared" si="729"/>
        <v>1.075954021</v>
      </c>
      <c r="AK324" s="44">
        <f t="shared" si="729"/>
        <v>1.7573098700000001</v>
      </c>
      <c r="AL324" s="44">
        <f t="shared" si="729"/>
        <v>2.2033773679999999</v>
      </c>
      <c r="AM324" s="43">
        <f t="shared" ref="AM324:AR324" si="730">DN324/$DM324*100</f>
        <v>85.291565250000005</v>
      </c>
      <c r="AN324" s="44">
        <f t="shared" si="730"/>
        <v>0.4862810769</v>
      </c>
      <c r="AO324" s="44">
        <f t="shared" si="730"/>
        <v>9.4971423149999996</v>
      </c>
      <c r="AP324" s="44">
        <f t="shared" si="730"/>
        <v>1.1522268250000001</v>
      </c>
      <c r="AQ324" s="44">
        <f t="shared" si="730"/>
        <v>1.784443073</v>
      </c>
      <c r="AR324" s="163">
        <f t="shared" si="730"/>
        <v>1.7883414580000001</v>
      </c>
      <c r="AS324" s="45">
        <f t="shared" si="571"/>
        <v>89.297630549999994</v>
      </c>
      <c r="AT324" s="46">
        <f t="shared" si="577"/>
        <v>218</v>
      </c>
      <c r="AU324" s="47">
        <f t="shared" si="572"/>
        <v>25.387522220000001</v>
      </c>
      <c r="AV324" s="46">
        <f t="shared" si="578"/>
        <v>295</v>
      </c>
      <c r="AW324" s="47">
        <f t="shared" si="573"/>
        <v>27.17531962</v>
      </c>
      <c r="AX324" s="164">
        <f t="shared" si="579"/>
        <v>320</v>
      </c>
      <c r="AY324" s="48">
        <v>54215</v>
      </c>
      <c r="AZ324" s="49">
        <f t="shared" si="673"/>
        <v>305</v>
      </c>
      <c r="BA324" s="50">
        <v>55337</v>
      </c>
      <c r="BB324" s="49">
        <f t="shared" si="674"/>
        <v>361</v>
      </c>
      <c r="BC324" s="165">
        <f t="shared" si="574"/>
        <v>62.943018029999998</v>
      </c>
      <c r="BD324" s="51"/>
      <c r="BE324" s="44"/>
      <c r="BF324" s="162"/>
      <c r="BG324" s="100">
        <v>321</v>
      </c>
      <c r="BH324" s="39">
        <v>470391</v>
      </c>
      <c r="BI324" s="40">
        <v>197922</v>
      </c>
      <c r="BJ324" s="40">
        <v>261602</v>
      </c>
      <c r="BK324" s="39">
        <v>381561</v>
      </c>
      <c r="BL324" s="40">
        <v>139059</v>
      </c>
      <c r="BM324" s="40">
        <v>215711</v>
      </c>
      <c r="BN324" s="39">
        <v>345883</v>
      </c>
      <c r="BO324" s="40">
        <v>139940</v>
      </c>
      <c r="BP324" s="40">
        <v>196568</v>
      </c>
      <c r="BQ324" s="39">
        <v>355690</v>
      </c>
      <c r="BR324" s="40">
        <v>153867</v>
      </c>
      <c r="BS324" s="40">
        <v>191430</v>
      </c>
      <c r="BT324" s="39">
        <v>457433</v>
      </c>
      <c r="BU324" s="40">
        <v>168881</v>
      </c>
      <c r="BV324" s="40">
        <v>273835</v>
      </c>
      <c r="BW324" s="40">
        <v>0</v>
      </c>
      <c r="BX324" s="40">
        <v>0</v>
      </c>
      <c r="BY324" s="159">
        <v>14717</v>
      </c>
      <c r="BZ324" s="39">
        <v>368709</v>
      </c>
      <c r="CA324" s="40">
        <v>145298</v>
      </c>
      <c r="CB324" s="40">
        <v>207597</v>
      </c>
      <c r="CC324" s="159">
        <v>15814</v>
      </c>
      <c r="CD324" s="39">
        <f t="shared" si="675"/>
        <v>380739</v>
      </c>
      <c r="CE324" s="40">
        <v>106640</v>
      </c>
      <c r="CF324" s="40">
        <v>272952</v>
      </c>
      <c r="CG324" s="159">
        <v>1147</v>
      </c>
      <c r="CH324" s="39">
        <f t="shared" si="676"/>
        <v>287425</v>
      </c>
      <c r="CI324" s="40">
        <v>73785</v>
      </c>
      <c r="CJ324" s="40">
        <v>202374</v>
      </c>
      <c r="CK324" s="159">
        <v>11266</v>
      </c>
      <c r="CL324" s="39">
        <v>96741</v>
      </c>
      <c r="CM324" s="159">
        <v>228043</v>
      </c>
      <c r="CN324" s="39"/>
      <c r="CO324" s="40"/>
      <c r="CP324" s="40"/>
      <c r="CQ324" s="159"/>
      <c r="CR324" s="39">
        <v>786895</v>
      </c>
      <c r="CS324" s="40">
        <v>648875</v>
      </c>
      <c r="CT324" s="40">
        <v>5065</v>
      </c>
      <c r="CU324" s="40">
        <v>89060</v>
      </c>
      <c r="CV324" s="40">
        <v>8385</v>
      </c>
      <c r="CW324" s="40">
        <v>14490</v>
      </c>
      <c r="CX324" s="40">
        <v>21020</v>
      </c>
      <c r="CY324" s="39">
        <v>612015</v>
      </c>
      <c r="CZ324" s="40">
        <v>528970</v>
      </c>
      <c r="DA324" s="40">
        <v>3735</v>
      </c>
      <c r="DB324" s="40">
        <v>48485</v>
      </c>
      <c r="DC324" s="40">
        <v>6585</v>
      </c>
      <c r="DD324" s="40">
        <v>10755</v>
      </c>
      <c r="DE324" s="40">
        <v>13485</v>
      </c>
      <c r="DF324" s="39">
        <v>766215</v>
      </c>
      <c r="DG324" s="40">
        <v>626717</v>
      </c>
      <c r="DH324" s="40">
        <v>3836</v>
      </c>
      <c r="DI324" s="40">
        <v>94661</v>
      </c>
      <c r="DJ324" s="40">
        <v>8636</v>
      </c>
      <c r="DK324" s="40">
        <v>14521</v>
      </c>
      <c r="DL324" s="159">
        <v>17844</v>
      </c>
      <c r="DM324" s="39">
        <v>589988</v>
      </c>
      <c r="DN324" s="40">
        <v>503210</v>
      </c>
      <c r="DO324" s="40">
        <v>2869</v>
      </c>
      <c r="DP324" s="40">
        <v>56032</v>
      </c>
      <c r="DQ324" s="40">
        <v>6798</v>
      </c>
      <c r="DR324" s="40">
        <v>10528</v>
      </c>
      <c r="DS324" s="159">
        <v>10551</v>
      </c>
      <c r="DT324" s="41">
        <v>578741</v>
      </c>
      <c r="DU324" s="42">
        <v>61939</v>
      </c>
      <c r="DV324" s="42">
        <v>158221</v>
      </c>
      <c r="DW324" s="42">
        <v>211653</v>
      </c>
      <c r="DX324" s="42">
        <v>146928</v>
      </c>
      <c r="DY324" s="41">
        <v>488388</v>
      </c>
      <c r="DZ324" s="42">
        <v>35890</v>
      </c>
      <c r="EA324" s="42">
        <v>135230</v>
      </c>
      <c r="EB324" s="42">
        <v>184547</v>
      </c>
      <c r="EC324" s="160">
        <v>132721</v>
      </c>
    </row>
    <row r="325" spans="1:133">
      <c r="A325" s="154" t="s">
        <v>1989</v>
      </c>
      <c r="B325" s="154" t="s">
        <v>1990</v>
      </c>
      <c r="C325" s="140" t="s">
        <v>126</v>
      </c>
      <c r="D325" s="29" t="s">
        <v>1991</v>
      </c>
      <c r="E325" s="156" t="s">
        <v>1992</v>
      </c>
      <c r="F325" s="29" t="s">
        <v>1993</v>
      </c>
      <c r="G325" s="156" t="s">
        <v>1994</v>
      </c>
      <c r="H325" s="166" t="s">
        <v>1995</v>
      </c>
      <c r="I325" s="150">
        <v>1948</v>
      </c>
      <c r="J325" s="100" t="s">
        <v>85</v>
      </c>
      <c r="K325" s="100" t="s">
        <v>49</v>
      </c>
      <c r="L325" s="100" t="s">
        <v>894</v>
      </c>
      <c r="M325" s="100" t="s">
        <v>87</v>
      </c>
      <c r="N325" s="100" t="s">
        <v>102</v>
      </c>
      <c r="O325" s="43">
        <f t="shared" si="561"/>
        <v>74.337720050000001</v>
      </c>
      <c r="P325" s="162">
        <f t="shared" si="562"/>
        <v>23.459821340000001</v>
      </c>
      <c r="Q325" s="43">
        <f t="shared" si="563"/>
        <v>70.727247219999995</v>
      </c>
      <c r="R325" s="162">
        <f t="shared" si="564"/>
        <v>22.464203770000001</v>
      </c>
      <c r="S325" s="43">
        <f t="shared" si="565"/>
        <v>72.026900620000006</v>
      </c>
      <c r="T325" s="162">
        <f t="shared" si="566"/>
        <v>24.682288809999999</v>
      </c>
      <c r="U325" s="43">
        <f t="shared" si="567"/>
        <v>72.940518890000007</v>
      </c>
      <c r="V325" s="162">
        <f t="shared" si="568"/>
        <v>24.319069240000001</v>
      </c>
      <c r="W325" s="43">
        <f t="shared" si="268"/>
        <v>73.022235640000005</v>
      </c>
      <c r="X325" s="162">
        <f t="shared" si="269"/>
        <v>23.500231670000002</v>
      </c>
      <c r="Y325" s="43">
        <f t="shared" si="665"/>
        <v>72.599563910000001</v>
      </c>
      <c r="Z325" s="162">
        <f t="shared" si="666"/>
        <v>19.823535230000001</v>
      </c>
      <c r="AA325" s="43">
        <f t="shared" si="715"/>
        <v>71.840828549999998</v>
      </c>
      <c r="AB325" s="162">
        <f t="shared" si="716"/>
        <v>0</v>
      </c>
      <c r="AC325" s="43">
        <f t="shared" si="717"/>
        <v>72.328928090000005</v>
      </c>
      <c r="AD325" s="162">
        <f t="shared" si="718"/>
        <v>19.61490246</v>
      </c>
      <c r="AE325" s="43">
        <f t="shared" si="669"/>
        <v>79.026495359999998</v>
      </c>
      <c r="AF325" s="162">
        <f t="shared" si="670"/>
        <v>20.973504640000002</v>
      </c>
      <c r="AG325" s="43">
        <f t="shared" ref="AG325:AL325" si="731">CZ325/$CY325*100</f>
        <v>78.236841679999998</v>
      </c>
      <c r="AH325" s="44">
        <f t="shared" si="731"/>
        <v>4.5855591379999998</v>
      </c>
      <c r="AI325" s="44">
        <f t="shared" si="731"/>
        <v>6.7006753610000001</v>
      </c>
      <c r="AJ325" s="44">
        <f t="shared" si="731"/>
        <v>6.4375892329999997</v>
      </c>
      <c r="AK325" s="44">
        <f t="shared" si="731"/>
        <v>0.72829940479999999</v>
      </c>
      <c r="AL325" s="44">
        <f t="shared" si="731"/>
        <v>3.3110351800000002</v>
      </c>
      <c r="AM325" s="43">
        <f t="shared" ref="AM325:AR325" si="732">DN325/$DM325*100</f>
        <v>76.888745470000003</v>
      </c>
      <c r="AN325" s="44">
        <f t="shared" si="732"/>
        <v>4.6989028450000001</v>
      </c>
      <c r="AO325" s="44">
        <f t="shared" si="732"/>
        <v>8.3919972200000004</v>
      </c>
      <c r="AP325" s="44">
        <f t="shared" si="732"/>
        <v>6.5680385250000004</v>
      </c>
      <c r="AQ325" s="44">
        <f t="shared" si="732"/>
        <v>0.76635390290000005</v>
      </c>
      <c r="AR325" s="163">
        <f t="shared" si="732"/>
        <v>2.685962038</v>
      </c>
      <c r="AS325" s="45">
        <f t="shared" si="571"/>
        <v>91.076507120000002</v>
      </c>
      <c r="AT325" s="46">
        <f t="shared" si="577"/>
        <v>130</v>
      </c>
      <c r="AU325" s="47">
        <f t="shared" si="572"/>
        <v>41.880103460000001</v>
      </c>
      <c r="AV325" s="46">
        <f t="shared" si="578"/>
        <v>76</v>
      </c>
      <c r="AW325" s="47">
        <f t="shared" si="573"/>
        <v>46.166124750000002</v>
      </c>
      <c r="AX325" s="164">
        <f t="shared" si="579"/>
        <v>94</v>
      </c>
      <c r="AY325" s="48">
        <v>69303</v>
      </c>
      <c r="AZ325" s="49">
        <f t="shared" si="673"/>
        <v>142</v>
      </c>
      <c r="BA325" s="50">
        <v>74846</v>
      </c>
      <c r="BB325" s="49">
        <f t="shared" si="674"/>
        <v>169</v>
      </c>
      <c r="BC325" s="165">
        <f t="shared" si="574"/>
        <v>42.117923750000003</v>
      </c>
      <c r="BD325" s="51"/>
      <c r="BE325" s="44"/>
      <c r="BF325" s="162"/>
      <c r="BG325" s="100">
        <v>322</v>
      </c>
      <c r="BH325" s="39">
        <v>479782</v>
      </c>
      <c r="BI325" s="40">
        <v>356659</v>
      </c>
      <c r="BJ325" s="40">
        <v>112556</v>
      </c>
      <c r="BK325" s="39">
        <v>399204</v>
      </c>
      <c r="BL325" s="40">
        <v>282346</v>
      </c>
      <c r="BM325" s="40">
        <v>89678</v>
      </c>
      <c r="BN325" s="39">
        <v>372036</v>
      </c>
      <c r="BO325" s="40">
        <v>267966</v>
      </c>
      <c r="BP325" s="40">
        <v>91827</v>
      </c>
      <c r="BQ325" s="39">
        <v>377498</v>
      </c>
      <c r="BR325" s="40">
        <v>275349</v>
      </c>
      <c r="BS325" s="40">
        <v>91804</v>
      </c>
      <c r="BT325" s="39">
        <v>470506</v>
      </c>
      <c r="BU325" s="40">
        <v>343574</v>
      </c>
      <c r="BV325" s="40">
        <v>110570</v>
      </c>
      <c r="BW325" s="40">
        <v>0</v>
      </c>
      <c r="BX325" s="40">
        <v>0</v>
      </c>
      <c r="BY325" s="159">
        <v>16362</v>
      </c>
      <c r="BZ325" s="39">
        <v>384326</v>
      </c>
      <c r="CA325" s="40">
        <v>279019</v>
      </c>
      <c r="CB325" s="40">
        <v>76187</v>
      </c>
      <c r="CC325" s="159">
        <v>29120</v>
      </c>
      <c r="CD325" s="39">
        <f t="shared" si="675"/>
        <v>382355</v>
      </c>
      <c r="CE325" s="40">
        <v>274687</v>
      </c>
      <c r="CF325" s="40">
        <v>0</v>
      </c>
      <c r="CG325" s="159">
        <v>107668</v>
      </c>
      <c r="CH325" s="39">
        <f t="shared" si="676"/>
        <v>292757</v>
      </c>
      <c r="CI325" s="40">
        <v>211748</v>
      </c>
      <c r="CJ325" s="40">
        <v>57424</v>
      </c>
      <c r="CK325" s="159">
        <v>23585</v>
      </c>
      <c r="CL325" s="39">
        <v>264979</v>
      </c>
      <c r="CM325" s="159">
        <v>70325</v>
      </c>
      <c r="CN325" s="39"/>
      <c r="CO325" s="40"/>
      <c r="CP325" s="40"/>
      <c r="CQ325" s="159"/>
      <c r="CR325" s="39">
        <v>781675</v>
      </c>
      <c r="CS325" s="40">
        <v>581110</v>
      </c>
      <c r="CT325" s="40">
        <v>38340</v>
      </c>
      <c r="CU325" s="40">
        <v>71380</v>
      </c>
      <c r="CV325" s="40">
        <v>50135</v>
      </c>
      <c r="CW325" s="40">
        <v>5700</v>
      </c>
      <c r="CX325" s="40">
        <v>35010</v>
      </c>
      <c r="CY325" s="39">
        <v>623370</v>
      </c>
      <c r="CZ325" s="40">
        <v>487705</v>
      </c>
      <c r="DA325" s="40">
        <v>28585</v>
      </c>
      <c r="DB325" s="40">
        <v>41770</v>
      </c>
      <c r="DC325" s="40">
        <v>40130</v>
      </c>
      <c r="DD325" s="40">
        <v>4540</v>
      </c>
      <c r="DE325" s="40">
        <v>20640</v>
      </c>
      <c r="DF325" s="39">
        <v>766215</v>
      </c>
      <c r="DG325" s="40">
        <v>558927</v>
      </c>
      <c r="DH325" s="40">
        <v>39430</v>
      </c>
      <c r="DI325" s="40">
        <v>82213</v>
      </c>
      <c r="DJ325" s="40">
        <v>51528</v>
      </c>
      <c r="DK325" s="40">
        <v>5839</v>
      </c>
      <c r="DL325" s="159">
        <v>28278</v>
      </c>
      <c r="DM325" s="39">
        <v>604290</v>
      </c>
      <c r="DN325" s="40">
        <v>464631</v>
      </c>
      <c r="DO325" s="40">
        <v>28395</v>
      </c>
      <c r="DP325" s="40">
        <v>50712</v>
      </c>
      <c r="DQ325" s="40">
        <v>39690</v>
      </c>
      <c r="DR325" s="40">
        <v>4631</v>
      </c>
      <c r="DS325" s="159">
        <v>16231</v>
      </c>
      <c r="DT325" s="41">
        <v>605839</v>
      </c>
      <c r="DU325" s="42">
        <v>54062</v>
      </c>
      <c r="DV325" s="42">
        <v>112941</v>
      </c>
      <c r="DW325" s="42">
        <v>185110</v>
      </c>
      <c r="DX325" s="42">
        <v>253726</v>
      </c>
      <c r="DY325" s="41">
        <v>457331</v>
      </c>
      <c r="DZ325" s="42">
        <v>21763</v>
      </c>
      <c r="EA325" s="42">
        <v>82671</v>
      </c>
      <c r="EB325" s="42">
        <v>141765</v>
      </c>
      <c r="EC325" s="160">
        <v>211132</v>
      </c>
    </row>
    <row r="326" spans="1:133">
      <c r="A326" s="155" t="s">
        <v>1996</v>
      </c>
      <c r="B326" s="155" t="s">
        <v>1997</v>
      </c>
      <c r="C326" s="140" t="s">
        <v>126</v>
      </c>
      <c r="D326" s="29" t="s">
        <v>1301</v>
      </c>
      <c r="E326" s="156" t="s">
        <v>1998</v>
      </c>
      <c r="F326" s="29" t="s">
        <v>1999</v>
      </c>
      <c r="G326" s="156" t="s">
        <v>2000</v>
      </c>
      <c r="H326" s="166">
        <v>1986</v>
      </c>
      <c r="I326" s="150">
        <v>1947</v>
      </c>
      <c r="J326" s="100" t="s">
        <v>85</v>
      </c>
      <c r="K326" s="100" t="s">
        <v>49</v>
      </c>
      <c r="L326" s="100" t="s">
        <v>148</v>
      </c>
      <c r="M326" s="100" t="s">
        <v>87</v>
      </c>
      <c r="N326" s="100" t="s">
        <v>102</v>
      </c>
      <c r="O326" s="43">
        <f t="shared" si="561"/>
        <v>50.666295789999999</v>
      </c>
      <c r="P326" s="162">
        <f t="shared" si="562"/>
        <v>46.681260909999999</v>
      </c>
      <c r="Q326" s="43">
        <f t="shared" si="563"/>
        <v>46.140110100000001</v>
      </c>
      <c r="R326" s="162">
        <f t="shared" si="564"/>
        <v>45.998785730000002</v>
      </c>
      <c r="S326" s="43">
        <f t="shared" si="565"/>
        <v>51.740478539999998</v>
      </c>
      <c r="T326" s="162">
        <f t="shared" si="566"/>
        <v>44.98161563</v>
      </c>
      <c r="U326" s="43">
        <f t="shared" si="567"/>
        <v>54.199374280000001</v>
      </c>
      <c r="V326" s="162">
        <f t="shared" si="568"/>
        <v>42.684919360000002</v>
      </c>
      <c r="W326" s="43">
        <f t="shared" si="268"/>
        <v>51.517516380000004</v>
      </c>
      <c r="X326" s="162">
        <f t="shared" si="269"/>
        <v>46.200275810000001</v>
      </c>
      <c r="Y326" s="43">
        <f t="shared" si="665"/>
        <v>55.970479470000001</v>
      </c>
      <c r="Z326" s="162">
        <f t="shared" si="666"/>
        <v>40.873387270000002</v>
      </c>
      <c r="AA326" s="43">
        <f t="shared" si="715"/>
        <v>55.494405989999997</v>
      </c>
      <c r="AB326" s="162">
        <f t="shared" si="716"/>
        <v>39.676986079999999</v>
      </c>
      <c r="AC326" s="43">
        <f t="shared" si="717"/>
        <v>58.55457655</v>
      </c>
      <c r="AD326" s="162">
        <f t="shared" si="718"/>
        <v>37.569919300000002</v>
      </c>
      <c r="AE326" s="43">
        <f t="shared" si="669"/>
        <v>60.231172979999997</v>
      </c>
      <c r="AF326" s="162">
        <f t="shared" si="670"/>
        <v>39.768827020000003</v>
      </c>
      <c r="AG326" s="43">
        <f t="shared" ref="AG326:AL326" si="733">CZ326/$CY326*100</f>
        <v>88.173052440000006</v>
      </c>
      <c r="AH326" s="44">
        <f t="shared" si="733"/>
        <v>0.72635565170000005</v>
      </c>
      <c r="AI326" s="44">
        <f t="shared" si="733"/>
        <v>5.1632510180000004</v>
      </c>
      <c r="AJ326" s="44">
        <f t="shared" si="733"/>
        <v>1.6659241339999999</v>
      </c>
      <c r="AK326" s="44">
        <f t="shared" si="733"/>
        <v>0.95627545820000004</v>
      </c>
      <c r="AL326" s="44">
        <f t="shared" si="733"/>
        <v>3.3151412929999999</v>
      </c>
      <c r="AM326" s="43">
        <f t="shared" ref="AM326:AR326" si="734">DN326/$DM326*100</f>
        <v>88.283202700000004</v>
      </c>
      <c r="AN326" s="44">
        <f t="shared" si="734"/>
        <v>0.58766714740000003</v>
      </c>
      <c r="AO326" s="44">
        <f t="shared" si="734"/>
        <v>5.1821409230000004</v>
      </c>
      <c r="AP326" s="44">
        <f t="shared" si="734"/>
        <v>2.2663199180000002</v>
      </c>
      <c r="AQ326" s="44">
        <f t="shared" si="734"/>
        <v>1.129978529</v>
      </c>
      <c r="AR326" s="163">
        <f t="shared" si="734"/>
        <v>2.5506907779999999</v>
      </c>
      <c r="AS326" s="45">
        <f t="shared" si="571"/>
        <v>91.102208340000004</v>
      </c>
      <c r="AT326" s="46">
        <f t="shared" si="577"/>
        <v>128</v>
      </c>
      <c r="AU326" s="47">
        <f t="shared" si="572"/>
        <v>27.129333039999999</v>
      </c>
      <c r="AV326" s="46">
        <f t="shared" si="578"/>
        <v>265</v>
      </c>
      <c r="AW326" s="47">
        <f t="shared" si="573"/>
        <v>27.384325990000001</v>
      </c>
      <c r="AX326" s="164">
        <f t="shared" si="579"/>
        <v>315</v>
      </c>
      <c r="AY326" s="48">
        <v>51593</v>
      </c>
      <c r="AZ326" s="49">
        <f t="shared" si="673"/>
        <v>338</v>
      </c>
      <c r="BA326" s="50">
        <v>52468</v>
      </c>
      <c r="BB326" s="49">
        <f t="shared" si="674"/>
        <v>392</v>
      </c>
      <c r="BC326" s="165">
        <f t="shared" si="574"/>
        <v>64.027456330000007</v>
      </c>
      <c r="BD326" s="51"/>
      <c r="BE326" s="44"/>
      <c r="BF326" s="162"/>
      <c r="BG326" s="100">
        <v>323</v>
      </c>
      <c r="BH326" s="39">
        <v>470962</v>
      </c>
      <c r="BI326" s="40">
        <v>238619</v>
      </c>
      <c r="BJ326" s="40">
        <v>219851</v>
      </c>
      <c r="BK326" s="39">
        <v>392006</v>
      </c>
      <c r="BL326" s="40">
        <v>180872</v>
      </c>
      <c r="BM326" s="40">
        <v>180318</v>
      </c>
      <c r="BN326" s="39">
        <v>364440</v>
      </c>
      <c r="BO326" s="40">
        <v>188563</v>
      </c>
      <c r="BP326" s="40">
        <v>163931</v>
      </c>
      <c r="BQ326" s="39">
        <v>388034</v>
      </c>
      <c r="BR326" s="40">
        <v>210312</v>
      </c>
      <c r="BS326" s="40">
        <v>165632</v>
      </c>
      <c r="BT326" s="39">
        <v>467705</v>
      </c>
      <c r="BU326" s="40">
        <v>240950</v>
      </c>
      <c r="BV326" s="40">
        <v>216081</v>
      </c>
      <c r="BW326" s="40">
        <v>0</v>
      </c>
      <c r="BX326" s="40">
        <v>0</v>
      </c>
      <c r="BY326" s="159">
        <v>10674</v>
      </c>
      <c r="BZ326" s="39">
        <v>372893</v>
      </c>
      <c r="CA326" s="40">
        <v>208710</v>
      </c>
      <c r="CB326" s="40">
        <v>152414</v>
      </c>
      <c r="CC326" s="159">
        <v>11769</v>
      </c>
      <c r="CD326" s="39">
        <f t="shared" si="675"/>
        <v>397568</v>
      </c>
      <c r="CE326" s="40">
        <v>220628</v>
      </c>
      <c r="CF326" s="40">
        <v>157743</v>
      </c>
      <c r="CG326" s="159">
        <v>19197</v>
      </c>
      <c r="CH326" s="39">
        <f t="shared" si="676"/>
        <v>310179</v>
      </c>
      <c r="CI326" s="40">
        <v>181624</v>
      </c>
      <c r="CJ326" s="40">
        <v>116534</v>
      </c>
      <c r="CK326" s="159">
        <v>12021</v>
      </c>
      <c r="CL326" s="39">
        <v>212866</v>
      </c>
      <c r="CM326" s="159">
        <v>140549</v>
      </c>
      <c r="CN326" s="39"/>
      <c r="CO326" s="40"/>
      <c r="CP326" s="40"/>
      <c r="CQ326" s="159"/>
      <c r="CR326" s="39">
        <v>778160</v>
      </c>
      <c r="CS326" s="40">
        <v>667330</v>
      </c>
      <c r="CT326" s="40">
        <v>5840</v>
      </c>
      <c r="CU326" s="40">
        <v>53335</v>
      </c>
      <c r="CV326" s="40">
        <v>12775</v>
      </c>
      <c r="CW326" s="40">
        <v>7380</v>
      </c>
      <c r="CX326" s="40">
        <v>31500</v>
      </c>
      <c r="CY326" s="39">
        <v>628480</v>
      </c>
      <c r="CZ326" s="40">
        <v>554150</v>
      </c>
      <c r="DA326" s="40">
        <v>4565</v>
      </c>
      <c r="DB326" s="40">
        <v>32450</v>
      </c>
      <c r="DC326" s="40">
        <v>10470</v>
      </c>
      <c r="DD326" s="40">
        <v>6010</v>
      </c>
      <c r="DE326" s="40">
        <v>20835</v>
      </c>
      <c r="DF326" s="39">
        <v>766214</v>
      </c>
      <c r="DG326" s="40">
        <v>659098</v>
      </c>
      <c r="DH326" s="40">
        <v>4897</v>
      </c>
      <c r="DI326" s="40">
        <v>51439</v>
      </c>
      <c r="DJ326" s="40">
        <v>16807</v>
      </c>
      <c r="DK326" s="40">
        <v>9204</v>
      </c>
      <c r="DL326" s="159">
        <v>24769</v>
      </c>
      <c r="DM326" s="39">
        <v>612932</v>
      </c>
      <c r="DN326" s="40">
        <v>541116</v>
      </c>
      <c r="DO326" s="40">
        <v>3602</v>
      </c>
      <c r="DP326" s="40">
        <v>31763</v>
      </c>
      <c r="DQ326" s="40">
        <v>13891</v>
      </c>
      <c r="DR326" s="40">
        <v>6926</v>
      </c>
      <c r="DS326" s="159">
        <v>15634</v>
      </c>
      <c r="DT326" s="41">
        <v>560375</v>
      </c>
      <c r="DU326" s="42">
        <v>49861</v>
      </c>
      <c r="DV326" s="42">
        <v>142945</v>
      </c>
      <c r="DW326" s="42">
        <v>215543</v>
      </c>
      <c r="DX326" s="42">
        <v>152026</v>
      </c>
      <c r="DY326" s="41">
        <v>490149</v>
      </c>
      <c r="DZ326" s="42">
        <v>37281</v>
      </c>
      <c r="EA326" s="42">
        <v>126959</v>
      </c>
      <c r="EB326" s="42">
        <v>191685</v>
      </c>
      <c r="EC326" s="160">
        <v>134224</v>
      </c>
    </row>
    <row r="327" spans="1:133">
      <c r="A327" s="154" t="s">
        <v>2001</v>
      </c>
      <c r="B327" s="154" t="s">
        <v>2002</v>
      </c>
      <c r="C327" s="140" t="s">
        <v>126</v>
      </c>
      <c r="D327" s="29" t="s">
        <v>2003</v>
      </c>
      <c r="E327" s="156" t="s">
        <v>2004</v>
      </c>
      <c r="F327" s="29" t="s">
        <v>2005</v>
      </c>
      <c r="G327" s="156" t="s">
        <v>2006</v>
      </c>
      <c r="H327" s="166">
        <v>2008</v>
      </c>
      <c r="I327" s="150">
        <v>1951</v>
      </c>
      <c r="J327" s="100" t="s">
        <v>85</v>
      </c>
      <c r="K327" s="100" t="s">
        <v>49</v>
      </c>
      <c r="L327" s="100" t="s">
        <v>396</v>
      </c>
      <c r="M327" s="100" t="s">
        <v>87</v>
      </c>
      <c r="N327" s="100" t="s">
        <v>102</v>
      </c>
      <c r="O327" s="43">
        <f t="shared" si="561"/>
        <v>53.561726530000001</v>
      </c>
      <c r="P327" s="162">
        <f t="shared" si="562"/>
        <v>43.903022720000003</v>
      </c>
      <c r="Q327" s="43">
        <f t="shared" si="563"/>
        <v>48.330556280000003</v>
      </c>
      <c r="R327" s="162">
        <f t="shared" si="564"/>
        <v>44.076314369999999</v>
      </c>
      <c r="S327" s="43">
        <f t="shared" si="565"/>
        <v>50.48517906</v>
      </c>
      <c r="T327" s="162">
        <f t="shared" si="566"/>
        <v>47.113877729999999</v>
      </c>
      <c r="U327" s="43">
        <f t="shared" si="567"/>
        <v>53.003222389999998</v>
      </c>
      <c r="V327" s="162">
        <f t="shared" si="568"/>
        <v>44.241322480000001</v>
      </c>
      <c r="W327" s="43">
        <f t="shared" si="268"/>
        <v>51.886684080000002</v>
      </c>
      <c r="X327" s="162">
        <f t="shared" si="269"/>
        <v>45.150514970000003</v>
      </c>
      <c r="Y327" s="43">
        <f t="shared" si="665"/>
        <v>55.008103910000003</v>
      </c>
      <c r="Z327" s="162">
        <f t="shared" si="666"/>
        <v>41.813099600000001</v>
      </c>
      <c r="AA327" s="43">
        <f t="shared" si="715"/>
        <v>53.471112920000003</v>
      </c>
      <c r="AB327" s="162">
        <f t="shared" si="716"/>
        <v>43.001758199999998</v>
      </c>
      <c r="AC327" s="43">
        <f t="shared" si="717"/>
        <v>53.699908929999999</v>
      </c>
      <c r="AD327" s="162">
        <f t="shared" si="718"/>
        <v>39.251764569999999</v>
      </c>
      <c r="AE327" s="43">
        <f t="shared" si="669"/>
        <v>56.005018139999997</v>
      </c>
      <c r="AF327" s="162">
        <f t="shared" si="670"/>
        <v>43.994981860000003</v>
      </c>
      <c r="AG327" s="43">
        <f t="shared" ref="AG327:AL327" si="735">CZ327/$CY327*100</f>
        <v>83.609297949999998</v>
      </c>
      <c r="AH327" s="44">
        <f t="shared" si="735"/>
        <v>0.95180490100000004</v>
      </c>
      <c r="AI327" s="44">
        <f t="shared" si="735"/>
        <v>9.2828280280000008</v>
      </c>
      <c r="AJ327" s="44">
        <f t="shared" si="735"/>
        <v>2.5244251790000001</v>
      </c>
      <c r="AK327" s="44">
        <f t="shared" si="735"/>
        <v>0.85603635840000003</v>
      </c>
      <c r="AL327" s="44">
        <f t="shared" si="735"/>
        <v>2.7756075839999999</v>
      </c>
      <c r="AM327" s="43">
        <f t="shared" ref="AM327:AR327" si="736">DN327/$DM327*100</f>
        <v>81.737071130000004</v>
      </c>
      <c r="AN327" s="44">
        <f t="shared" si="736"/>
        <v>0.76845668280000001</v>
      </c>
      <c r="AO327" s="44">
        <f t="shared" si="736"/>
        <v>11.6927278</v>
      </c>
      <c r="AP327" s="44">
        <f t="shared" si="736"/>
        <v>2.8544402880000002</v>
      </c>
      <c r="AQ327" s="44">
        <f t="shared" si="736"/>
        <v>1.031340674</v>
      </c>
      <c r="AR327" s="163">
        <f t="shared" si="736"/>
        <v>1.915963428</v>
      </c>
      <c r="AS327" s="45">
        <f t="shared" si="571"/>
        <v>89.807105239999999</v>
      </c>
      <c r="AT327" s="46">
        <f t="shared" si="577"/>
        <v>194</v>
      </c>
      <c r="AU327" s="47">
        <f t="shared" si="572"/>
        <v>31.344341119999999</v>
      </c>
      <c r="AV327" s="46">
        <f t="shared" si="578"/>
        <v>196</v>
      </c>
      <c r="AW327" s="47">
        <f t="shared" si="573"/>
        <v>33.98600295</v>
      </c>
      <c r="AX327" s="164">
        <f t="shared" si="579"/>
        <v>221</v>
      </c>
      <c r="AY327" s="48">
        <v>65599</v>
      </c>
      <c r="AZ327" s="49">
        <f t="shared" si="673"/>
        <v>174</v>
      </c>
      <c r="BA327" s="50">
        <v>67833</v>
      </c>
      <c r="BB327" s="49">
        <f t="shared" si="674"/>
        <v>217</v>
      </c>
      <c r="BC327" s="165">
        <f t="shared" si="574"/>
        <v>55.193839480000001</v>
      </c>
      <c r="BD327" s="51"/>
      <c r="BE327" s="44"/>
      <c r="BF327" s="162"/>
      <c r="BG327" s="100">
        <v>324</v>
      </c>
      <c r="BH327" s="39">
        <v>463820</v>
      </c>
      <c r="BI327" s="40">
        <v>248430</v>
      </c>
      <c r="BJ327" s="40">
        <v>203631</v>
      </c>
      <c r="BK327" s="39">
        <v>373298</v>
      </c>
      <c r="BL327" s="40">
        <v>180417</v>
      </c>
      <c r="BM327" s="40">
        <v>164536</v>
      </c>
      <c r="BN327" s="39">
        <v>342657</v>
      </c>
      <c r="BO327" s="40">
        <v>172991</v>
      </c>
      <c r="BP327" s="40">
        <v>161439</v>
      </c>
      <c r="BQ327" s="39">
        <v>353154</v>
      </c>
      <c r="BR327" s="40">
        <v>187183</v>
      </c>
      <c r="BS327" s="40">
        <v>156240</v>
      </c>
      <c r="BT327" s="39">
        <v>452646</v>
      </c>
      <c r="BU327" s="40">
        <v>234863</v>
      </c>
      <c r="BV327" s="40">
        <v>204372</v>
      </c>
      <c r="BW327" s="40">
        <v>0</v>
      </c>
      <c r="BX327" s="40">
        <v>0</v>
      </c>
      <c r="BY327" s="159">
        <v>13411</v>
      </c>
      <c r="BZ327" s="39">
        <v>358469</v>
      </c>
      <c r="CA327" s="40">
        <v>197187</v>
      </c>
      <c r="CB327" s="40">
        <v>149887</v>
      </c>
      <c r="CC327" s="159">
        <v>11395</v>
      </c>
      <c r="CD327" s="39">
        <f t="shared" si="675"/>
        <v>373108</v>
      </c>
      <c r="CE327" s="40">
        <v>199505</v>
      </c>
      <c r="CF327" s="40">
        <v>160443</v>
      </c>
      <c r="CG327" s="159">
        <v>13160</v>
      </c>
      <c r="CH327" s="39">
        <f t="shared" si="676"/>
        <v>281088</v>
      </c>
      <c r="CI327" s="40">
        <v>150944</v>
      </c>
      <c r="CJ327" s="40">
        <v>110332</v>
      </c>
      <c r="CK327" s="159">
        <v>19812</v>
      </c>
      <c r="CL327" s="39">
        <v>177229</v>
      </c>
      <c r="CM327" s="159">
        <v>139223</v>
      </c>
      <c r="CN327" s="39"/>
      <c r="CO327" s="40"/>
      <c r="CP327" s="40"/>
      <c r="CQ327" s="159"/>
      <c r="CR327" s="39">
        <v>781620</v>
      </c>
      <c r="CS327" s="40">
        <v>613430</v>
      </c>
      <c r="CT327" s="40">
        <v>7505</v>
      </c>
      <c r="CU327" s="40">
        <v>106175</v>
      </c>
      <c r="CV327" s="40">
        <v>19960</v>
      </c>
      <c r="CW327" s="40">
        <v>7040</v>
      </c>
      <c r="CX327" s="40">
        <v>27510</v>
      </c>
      <c r="CY327" s="39">
        <v>595185</v>
      </c>
      <c r="CZ327" s="40">
        <v>497630</v>
      </c>
      <c r="DA327" s="40">
        <v>5665</v>
      </c>
      <c r="DB327" s="40">
        <v>55250</v>
      </c>
      <c r="DC327" s="40">
        <v>15025</v>
      </c>
      <c r="DD327" s="40">
        <v>5095</v>
      </c>
      <c r="DE327" s="40">
        <v>16520</v>
      </c>
      <c r="DF327" s="39">
        <v>766214</v>
      </c>
      <c r="DG327" s="40">
        <v>593382</v>
      </c>
      <c r="DH327" s="40">
        <v>6028</v>
      </c>
      <c r="DI327" s="40">
        <v>116814</v>
      </c>
      <c r="DJ327" s="40">
        <v>21945</v>
      </c>
      <c r="DK327" s="40">
        <v>8139</v>
      </c>
      <c r="DL327" s="159">
        <v>19906</v>
      </c>
      <c r="DM327" s="39">
        <v>579343</v>
      </c>
      <c r="DN327" s="40">
        <v>473538</v>
      </c>
      <c r="DO327" s="40">
        <v>4452</v>
      </c>
      <c r="DP327" s="40">
        <v>67741</v>
      </c>
      <c r="DQ327" s="40">
        <v>16537</v>
      </c>
      <c r="DR327" s="40">
        <v>5975</v>
      </c>
      <c r="DS327" s="159">
        <v>11100</v>
      </c>
      <c r="DT327" s="41">
        <v>567356</v>
      </c>
      <c r="DU327" s="42">
        <v>57830</v>
      </c>
      <c r="DV327" s="42">
        <v>133465</v>
      </c>
      <c r="DW327" s="42">
        <v>198227</v>
      </c>
      <c r="DX327" s="42">
        <v>177834</v>
      </c>
      <c r="DY327" s="41">
        <v>456382</v>
      </c>
      <c r="DZ327" s="42">
        <v>26919</v>
      </c>
      <c r="EA327" s="42">
        <v>107124</v>
      </c>
      <c r="EB327" s="42">
        <v>167233</v>
      </c>
      <c r="EC327" s="160">
        <v>155106</v>
      </c>
    </row>
    <row r="328" spans="1:133">
      <c r="A328" s="155" t="s">
        <v>2007</v>
      </c>
      <c r="B328" s="155" t="s">
        <v>2008</v>
      </c>
      <c r="C328" s="140" t="s">
        <v>80</v>
      </c>
      <c r="D328" s="29" t="s">
        <v>743</v>
      </c>
      <c r="E328" s="156" t="s">
        <v>2009</v>
      </c>
      <c r="F328" s="29" t="s">
        <v>2010</v>
      </c>
      <c r="G328" s="156" t="s">
        <v>2011</v>
      </c>
      <c r="H328" s="166">
        <v>2016</v>
      </c>
      <c r="I328" s="150">
        <v>1973</v>
      </c>
      <c r="J328" s="100" t="s">
        <v>85</v>
      </c>
      <c r="K328" s="100" t="s">
        <v>49</v>
      </c>
      <c r="L328" s="100" t="s">
        <v>148</v>
      </c>
      <c r="M328" s="100" t="s">
        <v>87</v>
      </c>
      <c r="N328" s="100" t="s">
        <v>102</v>
      </c>
      <c r="O328" s="43">
        <f t="shared" si="561"/>
        <v>52.393135919999999</v>
      </c>
      <c r="P328" s="162">
        <f t="shared" si="562"/>
        <v>46.554943600000001</v>
      </c>
      <c r="Q328" s="43">
        <f t="shared" si="563"/>
        <v>49.10001115</v>
      </c>
      <c r="R328" s="162">
        <f t="shared" si="564"/>
        <v>47.124520709999999</v>
      </c>
      <c r="S328" s="43">
        <f t="shared" si="565"/>
        <v>50.207973379999999</v>
      </c>
      <c r="T328" s="162">
        <f t="shared" si="566"/>
        <v>48.571174190000001</v>
      </c>
      <c r="U328" s="43">
        <f t="shared" si="567"/>
        <v>53.945173910000001</v>
      </c>
      <c r="V328" s="162">
        <f t="shared" si="568"/>
        <v>44.984033449999998</v>
      </c>
      <c r="W328" s="43">
        <f t="shared" si="268"/>
        <v>43.442183120000003</v>
      </c>
      <c r="X328" s="162">
        <f t="shared" si="269"/>
        <v>56.557816879999997</v>
      </c>
      <c r="Y328" s="43">
        <f t="shared" si="665"/>
        <v>48.74044112</v>
      </c>
      <c r="Z328" s="162">
        <f t="shared" si="666"/>
        <v>51.25955888</v>
      </c>
      <c r="AA328" s="58" t="s">
        <v>655</v>
      </c>
      <c r="AB328" s="168"/>
      <c r="AC328" s="58" t="s">
        <v>655</v>
      </c>
      <c r="AD328" s="168"/>
      <c r="AE328" s="58" t="s">
        <v>655</v>
      </c>
      <c r="AF328" s="168"/>
      <c r="AG328" s="43">
        <f t="shared" ref="AG328:AL328" si="737">CZ328/$CY328*100</f>
        <v>87.297385169999998</v>
      </c>
      <c r="AH328" s="44">
        <f t="shared" si="737"/>
        <v>3.5660210860000001</v>
      </c>
      <c r="AI328" s="44">
        <f t="shared" si="737"/>
        <v>3.545585435</v>
      </c>
      <c r="AJ328" s="44">
        <f t="shared" si="737"/>
        <v>4.5088477080000002</v>
      </c>
      <c r="AK328" s="44">
        <f t="shared" si="737"/>
        <v>0.1142538665</v>
      </c>
      <c r="AL328" s="44">
        <f t="shared" si="737"/>
        <v>0.96790673910000002</v>
      </c>
      <c r="AM328" s="43">
        <f t="shared" ref="AM328:AR328" si="738">DN328/$DM328*100</f>
        <v>87.33999249</v>
      </c>
      <c r="AN328" s="44">
        <f t="shared" si="738"/>
        <v>3.2595894090000002</v>
      </c>
      <c r="AO328" s="44">
        <f t="shared" si="738"/>
        <v>3.6121763969999998</v>
      </c>
      <c r="AP328" s="44">
        <f t="shared" si="738"/>
        <v>4.7505391860000001</v>
      </c>
      <c r="AQ328" s="44">
        <f t="shared" si="738"/>
        <v>0.1175903366</v>
      </c>
      <c r="AR328" s="163">
        <f t="shared" si="738"/>
        <v>0.92011218009999995</v>
      </c>
      <c r="AS328" s="45">
        <f t="shared" si="571"/>
        <v>93.746889049999993</v>
      </c>
      <c r="AT328" s="46">
        <f t="shared" si="577"/>
        <v>31</v>
      </c>
      <c r="AU328" s="47">
        <f t="shared" si="572"/>
        <v>41.627294200000001</v>
      </c>
      <c r="AV328" s="46">
        <f t="shared" si="578"/>
        <v>79</v>
      </c>
      <c r="AW328" s="47">
        <f t="shared" si="573"/>
        <v>41.903575500000002</v>
      </c>
      <c r="AX328" s="164">
        <f t="shared" si="579"/>
        <v>133</v>
      </c>
      <c r="AY328" s="48">
        <v>88592</v>
      </c>
      <c r="AZ328" s="49">
        <f t="shared" si="673"/>
        <v>47</v>
      </c>
      <c r="BA328" s="50">
        <v>91302</v>
      </c>
      <c r="BB328" s="49">
        <f t="shared" si="674"/>
        <v>73</v>
      </c>
      <c r="BC328" s="165">
        <f t="shared" si="574"/>
        <v>50.716659470000003</v>
      </c>
      <c r="BD328" s="51"/>
      <c r="BE328" s="61"/>
      <c r="BF328" s="168"/>
      <c r="BG328" s="100">
        <v>325</v>
      </c>
      <c r="BH328" s="39">
        <v>445566</v>
      </c>
      <c r="BI328" s="40">
        <v>233446</v>
      </c>
      <c r="BJ328" s="40">
        <v>207433</v>
      </c>
      <c r="BK328" s="39">
        <v>385727</v>
      </c>
      <c r="BL328" s="40">
        <v>189392</v>
      </c>
      <c r="BM328" s="40">
        <v>181772</v>
      </c>
      <c r="BN328" s="39">
        <v>359421</v>
      </c>
      <c r="BO328" s="40">
        <v>180458</v>
      </c>
      <c r="BP328" s="40">
        <v>174575</v>
      </c>
      <c r="BQ328" s="39">
        <v>372341</v>
      </c>
      <c r="BR328" s="40">
        <v>200860</v>
      </c>
      <c r="BS328" s="40">
        <v>167494</v>
      </c>
      <c r="BT328" s="39">
        <v>441679</v>
      </c>
      <c r="BU328" s="40">
        <v>191875</v>
      </c>
      <c r="BV328" s="40">
        <v>249804</v>
      </c>
      <c r="BW328" s="40">
        <v>0</v>
      </c>
      <c r="BX328" s="40">
        <v>0</v>
      </c>
      <c r="BY328" s="159">
        <v>0</v>
      </c>
      <c r="BZ328" s="39">
        <v>329798</v>
      </c>
      <c r="CA328" s="40">
        <v>160745</v>
      </c>
      <c r="CB328" s="40">
        <v>169053</v>
      </c>
      <c r="CC328" s="159">
        <v>0</v>
      </c>
      <c r="CD328" s="39"/>
      <c r="CE328" s="40"/>
      <c r="CF328" s="40"/>
      <c r="CG328" s="159"/>
      <c r="CH328" s="39"/>
      <c r="CI328" s="40"/>
      <c r="CJ328" s="40"/>
      <c r="CK328" s="159"/>
      <c r="CL328" s="39"/>
      <c r="CM328" s="159"/>
      <c r="CN328" s="39"/>
      <c r="CO328" s="40"/>
      <c r="CP328" s="40"/>
      <c r="CQ328" s="159"/>
      <c r="CR328" s="39">
        <v>682590</v>
      </c>
      <c r="CS328" s="40">
        <v>580220</v>
      </c>
      <c r="CT328" s="40">
        <v>26500</v>
      </c>
      <c r="CU328" s="40">
        <v>31305</v>
      </c>
      <c r="CV328" s="40">
        <v>32515</v>
      </c>
      <c r="CW328" s="40">
        <v>815</v>
      </c>
      <c r="CX328" s="40">
        <v>11235</v>
      </c>
      <c r="CY328" s="39">
        <v>538275</v>
      </c>
      <c r="CZ328" s="40">
        <v>469900</v>
      </c>
      <c r="DA328" s="40">
        <v>19195</v>
      </c>
      <c r="DB328" s="40">
        <v>19085</v>
      </c>
      <c r="DC328" s="40">
        <v>24270</v>
      </c>
      <c r="DD328" s="40">
        <v>615</v>
      </c>
      <c r="DE328" s="40">
        <v>5210</v>
      </c>
      <c r="DF328" s="39">
        <v>705687</v>
      </c>
      <c r="DG328" s="40">
        <v>604218</v>
      </c>
      <c r="DH328" s="40">
        <v>24917</v>
      </c>
      <c r="DI328" s="40">
        <v>30199</v>
      </c>
      <c r="DJ328" s="40">
        <v>35116</v>
      </c>
      <c r="DK328" s="40">
        <v>844</v>
      </c>
      <c r="DL328" s="159">
        <v>10393</v>
      </c>
      <c r="DM328" s="39">
        <v>543412</v>
      </c>
      <c r="DN328" s="40">
        <v>474616</v>
      </c>
      <c r="DO328" s="40">
        <v>17713</v>
      </c>
      <c r="DP328" s="40">
        <v>19629</v>
      </c>
      <c r="DQ328" s="40">
        <v>25815</v>
      </c>
      <c r="DR328" s="40">
        <v>639</v>
      </c>
      <c r="DS328" s="159">
        <v>5000</v>
      </c>
      <c r="DT328" s="41">
        <v>506276</v>
      </c>
      <c r="DU328" s="42">
        <v>31658</v>
      </c>
      <c r="DV328" s="42">
        <v>141141</v>
      </c>
      <c r="DW328" s="42">
        <v>122728</v>
      </c>
      <c r="DX328" s="42">
        <v>210749</v>
      </c>
      <c r="DY328" s="41">
        <v>431073</v>
      </c>
      <c r="DZ328" s="42">
        <v>21013</v>
      </c>
      <c r="EA328" s="42">
        <v>124762</v>
      </c>
      <c r="EB328" s="42">
        <v>104663</v>
      </c>
      <c r="EC328" s="160">
        <v>180635</v>
      </c>
    </row>
    <row r="329" spans="1:133">
      <c r="A329" s="154" t="s">
        <v>2012</v>
      </c>
      <c r="B329" s="154" t="s">
        <v>2013</v>
      </c>
      <c r="C329" s="140" t="s">
        <v>126</v>
      </c>
      <c r="D329" s="29" t="s">
        <v>2014</v>
      </c>
      <c r="E329" s="156" t="s">
        <v>2015</v>
      </c>
      <c r="F329" s="29" t="s">
        <v>2016</v>
      </c>
      <c r="G329" s="156" t="s">
        <v>2017</v>
      </c>
      <c r="H329" s="166">
        <v>2014</v>
      </c>
      <c r="I329" s="150">
        <v>1977</v>
      </c>
      <c r="J329" s="100" t="s">
        <v>85</v>
      </c>
      <c r="K329" s="100" t="s">
        <v>49</v>
      </c>
      <c r="L329" s="100" t="s">
        <v>148</v>
      </c>
      <c r="M329" s="100" t="s">
        <v>87</v>
      </c>
      <c r="N329" s="100" t="s">
        <v>102</v>
      </c>
      <c r="O329" s="43">
        <f t="shared" si="561"/>
        <v>70.144520880000002</v>
      </c>
      <c r="P329" s="162">
        <f t="shared" si="562"/>
        <v>29.11647876</v>
      </c>
      <c r="Q329" s="43">
        <f t="shared" si="563"/>
        <v>72.925147550000005</v>
      </c>
      <c r="R329" s="162">
        <f t="shared" si="564"/>
        <v>24.87604412</v>
      </c>
      <c r="S329" s="43">
        <f t="shared" si="565"/>
        <v>77.377751919999994</v>
      </c>
      <c r="T329" s="162">
        <f t="shared" si="566"/>
        <v>21.83267167</v>
      </c>
      <c r="U329" s="43">
        <f t="shared" si="567"/>
        <v>73.111139559999998</v>
      </c>
      <c r="V329" s="162">
        <f t="shared" si="568"/>
        <v>26.09611864</v>
      </c>
      <c r="W329" s="43">
        <f t="shared" si="268"/>
        <v>72.535711410000005</v>
      </c>
      <c r="X329" s="162">
        <f t="shared" si="269"/>
        <v>27.464288589999999</v>
      </c>
      <c r="Y329" s="43">
        <f t="shared" si="665"/>
        <v>79.016942099999994</v>
      </c>
      <c r="Z329" s="162">
        <f t="shared" si="666"/>
        <v>20.983057899999999</v>
      </c>
      <c r="AA329" s="58" t="s">
        <v>655</v>
      </c>
      <c r="AB329" s="168"/>
      <c r="AC329" s="58" t="s">
        <v>655</v>
      </c>
      <c r="AD329" s="168"/>
      <c r="AE329" s="58" t="s">
        <v>655</v>
      </c>
      <c r="AF329" s="168"/>
      <c r="AG329" s="43">
        <f t="shared" ref="AG329:AL329" si="739">CZ329/$CY329*100</f>
        <v>44.987525179999999</v>
      </c>
      <c r="AH329" s="44">
        <f t="shared" si="739"/>
        <v>25.807356639999998</v>
      </c>
      <c r="AI329" s="44">
        <f t="shared" si="739"/>
        <v>21.155098649999999</v>
      </c>
      <c r="AJ329" s="44">
        <f t="shared" si="739"/>
        <v>6.3326018780000002</v>
      </c>
      <c r="AK329" s="44">
        <f t="shared" si="739"/>
        <v>0.18637087799999999</v>
      </c>
      <c r="AL329" s="44">
        <f t="shared" si="739"/>
        <v>1.5310467830000001</v>
      </c>
      <c r="AM329" s="43">
        <f t="shared" ref="AM329:AR329" si="740">DN329/$DM329*100</f>
        <v>49.132869999999997</v>
      </c>
      <c r="AN329" s="44">
        <f t="shared" si="740"/>
        <v>23.454688470000001</v>
      </c>
      <c r="AO329" s="44">
        <f t="shared" si="740"/>
        <v>18.895986199999999</v>
      </c>
      <c r="AP329" s="44">
        <f t="shared" si="740"/>
        <v>6.7044880249999999</v>
      </c>
      <c r="AQ329" s="44">
        <f t="shared" si="740"/>
        <v>0.19151337360000001</v>
      </c>
      <c r="AR329" s="163">
        <f t="shared" si="740"/>
        <v>1.620453932</v>
      </c>
      <c r="AS329" s="45">
        <f t="shared" si="571"/>
        <v>80.886662759999993</v>
      </c>
      <c r="AT329" s="46">
        <f t="shared" si="577"/>
        <v>394</v>
      </c>
      <c r="AU329" s="47">
        <f t="shared" si="572"/>
        <v>21.145750929999998</v>
      </c>
      <c r="AV329" s="46">
        <f t="shared" si="578"/>
        <v>373</v>
      </c>
      <c r="AW329" s="47">
        <f t="shared" si="573"/>
        <v>28.06428236</v>
      </c>
      <c r="AX329" s="164">
        <f t="shared" si="579"/>
        <v>304</v>
      </c>
      <c r="AY329" s="48">
        <v>44840</v>
      </c>
      <c r="AZ329" s="49">
        <f t="shared" si="673"/>
        <v>394</v>
      </c>
      <c r="BA329" s="50">
        <v>56632</v>
      </c>
      <c r="BB329" s="49">
        <f t="shared" si="674"/>
        <v>348</v>
      </c>
      <c r="BC329" s="165">
        <f t="shared" si="574"/>
        <v>32.36209908</v>
      </c>
      <c r="BD329" s="51"/>
      <c r="BE329" s="61"/>
      <c r="BF329" s="168"/>
      <c r="BG329" s="100">
        <v>326</v>
      </c>
      <c r="BH329" s="39">
        <v>295805</v>
      </c>
      <c r="BI329" s="40">
        <v>207491</v>
      </c>
      <c r="BJ329" s="40">
        <v>86128</v>
      </c>
      <c r="BK329" s="39">
        <v>283972</v>
      </c>
      <c r="BL329" s="40">
        <v>207087</v>
      </c>
      <c r="BM329" s="40">
        <v>70641</v>
      </c>
      <c r="BN329" s="39">
        <v>271538</v>
      </c>
      <c r="BO329" s="40">
        <v>210110</v>
      </c>
      <c r="BP329" s="40">
        <v>59284</v>
      </c>
      <c r="BQ329" s="39">
        <v>288997</v>
      </c>
      <c r="BR329" s="40">
        <v>211289</v>
      </c>
      <c r="BS329" s="40">
        <v>75417</v>
      </c>
      <c r="BT329" s="39">
        <v>273162</v>
      </c>
      <c r="BU329" s="40">
        <v>198140</v>
      </c>
      <c r="BV329" s="40">
        <v>75022</v>
      </c>
      <c r="BW329" s="40">
        <v>0</v>
      </c>
      <c r="BX329" s="40">
        <v>0</v>
      </c>
      <c r="BY329" s="159">
        <v>0</v>
      </c>
      <c r="BZ329" s="39">
        <v>201982</v>
      </c>
      <c r="CA329" s="40">
        <v>159600</v>
      </c>
      <c r="CB329" s="40">
        <v>42382</v>
      </c>
      <c r="CC329" s="159">
        <v>0</v>
      </c>
      <c r="CD329" s="39"/>
      <c r="CE329" s="40"/>
      <c r="CF329" s="40"/>
      <c r="CG329" s="159"/>
      <c r="CH329" s="39"/>
      <c r="CI329" s="40"/>
      <c r="CJ329" s="40"/>
      <c r="CK329" s="159"/>
      <c r="CL329" s="39"/>
      <c r="CM329" s="159"/>
      <c r="CN329" s="39"/>
      <c r="CO329" s="40"/>
      <c r="CP329" s="40"/>
      <c r="CQ329" s="159"/>
      <c r="CR329" s="39">
        <v>676150</v>
      </c>
      <c r="CS329" s="40">
        <v>269415</v>
      </c>
      <c r="CT329" s="40">
        <v>181495</v>
      </c>
      <c r="CU329" s="40">
        <v>168145</v>
      </c>
      <c r="CV329" s="40">
        <v>42360</v>
      </c>
      <c r="CW329" s="40">
        <v>1315</v>
      </c>
      <c r="CX329" s="40">
        <v>13420</v>
      </c>
      <c r="CY329" s="39">
        <v>499005</v>
      </c>
      <c r="CZ329" s="40">
        <v>224490</v>
      </c>
      <c r="DA329" s="40">
        <v>128780</v>
      </c>
      <c r="DB329" s="40">
        <v>105565</v>
      </c>
      <c r="DC329" s="40">
        <v>31600</v>
      </c>
      <c r="DD329" s="40">
        <v>930</v>
      </c>
      <c r="DE329" s="40">
        <v>7640</v>
      </c>
      <c r="DF329" s="39">
        <v>705688</v>
      </c>
      <c r="DG329" s="40">
        <v>311783</v>
      </c>
      <c r="DH329" s="40">
        <v>177592</v>
      </c>
      <c r="DI329" s="40">
        <v>154157</v>
      </c>
      <c r="DJ329" s="40">
        <v>46355</v>
      </c>
      <c r="DK329" s="40">
        <v>1405</v>
      </c>
      <c r="DL329" s="159">
        <v>14396</v>
      </c>
      <c r="DM329" s="39">
        <v>526334</v>
      </c>
      <c r="DN329" s="40">
        <v>258603</v>
      </c>
      <c r="DO329" s="40">
        <v>123450</v>
      </c>
      <c r="DP329" s="40">
        <v>99456</v>
      </c>
      <c r="DQ329" s="40">
        <v>35288</v>
      </c>
      <c r="DR329" s="40">
        <v>1008</v>
      </c>
      <c r="DS329" s="159">
        <v>8529</v>
      </c>
      <c r="DT329" s="41">
        <v>487942</v>
      </c>
      <c r="DU329" s="42">
        <v>93262</v>
      </c>
      <c r="DV329" s="42">
        <v>181261</v>
      </c>
      <c r="DW329" s="42">
        <v>110240</v>
      </c>
      <c r="DX329" s="42">
        <v>103179</v>
      </c>
      <c r="DY329" s="41">
        <v>219407</v>
      </c>
      <c r="DZ329" s="42">
        <v>24102</v>
      </c>
      <c r="EA329" s="42">
        <v>85992</v>
      </c>
      <c r="EB329" s="42">
        <v>47738</v>
      </c>
      <c r="EC329" s="160">
        <v>61575</v>
      </c>
    </row>
    <row r="330" spans="1:133">
      <c r="A330" s="155" t="s">
        <v>2018</v>
      </c>
      <c r="B330" s="155" t="s">
        <v>2019</v>
      </c>
      <c r="C330" s="140" t="s">
        <v>126</v>
      </c>
      <c r="D330" s="29" t="s">
        <v>2020</v>
      </c>
      <c r="E330" s="156" t="s">
        <v>2021</v>
      </c>
      <c r="F330" s="29" t="s">
        <v>2022</v>
      </c>
      <c r="G330" s="156" t="s">
        <v>2023</v>
      </c>
      <c r="H330" s="166">
        <v>2016</v>
      </c>
      <c r="I330" s="150">
        <v>1954</v>
      </c>
      <c r="J330" s="100" t="s">
        <v>85</v>
      </c>
      <c r="K330" s="100" t="s">
        <v>50</v>
      </c>
      <c r="L330" s="100" t="s">
        <v>86</v>
      </c>
      <c r="M330" s="100" t="s">
        <v>87</v>
      </c>
      <c r="N330" s="100" t="s">
        <v>102</v>
      </c>
      <c r="O330" s="43">
        <f t="shared" si="561"/>
        <v>91.291318860000004</v>
      </c>
      <c r="P330" s="162">
        <f t="shared" si="562"/>
        <v>8.102207838</v>
      </c>
      <c r="Q330" s="43">
        <f t="shared" si="563"/>
        <v>90.909115240000006</v>
      </c>
      <c r="R330" s="162">
        <f t="shared" si="564"/>
        <v>7.0231320630000003</v>
      </c>
      <c r="S330" s="43">
        <f t="shared" si="565"/>
        <v>91.712102340000001</v>
      </c>
      <c r="T330" s="162">
        <f t="shared" si="566"/>
        <v>7.580071942</v>
      </c>
      <c r="U330" s="43">
        <f t="shared" si="567"/>
        <v>91.837800479999999</v>
      </c>
      <c r="V330" s="162">
        <f t="shared" si="568"/>
        <v>7.767092721</v>
      </c>
      <c r="W330" s="43">
        <f t="shared" si="268"/>
        <v>91.030132210000005</v>
      </c>
      <c r="X330" s="162">
        <f t="shared" si="269"/>
        <v>8.9698677870000001</v>
      </c>
      <c r="Y330" s="43">
        <f t="shared" si="665"/>
        <v>93.380779680000003</v>
      </c>
      <c r="Z330" s="162">
        <f t="shared" si="666"/>
        <v>6.6192203169999999</v>
      </c>
      <c r="AA330" s="58" t="s">
        <v>655</v>
      </c>
      <c r="AB330" s="168"/>
      <c r="AC330" s="58" t="s">
        <v>655</v>
      </c>
      <c r="AD330" s="168"/>
      <c r="AE330" s="58" t="s">
        <v>655</v>
      </c>
      <c r="AF330" s="168"/>
      <c r="AG330" s="43">
        <f t="shared" ref="AG330:AL330" si="741">CZ330/$CY330*100</f>
        <v>34.542826099999999</v>
      </c>
      <c r="AH330" s="44">
        <f t="shared" si="741"/>
        <v>55.170648919999998</v>
      </c>
      <c r="AI330" s="44">
        <f t="shared" si="741"/>
        <v>3.9050364100000001</v>
      </c>
      <c r="AJ330" s="44">
        <f t="shared" si="741"/>
        <v>4.3108944139999998</v>
      </c>
      <c r="AK330" s="44">
        <f t="shared" si="741"/>
        <v>0.24423313490000001</v>
      </c>
      <c r="AL330" s="44">
        <f t="shared" si="741"/>
        <v>1.8263610159999999</v>
      </c>
      <c r="AM330" s="43">
        <f t="shared" ref="AM330:AR330" si="742">DN330/$DM330*100</f>
        <v>33.012592900000001</v>
      </c>
      <c r="AN330" s="44">
        <f t="shared" si="742"/>
        <v>55.36692377</v>
      </c>
      <c r="AO330" s="44">
        <f t="shared" si="742"/>
        <v>3.598046729</v>
      </c>
      <c r="AP330" s="44">
        <f t="shared" si="742"/>
        <v>5.8686007189999998</v>
      </c>
      <c r="AQ330" s="44">
        <f t="shared" si="742"/>
        <v>0.25910014549999999</v>
      </c>
      <c r="AR330" s="163">
        <f t="shared" si="742"/>
        <v>1.894735732</v>
      </c>
      <c r="AS330" s="45">
        <f t="shared" si="571"/>
        <v>88.824693440000004</v>
      </c>
      <c r="AT330" s="46">
        <f t="shared" si="577"/>
        <v>244</v>
      </c>
      <c r="AU330" s="47">
        <f t="shared" si="572"/>
        <v>39.5856347</v>
      </c>
      <c r="AV330" s="46">
        <f t="shared" si="578"/>
        <v>98</v>
      </c>
      <c r="AW330" s="47">
        <f t="shared" si="573"/>
        <v>69.740237399999998</v>
      </c>
      <c r="AX330" s="164">
        <f t="shared" si="579"/>
        <v>9</v>
      </c>
      <c r="AY330" s="48">
        <v>47425</v>
      </c>
      <c r="AZ330" s="49">
        <f t="shared" si="673"/>
        <v>378</v>
      </c>
      <c r="BA330" s="50">
        <v>79923</v>
      </c>
      <c r="BB330" s="49">
        <f t="shared" si="674"/>
        <v>128</v>
      </c>
      <c r="BC330" s="165">
        <f t="shared" si="574"/>
        <v>10.45257717</v>
      </c>
      <c r="BD330" s="51"/>
      <c r="BE330" s="61"/>
      <c r="BF330" s="168"/>
      <c r="BG330" s="100">
        <v>327</v>
      </c>
      <c r="BH330" s="39">
        <v>392103</v>
      </c>
      <c r="BI330" s="40">
        <v>357956</v>
      </c>
      <c r="BJ330" s="40">
        <v>31769</v>
      </c>
      <c r="BK330" s="39">
        <v>373594</v>
      </c>
      <c r="BL330" s="40">
        <v>339631</v>
      </c>
      <c r="BM330" s="40">
        <v>26238</v>
      </c>
      <c r="BN330" s="39">
        <v>370854</v>
      </c>
      <c r="BO330" s="40">
        <v>340118</v>
      </c>
      <c r="BP330" s="40">
        <v>28111</v>
      </c>
      <c r="BQ330" s="39">
        <v>379138</v>
      </c>
      <c r="BR330" s="40">
        <v>348192</v>
      </c>
      <c r="BS330" s="40">
        <v>29448</v>
      </c>
      <c r="BT330" s="39">
        <v>375379</v>
      </c>
      <c r="BU330" s="40">
        <v>341708</v>
      </c>
      <c r="BV330" s="40">
        <v>33671</v>
      </c>
      <c r="BW330" s="40">
        <v>0</v>
      </c>
      <c r="BX330" s="40">
        <v>0</v>
      </c>
      <c r="BY330" s="159">
        <v>0</v>
      </c>
      <c r="BZ330" s="39">
        <v>307997</v>
      </c>
      <c r="CA330" s="40">
        <v>287610</v>
      </c>
      <c r="CB330" s="40">
        <v>20387</v>
      </c>
      <c r="CC330" s="159">
        <v>0</v>
      </c>
      <c r="CD330" s="39"/>
      <c r="CE330" s="40"/>
      <c r="CF330" s="40"/>
      <c r="CG330" s="159"/>
      <c r="CH330" s="39"/>
      <c r="CI330" s="40"/>
      <c r="CJ330" s="40"/>
      <c r="CK330" s="159"/>
      <c r="CL330" s="39"/>
      <c r="CM330" s="159"/>
      <c r="CN330" s="39"/>
      <c r="CO330" s="40"/>
      <c r="CP330" s="40"/>
      <c r="CQ330" s="159"/>
      <c r="CR330" s="39">
        <v>687535</v>
      </c>
      <c r="CS330" s="40">
        <v>213310</v>
      </c>
      <c r="CT330" s="40">
        <v>397855</v>
      </c>
      <c r="CU330" s="40">
        <v>29545</v>
      </c>
      <c r="CV330" s="40">
        <v>28940</v>
      </c>
      <c r="CW330" s="40">
        <v>1660</v>
      </c>
      <c r="CX330" s="40">
        <v>16225</v>
      </c>
      <c r="CY330" s="39">
        <v>556845</v>
      </c>
      <c r="CZ330" s="40">
        <v>192350</v>
      </c>
      <c r="DA330" s="40">
        <v>307215</v>
      </c>
      <c r="DB330" s="40">
        <v>21745</v>
      </c>
      <c r="DC330" s="40">
        <v>24005</v>
      </c>
      <c r="DD330" s="40">
        <v>1360</v>
      </c>
      <c r="DE330" s="40">
        <v>10170</v>
      </c>
      <c r="DF330" s="39">
        <v>705688</v>
      </c>
      <c r="DG330" s="40">
        <v>204233</v>
      </c>
      <c r="DH330" s="40">
        <v>418271</v>
      </c>
      <c r="DI330" s="40">
        <v>27419</v>
      </c>
      <c r="DJ330" s="40">
        <v>38377</v>
      </c>
      <c r="DK330" s="40">
        <v>1847</v>
      </c>
      <c r="DL330" s="159">
        <v>15541</v>
      </c>
      <c r="DM330" s="39">
        <v>568892</v>
      </c>
      <c r="DN330" s="40">
        <v>187806</v>
      </c>
      <c r="DO330" s="40">
        <v>314978</v>
      </c>
      <c r="DP330" s="40">
        <v>20469</v>
      </c>
      <c r="DQ330" s="40">
        <v>33386</v>
      </c>
      <c r="DR330" s="40">
        <v>1474</v>
      </c>
      <c r="DS330" s="159">
        <v>10779</v>
      </c>
      <c r="DT330" s="41">
        <v>503324</v>
      </c>
      <c r="DU330" s="42">
        <v>56248</v>
      </c>
      <c r="DV330" s="42">
        <v>136875</v>
      </c>
      <c r="DW330" s="42">
        <v>110957</v>
      </c>
      <c r="DX330" s="42">
        <v>199244</v>
      </c>
      <c r="DY330" s="41">
        <v>168577</v>
      </c>
      <c r="DZ330" s="42">
        <v>6274</v>
      </c>
      <c r="EA330" s="42">
        <v>21697</v>
      </c>
      <c r="EB330" s="42">
        <v>23040</v>
      </c>
      <c r="EC330" s="160">
        <v>117566</v>
      </c>
    </row>
    <row r="331" spans="1:133">
      <c r="A331" s="154" t="s">
        <v>2024</v>
      </c>
      <c r="B331" s="154" t="s">
        <v>2025</v>
      </c>
      <c r="C331" s="140" t="s">
        <v>126</v>
      </c>
      <c r="D331" s="29" t="s">
        <v>2026</v>
      </c>
      <c r="E331" s="156" t="s">
        <v>1382</v>
      </c>
      <c r="F331" s="29" t="s">
        <v>2027</v>
      </c>
      <c r="G331" s="156" t="s">
        <v>2028</v>
      </c>
      <c r="H331" s="166">
        <v>2018</v>
      </c>
      <c r="I331" s="150">
        <v>1959</v>
      </c>
      <c r="J331" s="100" t="s">
        <v>131</v>
      </c>
      <c r="K331" s="100" t="s">
        <v>49</v>
      </c>
      <c r="L331" s="100" t="s">
        <v>148</v>
      </c>
      <c r="M331" s="100" t="s">
        <v>87</v>
      </c>
      <c r="N331" s="100" t="s">
        <v>102</v>
      </c>
      <c r="O331" s="43">
        <f t="shared" si="561"/>
        <v>61.530090639999997</v>
      </c>
      <c r="P331" s="162">
        <f t="shared" si="562"/>
        <v>37.429093440000003</v>
      </c>
      <c r="Q331" s="43">
        <f t="shared" si="563"/>
        <v>57.843478169999997</v>
      </c>
      <c r="R331" s="162">
        <f t="shared" si="564"/>
        <v>38.476823439999997</v>
      </c>
      <c r="S331" s="43">
        <f t="shared" si="565"/>
        <v>56.09725847</v>
      </c>
      <c r="T331" s="162">
        <f t="shared" si="566"/>
        <v>42.806626850000001</v>
      </c>
      <c r="U331" s="43">
        <f t="shared" si="567"/>
        <v>59.549470540000002</v>
      </c>
      <c r="V331" s="162">
        <f t="shared" si="568"/>
        <v>39.591763159999999</v>
      </c>
      <c r="W331" s="43">
        <f t="shared" si="268"/>
        <v>59.527446050000002</v>
      </c>
      <c r="X331" s="162">
        <f t="shared" si="269"/>
        <v>40.472553949999998</v>
      </c>
      <c r="Y331" s="43">
        <f t="shared" si="665"/>
        <v>63.522437539999999</v>
      </c>
      <c r="Z331" s="162">
        <f t="shared" si="666"/>
        <v>36.477562460000001</v>
      </c>
      <c r="AA331" s="58" t="s">
        <v>655</v>
      </c>
      <c r="AB331" s="168"/>
      <c r="AC331" s="58" t="s">
        <v>655</v>
      </c>
      <c r="AD331" s="168"/>
      <c r="AE331" s="58" t="s">
        <v>655</v>
      </c>
      <c r="AF331" s="168"/>
      <c r="AG331" s="43">
        <f t="shared" ref="AG331:AL331" si="743">CZ331/$CY331*100</f>
        <v>81.814664350000001</v>
      </c>
      <c r="AH331" s="44">
        <f t="shared" si="743"/>
        <v>9.3506158510000006</v>
      </c>
      <c r="AI331" s="44">
        <f t="shared" si="743"/>
        <v>3.0981400109999999</v>
      </c>
      <c r="AJ331" s="44">
        <f t="shared" si="743"/>
        <v>4.3731402409999998</v>
      </c>
      <c r="AK331" s="44">
        <f t="shared" si="743"/>
        <v>6.9093220570000002E-2</v>
      </c>
      <c r="AL331" s="44">
        <f t="shared" si="743"/>
        <v>1.2943463319999999</v>
      </c>
      <c r="AM331" s="43">
        <f t="shared" ref="AM331:AR331" si="744">DN331/$DM331*100</f>
        <v>81.646867549999996</v>
      </c>
      <c r="AN331" s="44">
        <f t="shared" si="744"/>
        <v>8.3939813609999998</v>
      </c>
      <c r="AO331" s="44">
        <f t="shared" si="744"/>
        <v>3.639065607</v>
      </c>
      <c r="AP331" s="44">
        <f t="shared" si="744"/>
        <v>5.2364215549999997</v>
      </c>
      <c r="AQ331" s="44">
        <f t="shared" si="744"/>
        <v>9.5639043539999996E-2</v>
      </c>
      <c r="AR331" s="163">
        <f t="shared" si="744"/>
        <v>0.98802488820000001</v>
      </c>
      <c r="AS331" s="45">
        <f t="shared" si="571"/>
        <v>94.372527660000003</v>
      </c>
      <c r="AT331" s="46">
        <f t="shared" si="577"/>
        <v>16</v>
      </c>
      <c r="AU331" s="47">
        <f t="shared" si="572"/>
        <v>47.822385709999999</v>
      </c>
      <c r="AV331" s="46">
        <f t="shared" si="578"/>
        <v>38</v>
      </c>
      <c r="AW331" s="47">
        <f t="shared" si="573"/>
        <v>48.789799850000001</v>
      </c>
      <c r="AX331" s="164">
        <f t="shared" si="579"/>
        <v>76</v>
      </c>
      <c r="AY331" s="48">
        <v>90366</v>
      </c>
      <c r="AZ331" s="49">
        <f t="shared" si="673"/>
        <v>44</v>
      </c>
      <c r="BA331" s="50">
        <v>94326</v>
      </c>
      <c r="BB331" s="49">
        <f t="shared" si="674"/>
        <v>60</v>
      </c>
      <c r="BC331" s="165">
        <f t="shared" si="574"/>
        <v>41.897453370000001</v>
      </c>
      <c r="BD331" s="51"/>
      <c r="BE331" s="61"/>
      <c r="BF331" s="168"/>
      <c r="BG331" s="100">
        <v>328</v>
      </c>
      <c r="BH331" s="39">
        <v>449359</v>
      </c>
      <c r="BI331" s="40">
        <v>276491</v>
      </c>
      <c r="BJ331" s="40">
        <v>168191</v>
      </c>
      <c r="BK331" s="39">
        <v>382477</v>
      </c>
      <c r="BL331" s="40">
        <v>221238</v>
      </c>
      <c r="BM331" s="40">
        <v>147165</v>
      </c>
      <c r="BN331" s="39">
        <v>362827</v>
      </c>
      <c r="BO331" s="40">
        <v>203536</v>
      </c>
      <c r="BP331" s="40">
        <v>155314</v>
      </c>
      <c r="BQ331" s="39">
        <v>371696</v>
      </c>
      <c r="BR331" s="40">
        <v>221343</v>
      </c>
      <c r="BS331" s="40">
        <v>147161</v>
      </c>
      <c r="BT331" s="39">
        <v>444563</v>
      </c>
      <c r="BU331" s="40">
        <v>264637</v>
      </c>
      <c r="BV331" s="40">
        <v>179926</v>
      </c>
      <c r="BW331" s="40">
        <v>0</v>
      </c>
      <c r="BX331" s="40">
        <v>0</v>
      </c>
      <c r="BY331" s="159">
        <v>0</v>
      </c>
      <c r="BZ331" s="39">
        <v>332991</v>
      </c>
      <c r="CA331" s="40">
        <v>211524</v>
      </c>
      <c r="CB331" s="40">
        <v>121467</v>
      </c>
      <c r="CC331" s="159">
        <v>0</v>
      </c>
      <c r="CD331" s="39"/>
      <c r="CE331" s="40"/>
      <c r="CF331" s="40"/>
      <c r="CG331" s="159"/>
      <c r="CH331" s="39"/>
      <c r="CI331" s="40"/>
      <c r="CJ331" s="40"/>
      <c r="CK331" s="159"/>
      <c r="CL331" s="39"/>
      <c r="CM331" s="159"/>
      <c r="CN331" s="39"/>
      <c r="CO331" s="40"/>
      <c r="CP331" s="40"/>
      <c r="CQ331" s="159"/>
      <c r="CR331" s="39">
        <v>697420</v>
      </c>
      <c r="CS331" s="40">
        <v>552175</v>
      </c>
      <c r="CT331" s="40">
        <v>66425</v>
      </c>
      <c r="CU331" s="40">
        <v>29600</v>
      </c>
      <c r="CV331" s="40">
        <v>33305</v>
      </c>
      <c r="CW331" s="40">
        <v>420</v>
      </c>
      <c r="CX331" s="40">
        <v>15495</v>
      </c>
      <c r="CY331" s="39">
        <v>542745</v>
      </c>
      <c r="CZ331" s="40">
        <v>444045</v>
      </c>
      <c r="DA331" s="40">
        <v>50750</v>
      </c>
      <c r="DB331" s="40">
        <v>16815</v>
      </c>
      <c r="DC331" s="40">
        <v>23735</v>
      </c>
      <c r="DD331" s="40">
        <v>375</v>
      </c>
      <c r="DE331" s="40">
        <v>7025</v>
      </c>
      <c r="DF331" s="39">
        <v>705687</v>
      </c>
      <c r="DG331" s="40">
        <v>562909</v>
      </c>
      <c r="DH331" s="40">
        <v>61802</v>
      </c>
      <c r="DI331" s="40">
        <v>29924</v>
      </c>
      <c r="DJ331" s="40">
        <v>38327</v>
      </c>
      <c r="DK331" s="40">
        <v>700</v>
      </c>
      <c r="DL331" s="159">
        <v>12025</v>
      </c>
      <c r="DM331" s="39">
        <v>543711</v>
      </c>
      <c r="DN331" s="40">
        <v>443923</v>
      </c>
      <c r="DO331" s="40">
        <v>45639</v>
      </c>
      <c r="DP331" s="40">
        <v>19786</v>
      </c>
      <c r="DQ331" s="40">
        <v>28471</v>
      </c>
      <c r="DR331" s="40">
        <v>520</v>
      </c>
      <c r="DS331" s="159">
        <v>5372</v>
      </c>
      <c r="DT331" s="41">
        <v>512166</v>
      </c>
      <c r="DU331" s="42">
        <v>28822</v>
      </c>
      <c r="DV331" s="42">
        <v>125611</v>
      </c>
      <c r="DW331" s="42">
        <v>112803</v>
      </c>
      <c r="DX331" s="42">
        <v>244930</v>
      </c>
      <c r="DY331" s="41">
        <v>407288</v>
      </c>
      <c r="DZ331" s="42">
        <v>16723</v>
      </c>
      <c r="EA331" s="42">
        <v>101910</v>
      </c>
      <c r="EB331" s="42">
        <v>89940</v>
      </c>
      <c r="EC331" s="160">
        <v>198715</v>
      </c>
    </row>
    <row r="332" spans="1:133">
      <c r="A332" s="155" t="s">
        <v>2029</v>
      </c>
      <c r="B332" s="155" t="s">
        <v>2030</v>
      </c>
      <c r="C332" s="140" t="s">
        <v>126</v>
      </c>
      <c r="D332" s="29" t="s">
        <v>2031</v>
      </c>
      <c r="E332" s="156" t="s">
        <v>2032</v>
      </c>
      <c r="F332" s="29" t="s">
        <v>2033</v>
      </c>
      <c r="G332" s="156" t="s">
        <v>2034</v>
      </c>
      <c r="H332" s="166" t="s">
        <v>195</v>
      </c>
      <c r="I332" s="150">
        <v>1959</v>
      </c>
      <c r="J332" s="100" t="s">
        <v>131</v>
      </c>
      <c r="K332" s="100" t="s">
        <v>49</v>
      </c>
      <c r="L332" s="100" t="s">
        <v>148</v>
      </c>
      <c r="M332" s="100" t="s">
        <v>87</v>
      </c>
      <c r="N332" s="100" t="s">
        <v>102</v>
      </c>
      <c r="O332" s="43">
        <f t="shared" si="561"/>
        <v>65.139423530000002</v>
      </c>
      <c r="P332" s="162">
        <f t="shared" si="562"/>
        <v>34.01657368</v>
      </c>
      <c r="Q332" s="43">
        <f t="shared" si="563"/>
        <v>62.611272730000003</v>
      </c>
      <c r="R332" s="162">
        <f t="shared" si="564"/>
        <v>34.388615690000002</v>
      </c>
      <c r="S332" s="43">
        <f t="shared" si="565"/>
        <v>63.395267590000003</v>
      </c>
      <c r="T332" s="162">
        <f t="shared" si="566"/>
        <v>35.653882799999998</v>
      </c>
      <c r="U332" s="43">
        <f t="shared" si="567"/>
        <v>62.775524259999997</v>
      </c>
      <c r="V332" s="162">
        <f t="shared" si="568"/>
        <v>36.320275090000003</v>
      </c>
      <c r="W332" s="43">
        <f t="shared" si="268"/>
        <v>64.696745469999996</v>
      </c>
      <c r="X332" s="162">
        <f t="shared" si="269"/>
        <v>35.303254529999997</v>
      </c>
      <c r="Y332" s="43">
        <f t="shared" si="665"/>
        <v>65.188668719999995</v>
      </c>
      <c r="Z332" s="162">
        <f t="shared" si="666"/>
        <v>34.811331279999997</v>
      </c>
      <c r="AA332" s="58" t="s">
        <v>655</v>
      </c>
      <c r="AB332" s="168"/>
      <c r="AC332" s="58" t="s">
        <v>655</v>
      </c>
      <c r="AD332" s="168"/>
      <c r="AE332" s="58" t="s">
        <v>655</v>
      </c>
      <c r="AF332" s="168"/>
      <c r="AG332" s="43">
        <f t="shared" ref="AG332:AL332" si="745">CZ332/$CY332*100</f>
        <v>68.991616769999993</v>
      </c>
      <c r="AH332" s="44">
        <f t="shared" si="745"/>
        <v>21.86347305</v>
      </c>
      <c r="AI332" s="44">
        <f t="shared" si="745"/>
        <v>3.0859880240000002</v>
      </c>
      <c r="AJ332" s="44">
        <f t="shared" si="745"/>
        <v>4.6802395209999998</v>
      </c>
      <c r="AK332" s="44">
        <f t="shared" si="745"/>
        <v>0.12646706590000001</v>
      </c>
      <c r="AL332" s="44">
        <f t="shared" si="745"/>
        <v>1.2522155690000001</v>
      </c>
      <c r="AM332" s="43">
        <f t="shared" ref="AM332:AR332" si="746">DN332/$DM332*100</f>
        <v>69.848531059999999</v>
      </c>
      <c r="AN332" s="44">
        <f t="shared" si="746"/>
        <v>20.449508810000001</v>
      </c>
      <c r="AO332" s="44">
        <f t="shared" si="746"/>
        <v>2.9264280500000002</v>
      </c>
      <c r="AP332" s="44">
        <f t="shared" si="746"/>
        <v>5.4525123139999998</v>
      </c>
      <c r="AQ332" s="44">
        <f t="shared" si="746"/>
        <v>0.12439121309999999</v>
      </c>
      <c r="AR332" s="163">
        <f t="shared" si="746"/>
        <v>1.198628555</v>
      </c>
      <c r="AS332" s="45">
        <f t="shared" si="571"/>
        <v>91.400999839999997</v>
      </c>
      <c r="AT332" s="46">
        <f t="shared" si="577"/>
        <v>115</v>
      </c>
      <c r="AU332" s="47">
        <f t="shared" si="572"/>
        <v>37.586871000000002</v>
      </c>
      <c r="AV332" s="46">
        <f t="shared" si="578"/>
        <v>114</v>
      </c>
      <c r="AW332" s="47">
        <f t="shared" si="573"/>
        <v>42.724235759999999</v>
      </c>
      <c r="AX332" s="164">
        <f t="shared" si="579"/>
        <v>124</v>
      </c>
      <c r="AY332" s="48">
        <v>69294</v>
      </c>
      <c r="AZ332" s="49">
        <f t="shared" si="673"/>
        <v>143</v>
      </c>
      <c r="BA332" s="50">
        <v>84862</v>
      </c>
      <c r="BB332" s="49">
        <f t="shared" si="674"/>
        <v>98</v>
      </c>
      <c r="BC332" s="165">
        <f t="shared" si="574"/>
        <v>39.515475760000001</v>
      </c>
      <c r="BD332" s="51"/>
      <c r="BE332" s="61"/>
      <c r="BF332" s="168"/>
      <c r="BG332" s="100">
        <v>329</v>
      </c>
      <c r="BH332" s="39">
        <v>404738</v>
      </c>
      <c r="BI332" s="40">
        <v>263644</v>
      </c>
      <c r="BJ332" s="40">
        <v>137678</v>
      </c>
      <c r="BK332" s="39">
        <v>367453</v>
      </c>
      <c r="BL332" s="40">
        <v>230067</v>
      </c>
      <c r="BM332" s="40">
        <v>126362</v>
      </c>
      <c r="BN332" s="39">
        <v>352632</v>
      </c>
      <c r="BO332" s="40">
        <v>223552</v>
      </c>
      <c r="BP332" s="40">
        <v>125727</v>
      </c>
      <c r="BQ332" s="39">
        <v>365848</v>
      </c>
      <c r="BR332" s="40">
        <v>229663</v>
      </c>
      <c r="BS332" s="40">
        <v>132877</v>
      </c>
      <c r="BT332" s="39">
        <v>395295</v>
      </c>
      <c r="BU332" s="40">
        <v>255743</v>
      </c>
      <c r="BV332" s="40">
        <v>139552</v>
      </c>
      <c r="BW332" s="40">
        <v>0</v>
      </c>
      <c r="BX332" s="40">
        <v>0</v>
      </c>
      <c r="BY332" s="159">
        <v>0</v>
      </c>
      <c r="BZ332" s="39">
        <v>304714</v>
      </c>
      <c r="CA332" s="40">
        <v>198639</v>
      </c>
      <c r="CB332" s="40">
        <v>106075</v>
      </c>
      <c r="CC332" s="159">
        <v>0</v>
      </c>
      <c r="CD332" s="39"/>
      <c r="CE332" s="40"/>
      <c r="CF332" s="40"/>
      <c r="CG332" s="159"/>
      <c r="CH332" s="39"/>
      <c r="CI332" s="40"/>
      <c r="CJ332" s="40"/>
      <c r="CK332" s="159"/>
      <c r="CL332" s="39"/>
      <c r="CM332" s="159"/>
      <c r="CN332" s="39"/>
      <c r="CO332" s="40"/>
      <c r="CP332" s="40"/>
      <c r="CQ332" s="159"/>
      <c r="CR332" s="39">
        <v>677015</v>
      </c>
      <c r="CS332" s="40">
        <v>440895</v>
      </c>
      <c r="CT332" s="40">
        <v>160260</v>
      </c>
      <c r="CU332" s="40">
        <v>26345</v>
      </c>
      <c r="CV332" s="40">
        <v>34240</v>
      </c>
      <c r="CW332" s="40">
        <v>980</v>
      </c>
      <c r="CX332" s="40">
        <v>14295</v>
      </c>
      <c r="CY332" s="39">
        <v>521875</v>
      </c>
      <c r="CZ332" s="40">
        <v>360050</v>
      </c>
      <c r="DA332" s="40">
        <v>114100</v>
      </c>
      <c r="DB332" s="40">
        <v>16105</v>
      </c>
      <c r="DC332" s="40">
        <v>24425</v>
      </c>
      <c r="DD332" s="40">
        <v>660</v>
      </c>
      <c r="DE332" s="40">
        <v>6535</v>
      </c>
      <c r="DF332" s="39">
        <v>705688</v>
      </c>
      <c r="DG332" s="40">
        <v>469497</v>
      </c>
      <c r="DH332" s="40">
        <v>159178</v>
      </c>
      <c r="DI332" s="40">
        <v>23687</v>
      </c>
      <c r="DJ332" s="40">
        <v>39762</v>
      </c>
      <c r="DK332" s="40">
        <v>933</v>
      </c>
      <c r="DL332" s="159">
        <v>12631</v>
      </c>
      <c r="DM332" s="39">
        <v>541035</v>
      </c>
      <c r="DN332" s="40">
        <v>377905</v>
      </c>
      <c r="DO332" s="40">
        <v>110639</v>
      </c>
      <c r="DP332" s="40">
        <v>15833</v>
      </c>
      <c r="DQ332" s="40">
        <v>29500</v>
      </c>
      <c r="DR332" s="40">
        <v>673</v>
      </c>
      <c r="DS332" s="159">
        <v>6485</v>
      </c>
      <c r="DT332" s="41">
        <v>488080</v>
      </c>
      <c r="DU332" s="42">
        <v>41970</v>
      </c>
      <c r="DV332" s="42">
        <v>149350</v>
      </c>
      <c r="DW332" s="42">
        <v>113306</v>
      </c>
      <c r="DX332" s="42">
        <v>183454</v>
      </c>
      <c r="DY332" s="41">
        <v>325684</v>
      </c>
      <c r="DZ332" s="42">
        <v>17617</v>
      </c>
      <c r="EA332" s="42">
        <v>96191</v>
      </c>
      <c r="EB332" s="42">
        <v>72730</v>
      </c>
      <c r="EC332" s="160">
        <v>139146</v>
      </c>
    </row>
    <row r="333" spans="1:133">
      <c r="A333" s="154" t="s">
        <v>2035</v>
      </c>
      <c r="B333" s="154" t="s">
        <v>2036</v>
      </c>
      <c r="C333" s="140" t="s">
        <v>126</v>
      </c>
      <c r="D333" s="29" t="s">
        <v>2037</v>
      </c>
      <c r="E333" s="156" t="s">
        <v>2038</v>
      </c>
      <c r="F333" s="29" t="s">
        <v>2039</v>
      </c>
      <c r="G333" s="156" t="s">
        <v>2040</v>
      </c>
      <c r="H333" s="166">
        <v>2018</v>
      </c>
      <c r="I333" s="150">
        <v>1967</v>
      </c>
      <c r="J333" s="100" t="s">
        <v>131</v>
      </c>
      <c r="K333" s="100" t="s">
        <v>49</v>
      </c>
      <c r="L333" s="100" t="s">
        <v>894</v>
      </c>
      <c r="M333" s="100" t="s">
        <v>87</v>
      </c>
      <c r="N333" s="100" t="s">
        <v>102</v>
      </c>
      <c r="O333" s="43">
        <f t="shared" si="561"/>
        <v>56.933194280000002</v>
      </c>
      <c r="P333" s="162">
        <f t="shared" si="562"/>
        <v>41.862462430000001</v>
      </c>
      <c r="Q333" s="43">
        <f t="shared" si="563"/>
        <v>52.593286429999999</v>
      </c>
      <c r="R333" s="162">
        <f t="shared" si="564"/>
        <v>43.301431340000001</v>
      </c>
      <c r="S333" s="43">
        <f t="shared" si="565"/>
        <v>50.997969359999999</v>
      </c>
      <c r="T333" s="162">
        <f t="shared" si="566"/>
        <v>47.811708899999999</v>
      </c>
      <c r="U333" s="43">
        <f t="shared" si="567"/>
        <v>55.665355550000001</v>
      </c>
      <c r="V333" s="162">
        <f t="shared" si="568"/>
        <v>43.407138959999997</v>
      </c>
      <c r="W333" s="43">
        <f t="shared" si="268"/>
        <v>56.05422239</v>
      </c>
      <c r="X333" s="162">
        <f t="shared" si="269"/>
        <v>43.94577761</v>
      </c>
      <c r="Y333" s="43">
        <f t="shared" si="665"/>
        <v>58.875916080000003</v>
      </c>
      <c r="Z333" s="162">
        <f t="shared" si="666"/>
        <v>41.124083919999997</v>
      </c>
      <c r="AA333" s="58" t="s">
        <v>655</v>
      </c>
      <c r="AB333" s="168"/>
      <c r="AC333" s="58" t="s">
        <v>655</v>
      </c>
      <c r="AD333" s="168"/>
      <c r="AE333" s="58" t="s">
        <v>655</v>
      </c>
      <c r="AF333" s="168"/>
      <c r="AG333" s="43">
        <f t="shared" ref="AG333:AL333" si="747">CZ333/$CY333*100</f>
        <v>80.471357859999998</v>
      </c>
      <c r="AH333" s="44">
        <f t="shared" si="747"/>
        <v>5.8838199749999998</v>
      </c>
      <c r="AI333" s="44">
        <f t="shared" si="747"/>
        <v>9.7974139579999999</v>
      </c>
      <c r="AJ333" s="44">
        <f t="shared" si="747"/>
        <v>2.6109810840000001</v>
      </c>
      <c r="AK333" s="44">
        <f t="shared" si="747"/>
        <v>8.3451636420000003E-2</v>
      </c>
      <c r="AL333" s="44">
        <f t="shared" si="747"/>
        <v>1.152975482</v>
      </c>
      <c r="AM333" s="43">
        <f t="shared" ref="AM333:AR333" si="748">DN333/$DM333*100</f>
        <v>79.510550539999997</v>
      </c>
      <c r="AN333" s="44">
        <f t="shared" si="748"/>
        <v>5.8644586920000004</v>
      </c>
      <c r="AO333" s="44">
        <f t="shared" si="748"/>
        <v>10.57912003</v>
      </c>
      <c r="AP333" s="44">
        <f t="shared" si="748"/>
        <v>3.0020803869999999</v>
      </c>
      <c r="AQ333" s="44">
        <f t="shared" si="748"/>
        <v>0.12077226100000001</v>
      </c>
      <c r="AR333" s="163">
        <f t="shared" si="748"/>
        <v>0.92301809499999998</v>
      </c>
      <c r="AS333" s="45">
        <f t="shared" si="571"/>
        <v>90.820409690000005</v>
      </c>
      <c r="AT333" s="46">
        <f t="shared" si="577"/>
        <v>140</v>
      </c>
      <c r="AU333" s="47">
        <f t="shared" si="572"/>
        <v>45.02096607</v>
      </c>
      <c r="AV333" s="46">
        <f t="shared" si="578"/>
        <v>54</v>
      </c>
      <c r="AW333" s="47">
        <f t="shared" si="573"/>
        <v>49.241334790000003</v>
      </c>
      <c r="AX333" s="164">
        <f t="shared" si="579"/>
        <v>74</v>
      </c>
      <c r="AY333" s="48">
        <v>84666</v>
      </c>
      <c r="AZ333" s="49">
        <f t="shared" si="673"/>
        <v>60</v>
      </c>
      <c r="BA333" s="50">
        <v>93343</v>
      </c>
      <c r="BB333" s="49">
        <f t="shared" si="674"/>
        <v>66</v>
      </c>
      <c r="BC333" s="165">
        <f t="shared" si="574"/>
        <v>40.846187129999997</v>
      </c>
      <c r="BD333" s="51"/>
      <c r="BE333" s="61"/>
      <c r="BF333" s="168"/>
      <c r="BG333" s="100">
        <v>330</v>
      </c>
      <c r="BH333" s="39">
        <v>407525</v>
      </c>
      <c r="BI333" s="40">
        <v>232017</v>
      </c>
      <c r="BJ333" s="40">
        <v>170600</v>
      </c>
      <c r="BK333" s="39">
        <v>353374</v>
      </c>
      <c r="BL333" s="40">
        <v>185851</v>
      </c>
      <c r="BM333" s="40">
        <v>153016</v>
      </c>
      <c r="BN333" s="39">
        <v>331423</v>
      </c>
      <c r="BO333" s="40">
        <v>169019</v>
      </c>
      <c r="BP333" s="40">
        <v>158459</v>
      </c>
      <c r="BQ333" s="39">
        <v>339405</v>
      </c>
      <c r="BR333" s="40">
        <v>188931</v>
      </c>
      <c r="BS333" s="40">
        <v>147326</v>
      </c>
      <c r="BT333" s="39">
        <v>403966</v>
      </c>
      <c r="BU333" s="40">
        <v>226440</v>
      </c>
      <c r="BV333" s="40">
        <v>177526</v>
      </c>
      <c r="BW333" s="40">
        <v>0</v>
      </c>
      <c r="BX333" s="40">
        <v>0</v>
      </c>
      <c r="BY333" s="159">
        <v>0</v>
      </c>
      <c r="BZ333" s="39">
        <v>301828</v>
      </c>
      <c r="CA333" s="40">
        <v>177704</v>
      </c>
      <c r="CB333" s="40">
        <v>124124</v>
      </c>
      <c r="CC333" s="159">
        <v>0</v>
      </c>
      <c r="CD333" s="39"/>
      <c r="CE333" s="40"/>
      <c r="CF333" s="40"/>
      <c r="CG333" s="159"/>
      <c r="CH333" s="39"/>
      <c r="CI333" s="40"/>
      <c r="CJ333" s="40"/>
      <c r="CK333" s="159"/>
      <c r="CL333" s="39"/>
      <c r="CM333" s="159"/>
      <c r="CN333" s="39"/>
      <c r="CO333" s="40"/>
      <c r="CP333" s="40"/>
      <c r="CQ333" s="159"/>
      <c r="CR333" s="39">
        <v>688125</v>
      </c>
      <c r="CS333" s="40">
        <v>524485</v>
      </c>
      <c r="CT333" s="40">
        <v>39835</v>
      </c>
      <c r="CU333" s="40">
        <v>89320</v>
      </c>
      <c r="CV333" s="40">
        <v>20995</v>
      </c>
      <c r="CW333" s="40">
        <v>610</v>
      </c>
      <c r="CX333" s="40">
        <v>12880</v>
      </c>
      <c r="CY333" s="39">
        <v>521260</v>
      </c>
      <c r="CZ333" s="40">
        <v>419465</v>
      </c>
      <c r="DA333" s="40">
        <v>30670</v>
      </c>
      <c r="DB333" s="40">
        <v>51070</v>
      </c>
      <c r="DC333" s="40">
        <v>13610</v>
      </c>
      <c r="DD333" s="40">
        <v>435</v>
      </c>
      <c r="DE333" s="40">
        <v>6010</v>
      </c>
      <c r="DF333" s="39">
        <v>705688</v>
      </c>
      <c r="DG333" s="40">
        <v>538871</v>
      </c>
      <c r="DH333" s="40">
        <v>41738</v>
      </c>
      <c r="DI333" s="40">
        <v>90778</v>
      </c>
      <c r="DJ333" s="40">
        <v>22602</v>
      </c>
      <c r="DK333" s="40">
        <v>829</v>
      </c>
      <c r="DL333" s="159">
        <v>10870</v>
      </c>
      <c r="DM333" s="39">
        <v>528267</v>
      </c>
      <c r="DN333" s="40">
        <v>420028</v>
      </c>
      <c r="DO333" s="40">
        <v>30980</v>
      </c>
      <c r="DP333" s="40">
        <v>55886</v>
      </c>
      <c r="DQ333" s="40">
        <v>15859</v>
      </c>
      <c r="DR333" s="40">
        <v>638</v>
      </c>
      <c r="DS333" s="159">
        <v>4876</v>
      </c>
      <c r="DT333" s="41">
        <v>490316</v>
      </c>
      <c r="DU333" s="42">
        <v>45009</v>
      </c>
      <c r="DV333" s="42">
        <v>120307</v>
      </c>
      <c r="DW333" s="42">
        <v>104255</v>
      </c>
      <c r="DX333" s="42">
        <v>220745</v>
      </c>
      <c r="DY333" s="41">
        <v>381064</v>
      </c>
      <c r="DZ333" s="42">
        <v>18511</v>
      </c>
      <c r="EA333" s="42">
        <v>93063</v>
      </c>
      <c r="EB333" s="42">
        <v>81849</v>
      </c>
      <c r="EC333" s="160">
        <v>187641</v>
      </c>
    </row>
    <row r="334" spans="1:133">
      <c r="A334" s="155" t="s">
        <v>2041</v>
      </c>
      <c r="B334" s="155" t="s">
        <v>2042</v>
      </c>
      <c r="C334" s="140" t="s">
        <v>126</v>
      </c>
      <c r="D334" s="29" t="s">
        <v>2043</v>
      </c>
      <c r="E334" s="156" t="s">
        <v>2044</v>
      </c>
      <c r="F334" s="29" t="s">
        <v>2045</v>
      </c>
      <c r="G334" s="156" t="s">
        <v>2046</v>
      </c>
      <c r="H334" s="166" t="s">
        <v>195</v>
      </c>
      <c r="I334" s="150">
        <v>1957</v>
      </c>
      <c r="J334" s="100" t="s">
        <v>131</v>
      </c>
      <c r="K334" s="100" t="s">
        <v>49</v>
      </c>
      <c r="L334" s="100" t="s">
        <v>410</v>
      </c>
      <c r="M334" s="100" t="s">
        <v>87</v>
      </c>
      <c r="N334" s="100" t="s">
        <v>102</v>
      </c>
      <c r="O334" s="43">
        <f t="shared" si="561"/>
        <v>51.814844280000003</v>
      </c>
      <c r="P334" s="162">
        <f t="shared" si="562"/>
        <v>47.002386860000001</v>
      </c>
      <c r="Q334" s="43">
        <f t="shared" si="563"/>
        <v>48.664987410000002</v>
      </c>
      <c r="R334" s="162">
        <f t="shared" si="564"/>
        <v>47.578829169999999</v>
      </c>
      <c r="S334" s="43">
        <f t="shared" si="565"/>
        <v>52.864616310000002</v>
      </c>
      <c r="T334" s="162">
        <f t="shared" si="566"/>
        <v>45.865182769999997</v>
      </c>
      <c r="U334" s="43">
        <f t="shared" si="567"/>
        <v>56.56060282</v>
      </c>
      <c r="V334" s="162">
        <f t="shared" si="568"/>
        <v>42.144316320000001</v>
      </c>
      <c r="W334" s="43">
        <f t="shared" si="268"/>
        <v>51.874459950000002</v>
      </c>
      <c r="X334" s="162">
        <f t="shared" si="269"/>
        <v>48.125540049999998</v>
      </c>
      <c r="Y334" s="43">
        <f t="shared" si="665"/>
        <v>53.487983409999998</v>
      </c>
      <c r="Z334" s="162">
        <f t="shared" si="666"/>
        <v>43.469028829999999</v>
      </c>
      <c r="AA334" s="58" t="s">
        <v>655</v>
      </c>
      <c r="AB334" s="168"/>
      <c r="AC334" s="58" t="s">
        <v>655</v>
      </c>
      <c r="AD334" s="168"/>
      <c r="AE334" s="58" t="s">
        <v>655</v>
      </c>
      <c r="AF334" s="168"/>
      <c r="AG334" s="43">
        <f t="shared" ref="AG334:AL334" si="749">CZ334/$CY334*100</f>
        <v>76.702545110000003</v>
      </c>
      <c r="AH334" s="44">
        <f t="shared" si="749"/>
        <v>5.3845166500000001</v>
      </c>
      <c r="AI334" s="44">
        <f t="shared" si="749"/>
        <v>14.36390641</v>
      </c>
      <c r="AJ334" s="44">
        <f t="shared" si="749"/>
        <v>2.265476016</v>
      </c>
      <c r="AK334" s="44">
        <f t="shared" si="749"/>
        <v>8.7098430389999995E-2</v>
      </c>
      <c r="AL334" s="44">
        <f t="shared" si="749"/>
        <v>1.1964573860000001</v>
      </c>
      <c r="AM334" s="43">
        <f t="shared" ref="AM334:AR334" si="750">DN334/$DM334*100</f>
        <v>79.884241419999995</v>
      </c>
      <c r="AN334" s="44">
        <f t="shared" si="750"/>
        <v>4.5786094290000001</v>
      </c>
      <c r="AO334" s="44">
        <f t="shared" si="750"/>
        <v>11.844248759999999</v>
      </c>
      <c r="AP334" s="44">
        <f t="shared" si="750"/>
        <v>2.5430196289999998</v>
      </c>
      <c r="AQ334" s="44">
        <f t="shared" si="750"/>
        <v>0.1163089341</v>
      </c>
      <c r="AR334" s="163">
        <f t="shared" si="750"/>
        <v>1.0335718220000001</v>
      </c>
      <c r="AS334" s="45">
        <f t="shared" si="571"/>
        <v>89.753505169999997</v>
      </c>
      <c r="AT334" s="46">
        <f t="shared" si="577"/>
        <v>197</v>
      </c>
      <c r="AU334" s="47">
        <f t="shared" si="572"/>
        <v>29.750071370000001</v>
      </c>
      <c r="AV334" s="46">
        <f t="shared" si="578"/>
        <v>224</v>
      </c>
      <c r="AW334" s="47">
        <f t="shared" si="573"/>
        <v>32.764081210000001</v>
      </c>
      <c r="AX334" s="164">
        <f t="shared" si="579"/>
        <v>240</v>
      </c>
      <c r="AY334" s="48">
        <v>66511</v>
      </c>
      <c r="AZ334" s="49">
        <f t="shared" si="673"/>
        <v>167</v>
      </c>
      <c r="BA334" s="50">
        <v>72409</v>
      </c>
      <c r="BB334" s="49">
        <f t="shared" si="674"/>
        <v>182</v>
      </c>
      <c r="BC334" s="165">
        <f t="shared" si="574"/>
        <v>51.571660940000001</v>
      </c>
      <c r="BD334" s="51"/>
      <c r="BE334" s="61"/>
      <c r="BF334" s="168"/>
      <c r="BG334" s="100">
        <v>331</v>
      </c>
      <c r="BH334" s="39">
        <v>384606</v>
      </c>
      <c r="BI334" s="40">
        <v>199283</v>
      </c>
      <c r="BJ334" s="40">
        <v>180774</v>
      </c>
      <c r="BK334" s="39">
        <v>329510</v>
      </c>
      <c r="BL334" s="40">
        <v>160356</v>
      </c>
      <c r="BM334" s="40">
        <v>156777</v>
      </c>
      <c r="BN334" s="39">
        <v>300110</v>
      </c>
      <c r="BO334" s="40">
        <v>158652</v>
      </c>
      <c r="BP334" s="40">
        <v>137646</v>
      </c>
      <c r="BQ334" s="39">
        <v>312799</v>
      </c>
      <c r="BR334" s="40">
        <v>176921</v>
      </c>
      <c r="BS334" s="40">
        <v>131827</v>
      </c>
      <c r="BT334" s="39">
        <v>377282</v>
      </c>
      <c r="BU334" s="40">
        <v>195713</v>
      </c>
      <c r="BV334" s="40">
        <v>181569</v>
      </c>
      <c r="BW334" s="40">
        <v>0</v>
      </c>
      <c r="BX334" s="40">
        <v>0</v>
      </c>
      <c r="BY334" s="159">
        <v>0</v>
      </c>
      <c r="BZ334" s="39">
        <v>263261</v>
      </c>
      <c r="CA334" s="40">
        <v>140813</v>
      </c>
      <c r="CB334" s="40">
        <v>114437</v>
      </c>
      <c r="CC334" s="159">
        <v>8011</v>
      </c>
      <c r="CD334" s="39"/>
      <c r="CE334" s="40"/>
      <c r="CF334" s="40"/>
      <c r="CG334" s="159"/>
      <c r="CH334" s="39"/>
      <c r="CI334" s="40"/>
      <c r="CJ334" s="40"/>
      <c r="CK334" s="159"/>
      <c r="CL334" s="39"/>
      <c r="CM334" s="159"/>
      <c r="CN334" s="39"/>
      <c r="CO334" s="40"/>
      <c r="CP334" s="40"/>
      <c r="CQ334" s="159"/>
      <c r="CR334" s="39">
        <v>696790</v>
      </c>
      <c r="CS334" s="40">
        <v>502610</v>
      </c>
      <c r="CT334" s="40">
        <v>40570</v>
      </c>
      <c r="CU334" s="40">
        <v>122880</v>
      </c>
      <c r="CV334" s="40">
        <v>16610</v>
      </c>
      <c r="CW334" s="40">
        <v>570</v>
      </c>
      <c r="CX334" s="40">
        <v>13550</v>
      </c>
      <c r="CY334" s="39">
        <v>545360</v>
      </c>
      <c r="CZ334" s="40">
        <v>418305</v>
      </c>
      <c r="DA334" s="40">
        <v>29365</v>
      </c>
      <c r="DB334" s="40">
        <v>78335</v>
      </c>
      <c r="DC334" s="40">
        <v>12355</v>
      </c>
      <c r="DD334" s="40">
        <v>475</v>
      </c>
      <c r="DE334" s="40">
        <v>6525</v>
      </c>
      <c r="DF334" s="39">
        <v>705688</v>
      </c>
      <c r="DG334" s="40">
        <v>534985</v>
      </c>
      <c r="DH334" s="40">
        <v>36162</v>
      </c>
      <c r="DI334" s="40">
        <v>103207</v>
      </c>
      <c r="DJ334" s="40">
        <v>18791</v>
      </c>
      <c r="DK334" s="40">
        <v>867</v>
      </c>
      <c r="DL334" s="159">
        <v>11676</v>
      </c>
      <c r="DM334" s="39">
        <v>545100</v>
      </c>
      <c r="DN334" s="40">
        <v>435449</v>
      </c>
      <c r="DO334" s="40">
        <v>24958</v>
      </c>
      <c r="DP334" s="40">
        <v>64563</v>
      </c>
      <c r="DQ334" s="40">
        <v>13862</v>
      </c>
      <c r="DR334" s="40">
        <v>634</v>
      </c>
      <c r="DS334" s="159">
        <v>5634</v>
      </c>
      <c r="DT334" s="41">
        <v>500903</v>
      </c>
      <c r="DU334" s="42">
        <v>51325</v>
      </c>
      <c r="DV334" s="42">
        <v>168196</v>
      </c>
      <c r="DW334" s="42">
        <v>132363</v>
      </c>
      <c r="DX334" s="42">
        <v>149019</v>
      </c>
      <c r="DY334" s="41">
        <v>379211</v>
      </c>
      <c r="DZ334" s="42">
        <v>27899</v>
      </c>
      <c r="EA334" s="42">
        <v>129342</v>
      </c>
      <c r="EB334" s="42">
        <v>97725</v>
      </c>
      <c r="EC334" s="160">
        <v>124245</v>
      </c>
    </row>
    <row r="335" spans="1:133">
      <c r="A335" s="154" t="s">
        <v>2047</v>
      </c>
      <c r="B335" s="154" t="s">
        <v>2048</v>
      </c>
      <c r="C335" s="140" t="s">
        <v>126</v>
      </c>
      <c r="D335" s="29" t="s">
        <v>645</v>
      </c>
      <c r="E335" s="156" t="s">
        <v>2049</v>
      </c>
      <c r="F335" s="29" t="s">
        <v>2050</v>
      </c>
      <c r="G335" s="156" t="s">
        <v>2051</v>
      </c>
      <c r="H335" s="166">
        <v>2012</v>
      </c>
      <c r="I335" s="150">
        <v>1961</v>
      </c>
      <c r="J335" s="100" t="s">
        <v>85</v>
      </c>
      <c r="K335" s="100" t="s">
        <v>49</v>
      </c>
      <c r="L335" s="100" t="s">
        <v>148</v>
      </c>
      <c r="M335" s="100" t="s">
        <v>87</v>
      </c>
      <c r="N335" s="100" t="s">
        <v>102</v>
      </c>
      <c r="O335" s="43">
        <f t="shared" si="561"/>
        <v>47.288284849999997</v>
      </c>
      <c r="P335" s="162">
        <f t="shared" si="562"/>
        <v>51.705444180000001</v>
      </c>
      <c r="Q335" s="43">
        <f t="shared" si="563"/>
        <v>43.721828510000002</v>
      </c>
      <c r="R335" s="162">
        <f t="shared" si="564"/>
        <v>53.26321763</v>
      </c>
      <c r="S335" s="43">
        <f t="shared" si="565"/>
        <v>55.346829870000001</v>
      </c>
      <c r="T335" s="162">
        <f t="shared" si="566"/>
        <v>43.354952869999998</v>
      </c>
      <c r="U335" s="43">
        <f t="shared" si="567"/>
        <v>56.674220490000003</v>
      </c>
      <c r="V335" s="162">
        <f t="shared" si="568"/>
        <v>42.33939565</v>
      </c>
      <c r="W335" s="43">
        <f t="shared" si="268"/>
        <v>51.770697310000003</v>
      </c>
      <c r="X335" s="162">
        <f t="shared" si="269"/>
        <v>48.229302689999997</v>
      </c>
      <c r="Y335" s="43">
        <f t="shared" si="665"/>
        <v>54.642054109999997</v>
      </c>
      <c r="Z335" s="162">
        <f t="shared" si="666"/>
        <v>45.357945890000003</v>
      </c>
      <c r="AA335" s="58" t="s">
        <v>655</v>
      </c>
      <c r="AB335" s="168"/>
      <c r="AC335" s="58" t="s">
        <v>655</v>
      </c>
      <c r="AD335" s="168"/>
      <c r="AE335" s="58" t="s">
        <v>655</v>
      </c>
      <c r="AF335" s="168"/>
      <c r="AG335" s="43">
        <f t="shared" ref="AG335:AL335" si="751">CZ335/$CY335*100</f>
        <v>85.161897310000001</v>
      </c>
      <c r="AH335" s="44">
        <f t="shared" si="751"/>
        <v>4.8932483790000001</v>
      </c>
      <c r="AI335" s="44">
        <f t="shared" si="751"/>
        <v>7.6458752519999997</v>
      </c>
      <c r="AJ335" s="44">
        <f t="shared" si="751"/>
        <v>1.207243461</v>
      </c>
      <c r="AK335" s="44">
        <f t="shared" si="751"/>
        <v>9.2219986589999997E-2</v>
      </c>
      <c r="AL335" s="44">
        <f t="shared" si="751"/>
        <v>0.99951561219999996</v>
      </c>
      <c r="AM335" s="43">
        <f t="shared" ref="AM335:AR335" si="752">DN335/$DM335*100</f>
        <v>87.614590590000006</v>
      </c>
      <c r="AN335" s="44">
        <f t="shared" si="752"/>
        <v>4.137046293</v>
      </c>
      <c r="AO335" s="44">
        <f t="shared" si="752"/>
        <v>6.0000035990000002</v>
      </c>
      <c r="AP335" s="44">
        <f t="shared" si="752"/>
        <v>1.298528382</v>
      </c>
      <c r="AQ335" s="44">
        <f t="shared" si="752"/>
        <v>0.125588584</v>
      </c>
      <c r="AR335" s="163">
        <f t="shared" si="752"/>
        <v>0.8242425551</v>
      </c>
      <c r="AS335" s="45">
        <f t="shared" si="571"/>
        <v>90.316713919999998</v>
      </c>
      <c r="AT335" s="46">
        <f t="shared" si="577"/>
        <v>168</v>
      </c>
      <c r="AU335" s="47">
        <f t="shared" si="572"/>
        <v>24.811513489999999</v>
      </c>
      <c r="AV335" s="46">
        <f t="shared" si="578"/>
        <v>308</v>
      </c>
      <c r="AW335" s="47">
        <f t="shared" si="573"/>
        <v>25.975167299999999</v>
      </c>
      <c r="AX335" s="164">
        <f t="shared" si="579"/>
        <v>344</v>
      </c>
      <c r="AY335" s="48">
        <v>55209</v>
      </c>
      <c r="AZ335" s="49">
        <f t="shared" si="673"/>
        <v>285</v>
      </c>
      <c r="BA335" s="50">
        <v>56784</v>
      </c>
      <c r="BB335" s="49">
        <f t="shared" si="674"/>
        <v>345</v>
      </c>
      <c r="BC335" s="165">
        <f t="shared" si="574"/>
        <v>63.040952009999998</v>
      </c>
      <c r="BD335" s="51"/>
      <c r="BE335" s="61"/>
      <c r="BF335" s="168"/>
      <c r="BG335" s="100">
        <v>332</v>
      </c>
      <c r="BH335" s="39">
        <v>356564</v>
      </c>
      <c r="BI335" s="40">
        <v>168613</v>
      </c>
      <c r="BJ335" s="40">
        <v>184363</v>
      </c>
      <c r="BK335" s="39">
        <v>310154</v>
      </c>
      <c r="BL335" s="40">
        <v>135605</v>
      </c>
      <c r="BM335" s="40">
        <v>165198</v>
      </c>
      <c r="BN335" s="39">
        <v>287086</v>
      </c>
      <c r="BO335" s="40">
        <v>158893</v>
      </c>
      <c r="BP335" s="40">
        <v>124466</v>
      </c>
      <c r="BQ335" s="39">
        <v>311542</v>
      </c>
      <c r="BR335" s="40">
        <v>176564</v>
      </c>
      <c r="BS335" s="40">
        <v>131905</v>
      </c>
      <c r="BT335" s="39">
        <v>344610</v>
      </c>
      <c r="BU335" s="40">
        <v>178407</v>
      </c>
      <c r="BV335" s="40">
        <v>166203</v>
      </c>
      <c r="BW335" s="40">
        <v>0</v>
      </c>
      <c r="BX335" s="40">
        <v>0</v>
      </c>
      <c r="BY335" s="159">
        <v>0</v>
      </c>
      <c r="BZ335" s="39">
        <v>248166</v>
      </c>
      <c r="CA335" s="40">
        <v>135603</v>
      </c>
      <c r="CB335" s="40">
        <v>112563</v>
      </c>
      <c r="CC335" s="159">
        <v>0</v>
      </c>
      <c r="CD335" s="39"/>
      <c r="CE335" s="40"/>
      <c r="CF335" s="40"/>
      <c r="CG335" s="159"/>
      <c r="CH335" s="39"/>
      <c r="CI335" s="40"/>
      <c r="CJ335" s="40"/>
      <c r="CK335" s="159"/>
      <c r="CL335" s="39"/>
      <c r="CM335" s="159"/>
      <c r="CN335" s="39"/>
      <c r="CO335" s="40"/>
      <c r="CP335" s="40"/>
      <c r="CQ335" s="159"/>
      <c r="CR335" s="39">
        <v>671665</v>
      </c>
      <c r="CS335" s="40">
        <v>549620</v>
      </c>
      <c r="CT335" s="40">
        <v>34940</v>
      </c>
      <c r="CU335" s="40">
        <v>67260</v>
      </c>
      <c r="CV335" s="40">
        <v>8650</v>
      </c>
      <c r="CW335" s="40">
        <v>635</v>
      </c>
      <c r="CX335" s="40">
        <v>10560</v>
      </c>
      <c r="CY335" s="39">
        <v>536760</v>
      </c>
      <c r="CZ335" s="40">
        <v>457115</v>
      </c>
      <c r="DA335" s="40">
        <v>26265</v>
      </c>
      <c r="DB335" s="40">
        <v>41040</v>
      </c>
      <c r="DC335" s="40">
        <v>6480</v>
      </c>
      <c r="DD335" s="40">
        <v>495</v>
      </c>
      <c r="DE335" s="40">
        <v>5365</v>
      </c>
      <c r="DF335" s="39">
        <v>705687</v>
      </c>
      <c r="DG335" s="40">
        <v>598830</v>
      </c>
      <c r="DH335" s="40">
        <v>32869</v>
      </c>
      <c r="DI335" s="40">
        <v>54128</v>
      </c>
      <c r="DJ335" s="40">
        <v>9369</v>
      </c>
      <c r="DK335" s="40">
        <v>928</v>
      </c>
      <c r="DL335" s="159">
        <v>9563</v>
      </c>
      <c r="DM335" s="39">
        <v>555783</v>
      </c>
      <c r="DN335" s="40">
        <v>486947</v>
      </c>
      <c r="DO335" s="40">
        <v>22993</v>
      </c>
      <c r="DP335" s="40">
        <v>33347</v>
      </c>
      <c r="DQ335" s="40">
        <v>7217</v>
      </c>
      <c r="DR335" s="40">
        <v>698</v>
      </c>
      <c r="DS335" s="159">
        <v>4581</v>
      </c>
      <c r="DT335" s="41">
        <v>494863</v>
      </c>
      <c r="DU335" s="42">
        <v>47919</v>
      </c>
      <c r="DV335" s="42">
        <v>186540</v>
      </c>
      <c r="DW335" s="42">
        <v>137621</v>
      </c>
      <c r="DX335" s="42">
        <v>122783</v>
      </c>
      <c r="DY335" s="41">
        <v>416467</v>
      </c>
      <c r="DZ335" s="42">
        <v>31339</v>
      </c>
      <c r="EA335" s="42">
        <v>160065</v>
      </c>
      <c r="EB335" s="42">
        <v>116885</v>
      </c>
      <c r="EC335" s="160">
        <v>108178</v>
      </c>
    </row>
    <row r="336" spans="1:133">
      <c r="A336" s="155" t="s">
        <v>2052</v>
      </c>
      <c r="B336" s="155" t="s">
        <v>2053</v>
      </c>
      <c r="C336" s="140" t="s">
        <v>80</v>
      </c>
      <c r="D336" s="29" t="s">
        <v>1312</v>
      </c>
      <c r="E336" s="156" t="s">
        <v>2054</v>
      </c>
      <c r="F336" s="29" t="s">
        <v>2055</v>
      </c>
      <c r="G336" s="156" t="s">
        <v>2056</v>
      </c>
      <c r="H336" s="166">
        <v>2018</v>
      </c>
      <c r="I336" s="150">
        <v>1964</v>
      </c>
      <c r="J336" s="100" t="s">
        <v>85</v>
      </c>
      <c r="K336" s="100" t="s">
        <v>49</v>
      </c>
      <c r="L336" s="100" t="s">
        <v>148</v>
      </c>
      <c r="M336" s="100" t="s">
        <v>87</v>
      </c>
      <c r="N336" s="100" t="s">
        <v>102</v>
      </c>
      <c r="O336" s="43">
        <f t="shared" si="561"/>
        <v>34.070224320000001</v>
      </c>
      <c r="P336" s="162">
        <f t="shared" si="562"/>
        <v>64.544698699999998</v>
      </c>
      <c r="Q336" s="43">
        <f t="shared" si="563"/>
        <v>31.00617188</v>
      </c>
      <c r="R336" s="162">
        <f t="shared" si="564"/>
        <v>65.041225119999993</v>
      </c>
      <c r="S336" s="43">
        <f t="shared" si="565"/>
        <v>41.222109410000002</v>
      </c>
      <c r="T336" s="162">
        <f t="shared" si="566"/>
        <v>57.152708230000002</v>
      </c>
      <c r="U336" s="43">
        <f t="shared" si="567"/>
        <v>45.595900700000001</v>
      </c>
      <c r="V336" s="162">
        <f t="shared" si="568"/>
        <v>52.966987660000001</v>
      </c>
      <c r="W336" s="43">
        <f t="shared" si="268"/>
        <v>33.669652159999998</v>
      </c>
      <c r="X336" s="162">
        <f t="shared" si="269"/>
        <v>66.330347840000002</v>
      </c>
      <c r="Y336" s="43">
        <f t="shared" si="665"/>
        <v>40.254371759999998</v>
      </c>
      <c r="Z336" s="162">
        <f t="shared" si="666"/>
        <v>59.745628240000002</v>
      </c>
      <c r="AA336" s="58" t="s">
        <v>655</v>
      </c>
      <c r="AB336" s="168"/>
      <c r="AC336" s="58" t="s">
        <v>655</v>
      </c>
      <c r="AD336" s="168"/>
      <c r="AE336" s="58" t="s">
        <v>655</v>
      </c>
      <c r="AF336" s="168"/>
      <c r="AG336" s="43">
        <f t="shared" ref="AG336:AL336" si="753">CZ336/$CY336*100</f>
        <v>91.219709570000006</v>
      </c>
      <c r="AH336" s="44">
        <f t="shared" si="753"/>
        <v>2.3935620200000001</v>
      </c>
      <c r="AI336" s="44">
        <f t="shared" si="753"/>
        <v>4.8491660300000001</v>
      </c>
      <c r="AJ336" s="44">
        <f t="shared" si="753"/>
        <v>0.80564672029999995</v>
      </c>
      <c r="AK336" s="44">
        <f t="shared" si="753"/>
        <v>0.1231848222</v>
      </c>
      <c r="AL336" s="44">
        <f t="shared" si="753"/>
        <v>0.60873083670000006</v>
      </c>
      <c r="AM336" s="43">
        <f t="shared" ref="AM336:AR336" si="754">DN336/$DM336*100</f>
        <v>93.115117670000004</v>
      </c>
      <c r="AN336" s="44">
        <f t="shared" si="754"/>
        <v>2.0272452580000002</v>
      </c>
      <c r="AO336" s="44">
        <f t="shared" si="754"/>
        <v>3.4008124770000001</v>
      </c>
      <c r="AP336" s="44">
        <f t="shared" si="754"/>
        <v>0.76690088779999999</v>
      </c>
      <c r="AQ336" s="44">
        <f t="shared" si="754"/>
        <v>0.11304341580000001</v>
      </c>
      <c r="AR336" s="163">
        <f t="shared" si="754"/>
        <v>0.57688028879999997</v>
      </c>
      <c r="AS336" s="45">
        <f t="shared" si="571"/>
        <v>89.121193410000004</v>
      </c>
      <c r="AT336" s="46">
        <f t="shared" si="577"/>
        <v>226</v>
      </c>
      <c r="AU336" s="47">
        <f t="shared" si="572"/>
        <v>21.20140142</v>
      </c>
      <c r="AV336" s="46">
        <f t="shared" si="578"/>
        <v>372</v>
      </c>
      <c r="AW336" s="47">
        <f t="shared" si="573"/>
        <v>21.584066490000001</v>
      </c>
      <c r="AX336" s="164">
        <f t="shared" si="579"/>
        <v>404</v>
      </c>
      <c r="AY336" s="48">
        <v>59656</v>
      </c>
      <c r="AZ336" s="49">
        <f t="shared" si="673"/>
        <v>231</v>
      </c>
      <c r="BA336" s="50">
        <v>60471</v>
      </c>
      <c r="BB336" s="49">
        <f t="shared" si="674"/>
        <v>300</v>
      </c>
      <c r="BC336" s="165">
        <f t="shared" si="574"/>
        <v>71.530786800000001</v>
      </c>
      <c r="BD336" s="51"/>
      <c r="BE336" s="61"/>
      <c r="BF336" s="168"/>
      <c r="BG336" s="100">
        <v>333</v>
      </c>
      <c r="BH336" s="39">
        <v>359619</v>
      </c>
      <c r="BI336" s="40">
        <v>122523</v>
      </c>
      <c r="BJ336" s="40">
        <v>232115</v>
      </c>
      <c r="BK336" s="39">
        <v>315463</v>
      </c>
      <c r="BL336" s="40">
        <v>97813</v>
      </c>
      <c r="BM336" s="40">
        <v>205181</v>
      </c>
      <c r="BN336" s="39">
        <v>288583</v>
      </c>
      <c r="BO336" s="40">
        <v>118960</v>
      </c>
      <c r="BP336" s="40">
        <v>164933</v>
      </c>
      <c r="BQ336" s="39">
        <v>305613</v>
      </c>
      <c r="BR336" s="40">
        <v>139347</v>
      </c>
      <c r="BS336" s="40">
        <v>161874</v>
      </c>
      <c r="BT336" s="39">
        <v>351254</v>
      </c>
      <c r="BU336" s="40">
        <v>118266</v>
      </c>
      <c r="BV336" s="40">
        <v>232988</v>
      </c>
      <c r="BW336" s="40">
        <v>0</v>
      </c>
      <c r="BX336" s="40">
        <v>0</v>
      </c>
      <c r="BY336" s="159">
        <v>0</v>
      </c>
      <c r="BZ336" s="39">
        <v>248927</v>
      </c>
      <c r="CA336" s="40">
        <v>100204</v>
      </c>
      <c r="CB336" s="40">
        <v>148723</v>
      </c>
      <c r="CC336" s="159">
        <v>0</v>
      </c>
      <c r="CD336" s="39"/>
      <c r="CE336" s="40"/>
      <c r="CF336" s="40"/>
      <c r="CG336" s="159"/>
      <c r="CH336" s="39"/>
      <c r="CI336" s="40"/>
      <c r="CJ336" s="40"/>
      <c r="CK336" s="159"/>
      <c r="CL336" s="39"/>
      <c r="CM336" s="159"/>
      <c r="CN336" s="39"/>
      <c r="CO336" s="40"/>
      <c r="CP336" s="40"/>
      <c r="CQ336" s="159"/>
      <c r="CR336" s="39">
        <v>696580</v>
      </c>
      <c r="CS336" s="40">
        <v>623205</v>
      </c>
      <c r="CT336" s="40">
        <v>16785</v>
      </c>
      <c r="CU336" s="40">
        <v>43360</v>
      </c>
      <c r="CV336" s="40">
        <v>5915</v>
      </c>
      <c r="CW336" s="40">
        <v>725</v>
      </c>
      <c r="CX336" s="40">
        <v>6590</v>
      </c>
      <c r="CY336" s="39">
        <v>556075</v>
      </c>
      <c r="CZ336" s="40">
        <v>507250</v>
      </c>
      <c r="DA336" s="40">
        <v>13310</v>
      </c>
      <c r="DB336" s="40">
        <v>26965</v>
      </c>
      <c r="DC336" s="40">
        <v>4480</v>
      </c>
      <c r="DD336" s="40">
        <v>685</v>
      </c>
      <c r="DE336" s="40">
        <v>3385</v>
      </c>
      <c r="DF336" s="39">
        <v>705687</v>
      </c>
      <c r="DG336" s="40">
        <v>647577</v>
      </c>
      <c r="DH336" s="40">
        <v>14222</v>
      </c>
      <c r="DI336" s="40">
        <v>30722</v>
      </c>
      <c r="DJ336" s="40">
        <v>5810</v>
      </c>
      <c r="DK336" s="40">
        <v>779</v>
      </c>
      <c r="DL336" s="159">
        <v>6577</v>
      </c>
      <c r="DM336" s="39">
        <v>557308</v>
      </c>
      <c r="DN336" s="40">
        <v>518938</v>
      </c>
      <c r="DO336" s="40">
        <v>11298</v>
      </c>
      <c r="DP336" s="40">
        <v>18953</v>
      </c>
      <c r="DQ336" s="40">
        <v>4274</v>
      </c>
      <c r="DR336" s="40">
        <v>630</v>
      </c>
      <c r="DS336" s="159">
        <v>3215</v>
      </c>
      <c r="DT336" s="41">
        <v>500349</v>
      </c>
      <c r="DU336" s="42">
        <v>54432</v>
      </c>
      <c r="DV336" s="42">
        <v>215928</v>
      </c>
      <c r="DW336" s="42">
        <v>123908</v>
      </c>
      <c r="DX336" s="42">
        <v>106081</v>
      </c>
      <c r="DY336" s="41">
        <v>456698</v>
      </c>
      <c r="DZ336" s="42">
        <v>45417</v>
      </c>
      <c r="EA336" s="42">
        <v>200454</v>
      </c>
      <c r="EB336" s="42">
        <v>112253</v>
      </c>
      <c r="EC336" s="160">
        <v>98574</v>
      </c>
    </row>
    <row r="337" spans="1:133">
      <c r="A337" s="154" t="s">
        <v>2057</v>
      </c>
      <c r="B337" s="154" t="s">
        <v>2058</v>
      </c>
      <c r="C337" s="140" t="s">
        <v>80</v>
      </c>
      <c r="D337" s="29" t="s">
        <v>558</v>
      </c>
      <c r="E337" s="156" t="s">
        <v>2059</v>
      </c>
      <c r="F337" s="29" t="s">
        <v>2060</v>
      </c>
      <c r="G337" s="156" t="s">
        <v>2061</v>
      </c>
      <c r="H337" s="161">
        <v>2012</v>
      </c>
      <c r="I337" s="150">
        <v>1962</v>
      </c>
      <c r="J337" s="100" t="s">
        <v>85</v>
      </c>
      <c r="K337" s="100" t="s">
        <v>49</v>
      </c>
      <c r="L337" s="100" t="s">
        <v>1329</v>
      </c>
      <c r="M337" s="100" t="s">
        <v>87</v>
      </c>
      <c r="N337" s="100" t="s">
        <v>102</v>
      </c>
      <c r="O337" s="43">
        <f t="shared" si="561"/>
        <v>47.812451189999997</v>
      </c>
      <c r="P337" s="162">
        <f t="shared" si="562"/>
        <v>50.725488319999997</v>
      </c>
      <c r="Q337" s="43">
        <f t="shared" si="563"/>
        <v>43.371433189999998</v>
      </c>
      <c r="R337" s="162">
        <f t="shared" si="564"/>
        <v>52.30852797</v>
      </c>
      <c r="S337" s="43">
        <f t="shared" si="565"/>
        <v>45.998276160000003</v>
      </c>
      <c r="T337" s="162">
        <f t="shared" si="566"/>
        <v>52.632574349999999</v>
      </c>
      <c r="U337" s="43">
        <f t="shared" si="567"/>
        <v>48.606743520000002</v>
      </c>
      <c r="V337" s="162">
        <f t="shared" si="568"/>
        <v>50.346631080000002</v>
      </c>
      <c r="W337" s="43">
        <f t="shared" si="268"/>
        <v>46.687627919999997</v>
      </c>
      <c r="X337" s="162">
        <f t="shared" si="269"/>
        <v>53.312372080000003</v>
      </c>
      <c r="Y337" s="43">
        <f t="shared" si="665"/>
        <v>48.677641370000003</v>
      </c>
      <c r="Z337" s="162">
        <f t="shared" si="666"/>
        <v>51.322358629999997</v>
      </c>
      <c r="AA337" s="58" t="s">
        <v>655</v>
      </c>
      <c r="AB337" s="168"/>
      <c r="AC337" s="58" t="s">
        <v>655</v>
      </c>
      <c r="AD337" s="168"/>
      <c r="AE337" s="58" t="s">
        <v>655</v>
      </c>
      <c r="AF337" s="168"/>
      <c r="AG337" s="43">
        <f t="shared" ref="AG337:AL337" si="755">CZ337/$CY337*100</f>
        <v>80.623334580000005</v>
      </c>
      <c r="AH337" s="44">
        <f t="shared" si="755"/>
        <v>9.6064825339999995</v>
      </c>
      <c r="AI337" s="44">
        <f t="shared" si="755"/>
        <v>5.8322798909999998</v>
      </c>
      <c r="AJ337" s="44">
        <f t="shared" si="755"/>
        <v>2.2345098540000001</v>
      </c>
      <c r="AK337" s="44">
        <f t="shared" si="755"/>
        <v>0.1218658203</v>
      </c>
      <c r="AL337" s="44">
        <f t="shared" si="755"/>
        <v>1.5815273240000001</v>
      </c>
      <c r="AM337" s="43">
        <f t="shared" ref="AM337:AR337" si="756">DN337/$DM337*100</f>
        <v>81.83880413</v>
      </c>
      <c r="AN337" s="44">
        <f t="shared" si="756"/>
        <v>9.1833930069999994</v>
      </c>
      <c r="AO337" s="44">
        <f t="shared" si="756"/>
        <v>5.0334771119999999</v>
      </c>
      <c r="AP337" s="44">
        <f t="shared" si="756"/>
        <v>2.6140365659999998</v>
      </c>
      <c r="AQ337" s="44">
        <f t="shared" si="756"/>
        <v>0.1500698127</v>
      </c>
      <c r="AR337" s="163">
        <f t="shared" si="756"/>
        <v>1.180219369</v>
      </c>
      <c r="AS337" s="45">
        <f t="shared" si="571"/>
        <v>90.786333830000004</v>
      </c>
      <c r="AT337" s="46">
        <f t="shared" si="577"/>
        <v>146</v>
      </c>
      <c r="AU337" s="47">
        <f t="shared" si="572"/>
        <v>31.604242200000002</v>
      </c>
      <c r="AV337" s="46">
        <f t="shared" si="578"/>
        <v>191</v>
      </c>
      <c r="AW337" s="47">
        <f t="shared" si="573"/>
        <v>33.6128742</v>
      </c>
      <c r="AX337" s="164">
        <f t="shared" si="579"/>
        <v>227</v>
      </c>
      <c r="AY337" s="48">
        <v>64553</v>
      </c>
      <c r="AZ337" s="49">
        <f t="shared" si="673"/>
        <v>183</v>
      </c>
      <c r="BA337" s="50">
        <v>69716</v>
      </c>
      <c r="BB337" s="49">
        <f t="shared" si="674"/>
        <v>202</v>
      </c>
      <c r="BC337" s="165">
        <f t="shared" si="574"/>
        <v>53.523514550000002</v>
      </c>
      <c r="BD337" s="51"/>
      <c r="BE337" s="61"/>
      <c r="BF337" s="168"/>
      <c r="BG337" s="100">
        <v>334</v>
      </c>
      <c r="BH337" s="39">
        <v>396974</v>
      </c>
      <c r="BI337" s="40">
        <v>189803</v>
      </c>
      <c r="BJ337" s="40">
        <v>201367</v>
      </c>
      <c r="BK337" s="39">
        <v>346108</v>
      </c>
      <c r="BL337" s="40">
        <v>150112</v>
      </c>
      <c r="BM337" s="40">
        <v>181044</v>
      </c>
      <c r="BN337" s="39">
        <v>322536</v>
      </c>
      <c r="BO337" s="40">
        <v>148361</v>
      </c>
      <c r="BP337" s="40">
        <v>169759</v>
      </c>
      <c r="BQ337" s="39">
        <v>334217</v>
      </c>
      <c r="BR337" s="40">
        <v>162452</v>
      </c>
      <c r="BS337" s="40">
        <v>168267</v>
      </c>
      <c r="BT337" s="39">
        <v>391834</v>
      </c>
      <c r="BU337" s="40">
        <v>182938</v>
      </c>
      <c r="BV337" s="40">
        <v>208896</v>
      </c>
      <c r="BW337" s="40">
        <v>0</v>
      </c>
      <c r="BX337" s="40">
        <v>0</v>
      </c>
      <c r="BY337" s="159">
        <v>0</v>
      </c>
      <c r="BZ337" s="39">
        <v>291033</v>
      </c>
      <c r="CA337" s="40">
        <v>141668</v>
      </c>
      <c r="CB337" s="40">
        <v>149365</v>
      </c>
      <c r="CC337" s="159">
        <v>0</v>
      </c>
      <c r="CD337" s="39"/>
      <c r="CE337" s="40"/>
      <c r="CF337" s="40"/>
      <c r="CG337" s="159"/>
      <c r="CH337" s="39"/>
      <c r="CI337" s="40"/>
      <c r="CJ337" s="40"/>
      <c r="CK337" s="159"/>
      <c r="CL337" s="39"/>
      <c r="CM337" s="159"/>
      <c r="CN337" s="39"/>
      <c r="CO337" s="40"/>
      <c r="CP337" s="40"/>
      <c r="CQ337" s="159"/>
      <c r="CR337" s="39">
        <v>706420</v>
      </c>
      <c r="CS337" s="40">
        <v>542730</v>
      </c>
      <c r="CT337" s="40">
        <v>74875</v>
      </c>
      <c r="CU337" s="40">
        <v>53445</v>
      </c>
      <c r="CV337" s="40">
        <v>17370</v>
      </c>
      <c r="CW337" s="40">
        <v>930</v>
      </c>
      <c r="CX337" s="40">
        <v>17070</v>
      </c>
      <c r="CY337" s="39">
        <v>549785</v>
      </c>
      <c r="CZ337" s="40">
        <v>443255</v>
      </c>
      <c r="DA337" s="40">
        <v>52815</v>
      </c>
      <c r="DB337" s="40">
        <v>32065</v>
      </c>
      <c r="DC337" s="40">
        <v>12285</v>
      </c>
      <c r="DD337" s="40">
        <v>670</v>
      </c>
      <c r="DE337" s="40">
        <v>8695</v>
      </c>
      <c r="DF337" s="39">
        <v>705688</v>
      </c>
      <c r="DG337" s="40">
        <v>554409</v>
      </c>
      <c r="DH337" s="40">
        <v>71451</v>
      </c>
      <c r="DI337" s="40">
        <v>44592</v>
      </c>
      <c r="DJ337" s="40">
        <v>19295</v>
      </c>
      <c r="DK337" s="40">
        <v>1032</v>
      </c>
      <c r="DL337" s="159">
        <v>14909</v>
      </c>
      <c r="DM337" s="39">
        <v>545746</v>
      </c>
      <c r="DN337" s="40">
        <v>446632</v>
      </c>
      <c r="DO337" s="40">
        <v>50118</v>
      </c>
      <c r="DP337" s="40">
        <v>27470</v>
      </c>
      <c r="DQ337" s="40">
        <v>14266</v>
      </c>
      <c r="DR337" s="40">
        <v>819</v>
      </c>
      <c r="DS337" s="159">
        <v>6441</v>
      </c>
      <c r="DT337" s="41">
        <v>508321</v>
      </c>
      <c r="DU337" s="42">
        <v>46835</v>
      </c>
      <c r="DV337" s="42">
        <v>172845</v>
      </c>
      <c r="DW337" s="42">
        <v>127990</v>
      </c>
      <c r="DX337" s="42">
        <v>160651</v>
      </c>
      <c r="DY337" s="41">
        <v>404592</v>
      </c>
      <c r="DZ337" s="42">
        <v>27791</v>
      </c>
      <c r="EA337" s="42">
        <v>139913</v>
      </c>
      <c r="EB337" s="42">
        <v>100893</v>
      </c>
      <c r="EC337" s="160">
        <v>135995</v>
      </c>
    </row>
    <row r="338" spans="1:133">
      <c r="A338" s="155" t="s">
        <v>2062</v>
      </c>
      <c r="B338" s="155" t="s">
        <v>2063</v>
      </c>
      <c r="C338" s="140" t="s">
        <v>80</v>
      </c>
      <c r="D338" s="29" t="s">
        <v>2064</v>
      </c>
      <c r="E338" s="156" t="s">
        <v>2065</v>
      </c>
      <c r="F338" s="29" t="s">
        <v>2066</v>
      </c>
      <c r="G338" s="156" t="s">
        <v>2067</v>
      </c>
      <c r="H338" s="166">
        <v>2016</v>
      </c>
      <c r="I338" s="150">
        <v>1964</v>
      </c>
      <c r="J338" s="100" t="s">
        <v>85</v>
      </c>
      <c r="K338" s="100" t="s">
        <v>49</v>
      </c>
      <c r="L338" s="100" t="s">
        <v>352</v>
      </c>
      <c r="M338" s="100" t="s">
        <v>87</v>
      </c>
      <c r="N338" s="100" t="s">
        <v>102</v>
      </c>
      <c r="O338" s="43">
        <f t="shared" si="561"/>
        <v>38.33650823</v>
      </c>
      <c r="P338" s="162">
        <f t="shared" si="562"/>
        <v>60.161481000000002</v>
      </c>
      <c r="Q338" s="43">
        <f t="shared" si="563"/>
        <v>34.656757759999998</v>
      </c>
      <c r="R338" s="162">
        <f t="shared" si="564"/>
        <v>60.545991430000001</v>
      </c>
      <c r="S338" s="43">
        <f t="shared" si="565"/>
        <v>38.004480630000003</v>
      </c>
      <c r="T338" s="162">
        <f t="shared" si="566"/>
        <v>60.499027230000003</v>
      </c>
      <c r="U338" s="43">
        <f t="shared" si="567"/>
        <v>41.968734390000002</v>
      </c>
      <c r="V338" s="162">
        <f t="shared" si="568"/>
        <v>57.078311319999997</v>
      </c>
      <c r="W338" s="43">
        <f t="shared" si="268"/>
        <v>36.8763699</v>
      </c>
      <c r="X338" s="162">
        <f t="shared" si="269"/>
        <v>63.1236301</v>
      </c>
      <c r="Y338" s="43">
        <f t="shared" si="665"/>
        <v>41.023978329999998</v>
      </c>
      <c r="Z338" s="162">
        <f t="shared" si="666"/>
        <v>58.976021670000002</v>
      </c>
      <c r="AA338" s="58" t="s">
        <v>655</v>
      </c>
      <c r="AB338" s="168"/>
      <c r="AC338" s="58" t="s">
        <v>655</v>
      </c>
      <c r="AD338" s="168"/>
      <c r="AE338" s="58" t="s">
        <v>655</v>
      </c>
      <c r="AF338" s="168"/>
      <c r="AG338" s="43">
        <f t="shared" ref="AG338:AL338" si="757">CZ338/$CY338*100</f>
        <v>88.278291580000001</v>
      </c>
      <c r="AH338" s="44">
        <f t="shared" si="757"/>
        <v>2.9274686860000001</v>
      </c>
      <c r="AI338" s="44">
        <f t="shared" si="757"/>
        <v>6.5030585490000004</v>
      </c>
      <c r="AJ338" s="44">
        <f t="shared" si="757"/>
        <v>1.3226405480000001</v>
      </c>
      <c r="AK338" s="44">
        <f t="shared" si="757"/>
        <v>9.011797262E-2</v>
      </c>
      <c r="AL338" s="44">
        <f t="shared" si="757"/>
        <v>0.8784226624</v>
      </c>
      <c r="AM338" s="43">
        <f t="shared" ref="AM338:AR338" si="758">DN338/$DM338*100</f>
        <v>89.293258339999994</v>
      </c>
      <c r="AN338" s="44">
        <f t="shared" si="758"/>
        <v>2.6107101149999998</v>
      </c>
      <c r="AO338" s="44">
        <f t="shared" si="758"/>
        <v>5.6691900970000004</v>
      </c>
      <c r="AP338" s="44">
        <f t="shared" si="758"/>
        <v>1.538236623</v>
      </c>
      <c r="AQ338" s="44">
        <f t="shared" si="758"/>
        <v>0.13382489929999999</v>
      </c>
      <c r="AR338" s="163">
        <f t="shared" si="758"/>
        <v>0.75477992930000004</v>
      </c>
      <c r="AS338" s="45">
        <f t="shared" si="571"/>
        <v>86.497573000000003</v>
      </c>
      <c r="AT338" s="46">
        <f t="shared" si="577"/>
        <v>316</v>
      </c>
      <c r="AU338" s="47">
        <f t="shared" si="572"/>
        <v>26.373852750000001</v>
      </c>
      <c r="AV338" s="46">
        <f t="shared" si="578"/>
        <v>282</v>
      </c>
      <c r="AW338" s="47">
        <f t="shared" si="573"/>
        <v>27.12909178</v>
      </c>
      <c r="AX338" s="164">
        <f t="shared" si="579"/>
        <v>322</v>
      </c>
      <c r="AY338" s="48">
        <v>67309</v>
      </c>
      <c r="AZ338" s="49">
        <f t="shared" si="673"/>
        <v>160</v>
      </c>
      <c r="BA338" s="50">
        <v>70081</v>
      </c>
      <c r="BB338" s="49">
        <f t="shared" si="674"/>
        <v>200</v>
      </c>
      <c r="BC338" s="165">
        <f t="shared" si="574"/>
        <v>64.329192840000005</v>
      </c>
      <c r="BD338" s="51"/>
      <c r="BE338" s="61"/>
      <c r="BF338" s="168"/>
      <c r="BG338" s="100">
        <v>335</v>
      </c>
      <c r="BH338" s="39">
        <v>387414</v>
      </c>
      <c r="BI338" s="40">
        <v>148521</v>
      </c>
      <c r="BJ338" s="40">
        <v>233074</v>
      </c>
      <c r="BK338" s="39">
        <v>332899</v>
      </c>
      <c r="BL338" s="40">
        <v>115372</v>
      </c>
      <c r="BM338" s="40">
        <v>201557</v>
      </c>
      <c r="BN338" s="39">
        <v>305314</v>
      </c>
      <c r="BO338" s="40">
        <v>116033</v>
      </c>
      <c r="BP338" s="40">
        <v>184712</v>
      </c>
      <c r="BQ338" s="39">
        <v>312292</v>
      </c>
      <c r="BR338" s="40">
        <v>131065</v>
      </c>
      <c r="BS338" s="40">
        <v>178251</v>
      </c>
      <c r="BT338" s="39">
        <v>383240</v>
      </c>
      <c r="BU338" s="40">
        <v>141325</v>
      </c>
      <c r="BV338" s="40">
        <v>241915</v>
      </c>
      <c r="BW338" s="40">
        <v>0</v>
      </c>
      <c r="BX338" s="40">
        <v>0</v>
      </c>
      <c r="BY338" s="159">
        <v>0</v>
      </c>
      <c r="BZ338" s="39">
        <v>277584</v>
      </c>
      <c r="CA338" s="40">
        <v>113876</v>
      </c>
      <c r="CB338" s="40">
        <v>163708</v>
      </c>
      <c r="CC338" s="159">
        <v>0</v>
      </c>
      <c r="CD338" s="39"/>
      <c r="CE338" s="40"/>
      <c r="CF338" s="40"/>
      <c r="CG338" s="159"/>
      <c r="CH338" s="39"/>
      <c r="CI338" s="40"/>
      <c r="CJ338" s="40"/>
      <c r="CK338" s="159"/>
      <c r="CL338" s="39"/>
      <c r="CM338" s="159"/>
      <c r="CN338" s="39"/>
      <c r="CO338" s="40"/>
      <c r="CP338" s="40"/>
      <c r="CQ338" s="159"/>
      <c r="CR338" s="39">
        <v>718335</v>
      </c>
      <c r="CS338" s="40">
        <v>616720</v>
      </c>
      <c r="CT338" s="40">
        <v>22415</v>
      </c>
      <c r="CU338" s="40">
        <v>57865</v>
      </c>
      <c r="CV338" s="40">
        <v>9995</v>
      </c>
      <c r="CW338" s="40">
        <v>685</v>
      </c>
      <c r="CX338" s="40">
        <v>10655</v>
      </c>
      <c r="CY338" s="39">
        <v>549280</v>
      </c>
      <c r="CZ338" s="40">
        <v>484895</v>
      </c>
      <c r="DA338" s="40">
        <v>16080</v>
      </c>
      <c r="DB338" s="40">
        <v>35720</v>
      </c>
      <c r="DC338" s="40">
        <v>7265</v>
      </c>
      <c r="DD338" s="40">
        <v>495</v>
      </c>
      <c r="DE338" s="40">
        <v>4825</v>
      </c>
      <c r="DF338" s="39">
        <v>705688</v>
      </c>
      <c r="DG338" s="40">
        <v>615100</v>
      </c>
      <c r="DH338" s="40">
        <v>19920</v>
      </c>
      <c r="DI338" s="40">
        <v>49255</v>
      </c>
      <c r="DJ338" s="40">
        <v>11320</v>
      </c>
      <c r="DK338" s="40">
        <v>898</v>
      </c>
      <c r="DL338" s="159">
        <v>9195</v>
      </c>
      <c r="DM338" s="39">
        <v>533533</v>
      </c>
      <c r="DN338" s="40">
        <v>476409</v>
      </c>
      <c r="DO338" s="40">
        <v>13929</v>
      </c>
      <c r="DP338" s="40">
        <v>30247</v>
      </c>
      <c r="DQ338" s="40">
        <v>8207</v>
      </c>
      <c r="DR338" s="40">
        <v>714</v>
      </c>
      <c r="DS338" s="159">
        <v>4027</v>
      </c>
      <c r="DT338" s="41">
        <v>499999</v>
      </c>
      <c r="DU338" s="42">
        <v>67512</v>
      </c>
      <c r="DV338" s="42">
        <v>183551</v>
      </c>
      <c r="DW338" s="42">
        <v>117067</v>
      </c>
      <c r="DX338" s="42">
        <v>131869</v>
      </c>
      <c r="DY338" s="41">
        <v>438990</v>
      </c>
      <c r="DZ338" s="42">
        <v>54617</v>
      </c>
      <c r="EA338" s="42">
        <v>164177</v>
      </c>
      <c r="EB338" s="42">
        <v>101102</v>
      </c>
      <c r="EC338" s="160">
        <v>119094</v>
      </c>
    </row>
    <row r="339" spans="1:133">
      <c r="A339" s="154" t="s">
        <v>2068</v>
      </c>
      <c r="B339" s="154" t="s">
        <v>2069</v>
      </c>
      <c r="C339" s="140" t="s">
        <v>80</v>
      </c>
      <c r="D339" s="29" t="s">
        <v>1318</v>
      </c>
      <c r="E339" s="156" t="s">
        <v>2070</v>
      </c>
      <c r="F339" s="29" t="s">
        <v>2071</v>
      </c>
      <c r="G339" s="156" t="s">
        <v>2072</v>
      </c>
      <c r="H339" s="161" t="s">
        <v>1801</v>
      </c>
      <c r="I339" s="150">
        <v>1965</v>
      </c>
      <c r="J339" s="100" t="s">
        <v>85</v>
      </c>
      <c r="K339" s="100" t="s">
        <v>49</v>
      </c>
      <c r="L339" s="100" t="s">
        <v>2073</v>
      </c>
      <c r="M339" s="100" t="s">
        <v>87</v>
      </c>
      <c r="N339" s="100" t="s">
        <v>102</v>
      </c>
      <c r="O339" s="43">
        <f t="shared" si="561"/>
        <v>31.229412969999998</v>
      </c>
      <c r="P339" s="162">
        <f t="shared" si="562"/>
        <v>67.324678939999998</v>
      </c>
      <c r="Q339" s="43">
        <f t="shared" si="563"/>
        <v>29.7043094</v>
      </c>
      <c r="R339" s="162">
        <f t="shared" si="564"/>
        <v>66.143377189999995</v>
      </c>
      <c r="S339" s="43">
        <f t="shared" si="565"/>
        <v>36.822999029999998</v>
      </c>
      <c r="T339" s="162">
        <f t="shared" si="566"/>
        <v>61.495050880000001</v>
      </c>
      <c r="U339" s="43">
        <f t="shared" si="567"/>
        <v>41.682546049999999</v>
      </c>
      <c r="V339" s="162">
        <f t="shared" si="568"/>
        <v>57.012670079999999</v>
      </c>
      <c r="W339" s="43">
        <f t="shared" si="268"/>
        <v>29.156110210000001</v>
      </c>
      <c r="X339" s="162">
        <f t="shared" si="269"/>
        <v>70.843889790000006</v>
      </c>
      <c r="Y339" s="43">
        <f t="shared" si="665"/>
        <v>33.962488520000001</v>
      </c>
      <c r="Z339" s="162">
        <f t="shared" si="666"/>
        <v>66.037511480000006</v>
      </c>
      <c r="AA339" s="58" t="s">
        <v>655</v>
      </c>
      <c r="AB339" s="168"/>
      <c r="AC339" s="58" t="s">
        <v>655</v>
      </c>
      <c r="AD339" s="168"/>
      <c r="AE339" s="58" t="s">
        <v>655</v>
      </c>
      <c r="AF339" s="168"/>
      <c r="AG339" s="43">
        <f t="shared" ref="AG339:AL339" si="759">CZ339/$CY339*100</f>
        <v>94.21637724</v>
      </c>
      <c r="AH339" s="44">
        <f t="shared" si="759"/>
        <v>2.0880258660000002</v>
      </c>
      <c r="AI339" s="44">
        <f t="shared" si="759"/>
        <v>1.8655089730000001</v>
      </c>
      <c r="AJ339" s="44">
        <f t="shared" si="759"/>
        <v>0.83466540730000005</v>
      </c>
      <c r="AK339" s="44">
        <f t="shared" si="759"/>
        <v>0.15621594129999999</v>
      </c>
      <c r="AL339" s="44">
        <f t="shared" si="759"/>
        <v>0.83920656829999996</v>
      </c>
      <c r="AM339" s="43">
        <f t="shared" ref="AM339:AR339" si="760">DN339/$DM339*100</f>
        <v>94.018217519999993</v>
      </c>
      <c r="AN339" s="44">
        <f t="shared" si="760"/>
        <v>1.9542724849999999</v>
      </c>
      <c r="AO339" s="44">
        <f t="shared" si="760"/>
        <v>1.6578409009999999</v>
      </c>
      <c r="AP339" s="44">
        <f t="shared" si="760"/>
        <v>1.4682459699999999</v>
      </c>
      <c r="AQ339" s="44">
        <f t="shared" si="760"/>
        <v>0.1533881845</v>
      </c>
      <c r="AR339" s="163">
        <f t="shared" si="760"/>
        <v>0.74803493679999999</v>
      </c>
      <c r="AS339" s="45">
        <f t="shared" si="571"/>
        <v>89.397042959999993</v>
      </c>
      <c r="AT339" s="46">
        <f t="shared" si="577"/>
        <v>216</v>
      </c>
      <c r="AU339" s="47">
        <f t="shared" si="572"/>
        <v>23.352678869999998</v>
      </c>
      <c r="AV339" s="46">
        <f t="shared" si="578"/>
        <v>334</v>
      </c>
      <c r="AW339" s="47">
        <f t="shared" si="573"/>
        <v>22.829151379999999</v>
      </c>
      <c r="AX339" s="164">
        <f t="shared" si="579"/>
        <v>397</v>
      </c>
      <c r="AY339" s="48">
        <v>54600</v>
      </c>
      <c r="AZ339" s="49">
        <f t="shared" si="673"/>
        <v>299</v>
      </c>
      <c r="BA339" s="50">
        <v>55482</v>
      </c>
      <c r="BB339" s="49">
        <f t="shared" si="674"/>
        <v>360</v>
      </c>
      <c r="BC339" s="165">
        <f t="shared" si="574"/>
        <v>72.707577860000001</v>
      </c>
      <c r="BD339" s="51">
        <v>43606</v>
      </c>
      <c r="BE339" s="44">
        <f>CO339/CN339*100</f>
        <v>32.010705770000001</v>
      </c>
      <c r="BF339" s="162">
        <f>CP339/CN339*100</f>
        <v>67.989294229999999</v>
      </c>
      <c r="BG339" s="100">
        <v>336</v>
      </c>
      <c r="BH339" s="39">
        <v>345181</v>
      </c>
      <c r="BI339" s="40">
        <v>107798</v>
      </c>
      <c r="BJ339" s="40">
        <v>232392</v>
      </c>
      <c r="BK339" s="39">
        <v>306841</v>
      </c>
      <c r="BL339" s="40">
        <v>91145</v>
      </c>
      <c r="BM339" s="40">
        <v>202955</v>
      </c>
      <c r="BN339" s="39">
        <v>280151</v>
      </c>
      <c r="BO339" s="40">
        <v>103160</v>
      </c>
      <c r="BP339" s="40">
        <v>172279</v>
      </c>
      <c r="BQ339" s="39">
        <v>299130</v>
      </c>
      <c r="BR339" s="40">
        <v>124685</v>
      </c>
      <c r="BS339" s="40">
        <v>170542</v>
      </c>
      <c r="BT339" s="39">
        <v>340234</v>
      </c>
      <c r="BU339" s="40">
        <v>99199</v>
      </c>
      <c r="BV339" s="40">
        <v>241035</v>
      </c>
      <c r="BW339" s="40">
        <v>0</v>
      </c>
      <c r="BX339" s="40">
        <v>0</v>
      </c>
      <c r="BY339" s="159">
        <v>0</v>
      </c>
      <c r="BZ339" s="39">
        <v>243872</v>
      </c>
      <c r="CA339" s="40">
        <v>82825</v>
      </c>
      <c r="CB339" s="40">
        <v>161047</v>
      </c>
      <c r="CC339" s="159">
        <v>0</v>
      </c>
      <c r="CD339" s="39"/>
      <c r="CE339" s="40"/>
      <c r="CF339" s="40"/>
      <c r="CG339" s="159"/>
      <c r="CH339" s="39"/>
      <c r="CI339" s="40"/>
      <c r="CJ339" s="40"/>
      <c r="CK339" s="159"/>
      <c r="CL339" s="39"/>
      <c r="CM339" s="159"/>
      <c r="CN339" s="39">
        <v>130397</v>
      </c>
      <c r="CO339" s="40">
        <v>41741</v>
      </c>
      <c r="CP339" s="40">
        <v>88656</v>
      </c>
      <c r="CQ339" s="159">
        <v>0</v>
      </c>
      <c r="CR339" s="39">
        <v>686575</v>
      </c>
      <c r="CS339" s="40">
        <v>641250</v>
      </c>
      <c r="CT339" s="40">
        <v>14705</v>
      </c>
      <c r="CU339" s="40">
        <v>14870</v>
      </c>
      <c r="CV339" s="40">
        <v>6220</v>
      </c>
      <c r="CW339" s="40">
        <v>1000</v>
      </c>
      <c r="CX339" s="40">
        <v>8530</v>
      </c>
      <c r="CY339" s="39">
        <v>550520</v>
      </c>
      <c r="CZ339" s="40">
        <v>518680</v>
      </c>
      <c r="DA339" s="40">
        <v>11495</v>
      </c>
      <c r="DB339" s="40">
        <v>10270</v>
      </c>
      <c r="DC339" s="40">
        <v>4595</v>
      </c>
      <c r="DD339" s="40">
        <v>860</v>
      </c>
      <c r="DE339" s="40">
        <v>4620</v>
      </c>
      <c r="DF339" s="39">
        <v>705688</v>
      </c>
      <c r="DG339" s="40">
        <v>659533</v>
      </c>
      <c r="DH339" s="40">
        <v>14003</v>
      </c>
      <c r="DI339" s="40">
        <v>13348</v>
      </c>
      <c r="DJ339" s="40">
        <v>9701</v>
      </c>
      <c r="DK339" s="40">
        <v>1046</v>
      </c>
      <c r="DL339" s="159">
        <v>8057</v>
      </c>
      <c r="DM339" s="39">
        <v>560669</v>
      </c>
      <c r="DN339" s="40">
        <v>527131</v>
      </c>
      <c r="DO339" s="40">
        <v>10957</v>
      </c>
      <c r="DP339" s="40">
        <v>9295</v>
      </c>
      <c r="DQ339" s="40">
        <v>8232</v>
      </c>
      <c r="DR339" s="40">
        <v>860</v>
      </c>
      <c r="DS339" s="159">
        <v>4194</v>
      </c>
      <c r="DT339" s="41">
        <v>474528</v>
      </c>
      <c r="DU339" s="42">
        <v>50314</v>
      </c>
      <c r="DV339" s="42">
        <v>202164</v>
      </c>
      <c r="DW339" s="42">
        <v>111235</v>
      </c>
      <c r="DX339" s="42">
        <v>110815</v>
      </c>
      <c r="DY339" s="41">
        <v>447279</v>
      </c>
      <c r="DZ339" s="42">
        <v>46321</v>
      </c>
      <c r="EA339" s="42">
        <v>193725</v>
      </c>
      <c r="EB339" s="42">
        <v>105123</v>
      </c>
      <c r="EC339" s="160">
        <v>102110</v>
      </c>
    </row>
    <row r="340" spans="1:133">
      <c r="A340" s="155" t="s">
        <v>2074</v>
      </c>
      <c r="B340" s="155" t="s">
        <v>2075</v>
      </c>
      <c r="C340" s="140" t="s">
        <v>80</v>
      </c>
      <c r="D340" s="29" t="s">
        <v>242</v>
      </c>
      <c r="E340" s="156" t="s">
        <v>1875</v>
      </c>
      <c r="F340" s="29" t="s">
        <v>2076</v>
      </c>
      <c r="G340" s="156" t="s">
        <v>2077</v>
      </c>
      <c r="H340" s="166">
        <v>2018</v>
      </c>
      <c r="I340" s="150">
        <v>1957</v>
      </c>
      <c r="J340" s="100" t="s">
        <v>85</v>
      </c>
      <c r="K340" s="100" t="s">
        <v>49</v>
      </c>
      <c r="L340" s="100" t="s">
        <v>148</v>
      </c>
      <c r="M340" s="100" t="s">
        <v>87</v>
      </c>
      <c r="N340" s="100" t="s">
        <v>102</v>
      </c>
      <c r="O340" s="43">
        <f t="shared" si="561"/>
        <v>27.233329090000002</v>
      </c>
      <c r="P340" s="162">
        <f t="shared" si="562"/>
        <v>71.579751400000006</v>
      </c>
      <c r="Q340" s="43">
        <f t="shared" si="563"/>
        <v>25.47415466</v>
      </c>
      <c r="R340" s="162">
        <f t="shared" si="564"/>
        <v>71.182976749999995</v>
      </c>
      <c r="S340" s="43">
        <f t="shared" si="565"/>
        <v>32.050320720000002</v>
      </c>
      <c r="T340" s="162">
        <f t="shared" si="566"/>
        <v>66.587706800000007</v>
      </c>
      <c r="U340" s="43">
        <f t="shared" si="567"/>
        <v>36.959105299999997</v>
      </c>
      <c r="V340" s="162">
        <f t="shared" si="568"/>
        <v>61.796145269999997</v>
      </c>
      <c r="W340" s="43">
        <f t="shared" si="268"/>
        <v>26.512550730000001</v>
      </c>
      <c r="X340" s="162">
        <f t="shared" si="269"/>
        <v>73.487449269999999</v>
      </c>
      <c r="Y340" s="43">
        <f t="shared" si="665"/>
        <v>29.507711260000001</v>
      </c>
      <c r="Z340" s="162">
        <f t="shared" si="666"/>
        <v>70.492288740000006</v>
      </c>
      <c r="AA340" s="58" t="s">
        <v>655</v>
      </c>
      <c r="AB340" s="168"/>
      <c r="AC340" s="58" t="s">
        <v>655</v>
      </c>
      <c r="AD340" s="168"/>
      <c r="AE340" s="58" t="s">
        <v>655</v>
      </c>
      <c r="AF340" s="168"/>
      <c r="AG340" s="43">
        <f t="shared" ref="AG340:AL340" si="761">CZ340/$CY340*100</f>
        <v>94.089763540000007</v>
      </c>
      <c r="AH340" s="44">
        <f t="shared" si="761"/>
        <v>2.560253296</v>
      </c>
      <c r="AI340" s="44">
        <f t="shared" si="761"/>
        <v>1.8542275109999999</v>
      </c>
      <c r="AJ340" s="44">
        <f t="shared" si="761"/>
        <v>0.48493781330000002</v>
      </c>
      <c r="AK340" s="44">
        <f t="shared" si="761"/>
        <v>9.4622012359999993E-2</v>
      </c>
      <c r="AL340" s="44">
        <f t="shared" si="761"/>
        <v>0.91619583120000003</v>
      </c>
      <c r="AM340" s="43">
        <f t="shared" ref="AM340:AR340" si="762">DN340/$DM340*100</f>
        <v>94.360219520000001</v>
      </c>
      <c r="AN340" s="44">
        <f t="shared" si="762"/>
        <v>2.3309383690000001</v>
      </c>
      <c r="AO340" s="44">
        <f t="shared" si="762"/>
        <v>1.9929956310000001</v>
      </c>
      <c r="AP340" s="44">
        <f t="shared" si="762"/>
        <v>0.55583637220000004</v>
      </c>
      <c r="AQ340" s="44">
        <f t="shared" si="762"/>
        <v>0.1207712027</v>
      </c>
      <c r="AR340" s="163">
        <f t="shared" si="762"/>
        <v>0.63923890670000005</v>
      </c>
      <c r="AS340" s="45">
        <f t="shared" si="571"/>
        <v>89.295668379999995</v>
      </c>
      <c r="AT340" s="46">
        <f t="shared" si="577"/>
        <v>219</v>
      </c>
      <c r="AU340" s="47">
        <f t="shared" si="572"/>
        <v>20.033148789999998</v>
      </c>
      <c r="AV340" s="46">
        <f t="shared" si="578"/>
        <v>392</v>
      </c>
      <c r="AW340" s="47">
        <f t="shared" si="573"/>
        <v>20.180514070000001</v>
      </c>
      <c r="AX340" s="164">
        <f t="shared" si="579"/>
        <v>422</v>
      </c>
      <c r="AY340" s="48">
        <v>54869</v>
      </c>
      <c r="AZ340" s="49">
        <f t="shared" si="673"/>
        <v>293</v>
      </c>
      <c r="BA340" s="50">
        <v>55622</v>
      </c>
      <c r="BB340" s="49">
        <f t="shared" si="674"/>
        <v>357</v>
      </c>
      <c r="BC340" s="165">
        <f t="shared" si="574"/>
        <v>75.101965570000004</v>
      </c>
      <c r="BD340" s="51"/>
      <c r="BE340" s="61"/>
      <c r="BF340" s="168"/>
      <c r="BG340" s="100">
        <v>337</v>
      </c>
      <c r="BH340" s="39">
        <v>369191</v>
      </c>
      <c r="BI340" s="40">
        <v>100543</v>
      </c>
      <c r="BJ340" s="40">
        <v>264266</v>
      </c>
      <c r="BK340" s="39">
        <v>319516</v>
      </c>
      <c r="BL340" s="40">
        <v>81394</v>
      </c>
      <c r="BM340" s="40">
        <v>227441</v>
      </c>
      <c r="BN340" s="39">
        <v>293398</v>
      </c>
      <c r="BO340" s="40">
        <v>94035</v>
      </c>
      <c r="BP340" s="40">
        <v>195367</v>
      </c>
      <c r="BQ340" s="39">
        <v>305443</v>
      </c>
      <c r="BR340" s="40">
        <v>112889</v>
      </c>
      <c r="BS340" s="40">
        <v>188752</v>
      </c>
      <c r="BT340" s="39">
        <v>364401</v>
      </c>
      <c r="BU340" s="40">
        <v>96612</v>
      </c>
      <c r="BV340" s="40">
        <v>267789</v>
      </c>
      <c r="BW340" s="40">
        <v>0</v>
      </c>
      <c r="BX340" s="40">
        <v>0</v>
      </c>
      <c r="BY340" s="159">
        <v>0</v>
      </c>
      <c r="BZ340" s="39">
        <v>253266</v>
      </c>
      <c r="CA340" s="40">
        <v>74733</v>
      </c>
      <c r="CB340" s="40">
        <v>178533</v>
      </c>
      <c r="CC340" s="159">
        <v>0</v>
      </c>
      <c r="CD340" s="39"/>
      <c r="CE340" s="40"/>
      <c r="CF340" s="40"/>
      <c r="CG340" s="159"/>
      <c r="CH340" s="39"/>
      <c r="CI340" s="40"/>
      <c r="CJ340" s="40"/>
      <c r="CK340" s="159"/>
      <c r="CL340" s="39"/>
      <c r="CM340" s="159"/>
      <c r="CN340" s="39"/>
      <c r="CO340" s="40"/>
      <c r="CP340" s="40"/>
      <c r="CQ340" s="159"/>
      <c r="CR340" s="39">
        <v>689305</v>
      </c>
      <c r="CS340" s="40">
        <v>638060</v>
      </c>
      <c r="CT340" s="40">
        <v>17840</v>
      </c>
      <c r="CU340" s="40">
        <v>18355</v>
      </c>
      <c r="CV340" s="40">
        <v>3385</v>
      </c>
      <c r="CW340" s="40">
        <v>680</v>
      </c>
      <c r="CX340" s="40">
        <v>10985</v>
      </c>
      <c r="CY340" s="39">
        <v>549555</v>
      </c>
      <c r="CZ340" s="40">
        <v>517075</v>
      </c>
      <c r="DA340" s="40">
        <v>14070</v>
      </c>
      <c r="DB340" s="40">
        <v>10190</v>
      </c>
      <c r="DC340" s="40">
        <v>2665</v>
      </c>
      <c r="DD340" s="40">
        <v>520</v>
      </c>
      <c r="DE340" s="40">
        <v>5035</v>
      </c>
      <c r="DF340" s="39">
        <v>705688</v>
      </c>
      <c r="DG340" s="40">
        <v>657766</v>
      </c>
      <c r="DH340" s="40">
        <v>16909</v>
      </c>
      <c r="DI340" s="40">
        <v>17943</v>
      </c>
      <c r="DJ340" s="40">
        <v>4064</v>
      </c>
      <c r="DK340" s="40">
        <v>837</v>
      </c>
      <c r="DL340" s="159">
        <v>8169</v>
      </c>
      <c r="DM340" s="39">
        <v>553940</v>
      </c>
      <c r="DN340" s="40">
        <v>522699</v>
      </c>
      <c r="DO340" s="40">
        <v>12912</v>
      </c>
      <c r="DP340" s="40">
        <v>11040</v>
      </c>
      <c r="DQ340" s="40">
        <v>3079</v>
      </c>
      <c r="DR340" s="40">
        <v>669</v>
      </c>
      <c r="DS340" s="159">
        <v>3541</v>
      </c>
      <c r="DT340" s="41">
        <v>498359</v>
      </c>
      <c r="DU340" s="42">
        <v>53346</v>
      </c>
      <c r="DV340" s="42">
        <v>224252</v>
      </c>
      <c r="DW340" s="42">
        <v>120924</v>
      </c>
      <c r="DX340" s="42">
        <v>99837</v>
      </c>
      <c r="DY340" s="41">
        <v>467332</v>
      </c>
      <c r="DZ340" s="42">
        <v>47105</v>
      </c>
      <c r="EA340" s="42">
        <v>212706</v>
      </c>
      <c r="EB340" s="42">
        <v>113211</v>
      </c>
      <c r="EC340" s="160">
        <v>94310</v>
      </c>
    </row>
    <row r="341" spans="1:133">
      <c r="A341" s="154" t="s">
        <v>2078</v>
      </c>
      <c r="B341" s="154" t="s">
        <v>2079</v>
      </c>
      <c r="C341" s="140" t="s">
        <v>80</v>
      </c>
      <c r="D341" s="29" t="s">
        <v>2080</v>
      </c>
      <c r="E341" s="156" t="s">
        <v>2081</v>
      </c>
      <c r="F341" s="29" t="s">
        <v>2082</v>
      </c>
      <c r="G341" s="156" t="s">
        <v>2083</v>
      </c>
      <c r="H341" s="161">
        <v>2018</v>
      </c>
      <c r="I341" s="150">
        <v>1983</v>
      </c>
      <c r="J341" s="100" t="s">
        <v>85</v>
      </c>
      <c r="K341" s="100" t="s">
        <v>49</v>
      </c>
      <c r="L341" s="100" t="s">
        <v>196</v>
      </c>
      <c r="M341" s="100" t="s">
        <v>87</v>
      </c>
      <c r="N341" s="100" t="s">
        <v>102</v>
      </c>
      <c r="O341" s="43">
        <f t="shared" si="561"/>
        <v>35.73610472</v>
      </c>
      <c r="P341" s="162">
        <f t="shared" si="562"/>
        <v>63.199631650000001</v>
      </c>
      <c r="Q341" s="43">
        <f t="shared" si="563"/>
        <v>33.896248960000001</v>
      </c>
      <c r="R341" s="162">
        <f t="shared" si="564"/>
        <v>62.92023494</v>
      </c>
      <c r="S341" s="43">
        <f t="shared" si="565"/>
        <v>40.575546090000003</v>
      </c>
      <c r="T341" s="162">
        <f t="shared" si="566"/>
        <v>58.268702500000003</v>
      </c>
      <c r="U341" s="43">
        <f t="shared" si="567"/>
        <v>44.713855049999999</v>
      </c>
      <c r="V341" s="162">
        <f t="shared" si="568"/>
        <v>54.165225229999997</v>
      </c>
      <c r="W341" s="43">
        <f t="shared" si="268"/>
        <v>35.303912070000003</v>
      </c>
      <c r="X341" s="162">
        <f t="shared" si="269"/>
        <v>64.696087930000004</v>
      </c>
      <c r="Y341" s="43">
        <f t="shared" si="665"/>
        <v>42.094653780000002</v>
      </c>
      <c r="Z341" s="162">
        <f t="shared" si="666"/>
        <v>57.905346219999998</v>
      </c>
      <c r="AA341" s="58" t="s">
        <v>655</v>
      </c>
      <c r="AB341" s="168"/>
      <c r="AC341" s="58" t="s">
        <v>655</v>
      </c>
      <c r="AD341" s="168"/>
      <c r="AE341" s="58" t="s">
        <v>655</v>
      </c>
      <c r="AF341" s="168"/>
      <c r="AG341" s="43">
        <f t="shared" ref="AG341:AL341" si="763">CZ341/$CY341*100</f>
        <v>94.330106929999999</v>
      </c>
      <c r="AH341" s="44">
        <f t="shared" si="763"/>
        <v>2.9689523100000001</v>
      </c>
      <c r="AI341" s="44">
        <f t="shared" si="763"/>
        <v>1.0249631029999999</v>
      </c>
      <c r="AJ341" s="44">
        <f t="shared" si="763"/>
        <v>0.59125521759999999</v>
      </c>
      <c r="AK341" s="44">
        <f t="shared" si="763"/>
        <v>3.5312333059999999E-2</v>
      </c>
      <c r="AL341" s="44">
        <f t="shared" si="763"/>
        <v>1.049410103</v>
      </c>
      <c r="AM341" s="43">
        <f t="shared" ref="AM341:AR341" si="764">DN341/$DM341*100</f>
        <v>94.787231399999996</v>
      </c>
      <c r="AN341" s="44">
        <f t="shared" si="764"/>
        <v>3.0362539370000001</v>
      </c>
      <c r="AO341" s="44">
        <f t="shared" si="764"/>
        <v>0.79208940439999997</v>
      </c>
      <c r="AP341" s="44">
        <f t="shared" si="764"/>
        <v>0.58381303780000005</v>
      </c>
      <c r="AQ341" s="44">
        <f t="shared" si="764"/>
        <v>9.8722642639999997E-2</v>
      </c>
      <c r="AR341" s="163">
        <f t="shared" si="764"/>
        <v>0.7018895798</v>
      </c>
      <c r="AS341" s="45">
        <f t="shared" si="571"/>
        <v>92.609251810000004</v>
      </c>
      <c r="AT341" s="46">
        <f t="shared" si="577"/>
        <v>66</v>
      </c>
      <c r="AU341" s="47">
        <f t="shared" si="572"/>
        <v>26.940031489999999</v>
      </c>
      <c r="AV341" s="46">
        <f t="shared" si="578"/>
        <v>270</v>
      </c>
      <c r="AW341" s="47">
        <f t="shared" si="573"/>
        <v>27.167539640000001</v>
      </c>
      <c r="AX341" s="164">
        <f t="shared" si="579"/>
        <v>321</v>
      </c>
      <c r="AY341" s="48">
        <v>58725</v>
      </c>
      <c r="AZ341" s="49">
        <f t="shared" si="673"/>
        <v>241</v>
      </c>
      <c r="BA341" s="50">
        <v>59832</v>
      </c>
      <c r="BB341" s="49">
        <f t="shared" si="674"/>
        <v>303</v>
      </c>
      <c r="BC341" s="165">
        <f t="shared" si="574"/>
        <v>68.702937739999996</v>
      </c>
      <c r="BD341" s="51"/>
      <c r="BE341" s="61"/>
      <c r="BF341" s="168"/>
      <c r="BG341" s="100">
        <v>338</v>
      </c>
      <c r="BH341" s="39">
        <v>380075</v>
      </c>
      <c r="BI341" s="40">
        <v>135824</v>
      </c>
      <c r="BJ341" s="40">
        <v>240206</v>
      </c>
      <c r="BK341" s="39">
        <v>333028</v>
      </c>
      <c r="BL341" s="40">
        <v>112884</v>
      </c>
      <c r="BM341" s="40">
        <v>209542</v>
      </c>
      <c r="BN341" s="39">
        <v>309063</v>
      </c>
      <c r="BO341" s="40">
        <v>125404</v>
      </c>
      <c r="BP341" s="40">
        <v>180087</v>
      </c>
      <c r="BQ341" s="39">
        <v>323752</v>
      </c>
      <c r="BR341" s="40">
        <v>144762</v>
      </c>
      <c r="BS341" s="40">
        <v>175361</v>
      </c>
      <c r="BT341" s="39">
        <v>373562</v>
      </c>
      <c r="BU341" s="40">
        <v>131882</v>
      </c>
      <c r="BV341" s="40">
        <v>241680</v>
      </c>
      <c r="BW341" s="40">
        <v>0</v>
      </c>
      <c r="BX341" s="40">
        <v>0</v>
      </c>
      <c r="BY341" s="159">
        <v>0</v>
      </c>
      <c r="BZ341" s="39">
        <v>261437</v>
      </c>
      <c r="CA341" s="40">
        <v>110051</v>
      </c>
      <c r="CB341" s="40">
        <v>151386</v>
      </c>
      <c r="CC341" s="159">
        <v>0</v>
      </c>
      <c r="CD341" s="39"/>
      <c r="CE341" s="40"/>
      <c r="CF341" s="40"/>
      <c r="CG341" s="159"/>
      <c r="CH341" s="39"/>
      <c r="CI341" s="40"/>
      <c r="CJ341" s="40"/>
      <c r="CK341" s="159"/>
      <c r="CL341" s="39"/>
      <c r="CM341" s="159"/>
      <c r="CN341" s="39"/>
      <c r="CO341" s="40"/>
      <c r="CP341" s="40"/>
      <c r="CQ341" s="159"/>
      <c r="CR341" s="39">
        <v>683430</v>
      </c>
      <c r="CS341" s="40">
        <v>636940</v>
      </c>
      <c r="CT341" s="40">
        <v>20355</v>
      </c>
      <c r="CU341" s="40">
        <v>8595</v>
      </c>
      <c r="CV341" s="40">
        <v>4650</v>
      </c>
      <c r="CW341" s="40">
        <v>270</v>
      </c>
      <c r="CX341" s="40">
        <v>12620</v>
      </c>
      <c r="CY341" s="39">
        <v>552215</v>
      </c>
      <c r="CZ341" s="40">
        <v>520905</v>
      </c>
      <c r="DA341" s="40">
        <v>16395</v>
      </c>
      <c r="DB341" s="40">
        <v>5660</v>
      </c>
      <c r="DC341" s="40">
        <v>3265</v>
      </c>
      <c r="DD341" s="40">
        <v>195</v>
      </c>
      <c r="DE341" s="40">
        <v>5795</v>
      </c>
      <c r="DF341" s="39">
        <v>705688</v>
      </c>
      <c r="DG341" s="40">
        <v>661956</v>
      </c>
      <c r="DH341" s="40">
        <v>22348</v>
      </c>
      <c r="DI341" s="40">
        <v>6772</v>
      </c>
      <c r="DJ341" s="40">
        <v>4488</v>
      </c>
      <c r="DK341" s="40">
        <v>699</v>
      </c>
      <c r="DL341" s="159">
        <v>9425</v>
      </c>
      <c r="DM341" s="39">
        <v>563194</v>
      </c>
      <c r="DN341" s="40">
        <v>533836</v>
      </c>
      <c r="DO341" s="40">
        <v>17100</v>
      </c>
      <c r="DP341" s="40">
        <v>4461</v>
      </c>
      <c r="DQ341" s="40">
        <v>3288</v>
      </c>
      <c r="DR341" s="40">
        <v>556</v>
      </c>
      <c r="DS341" s="159">
        <v>3953</v>
      </c>
      <c r="DT341" s="41">
        <v>501113</v>
      </c>
      <c r="DU341" s="42">
        <v>37036</v>
      </c>
      <c r="DV341" s="42">
        <v>196877</v>
      </c>
      <c r="DW341" s="42">
        <v>132200</v>
      </c>
      <c r="DX341" s="42">
        <v>135000</v>
      </c>
      <c r="DY341" s="41">
        <v>473094</v>
      </c>
      <c r="DZ341" s="42">
        <v>33073</v>
      </c>
      <c r="EA341" s="42">
        <v>186979</v>
      </c>
      <c r="EB341" s="42">
        <v>124514</v>
      </c>
      <c r="EC341" s="160">
        <v>128528</v>
      </c>
    </row>
    <row r="342" spans="1:133">
      <c r="A342" s="155" t="s">
        <v>2084</v>
      </c>
      <c r="B342" s="155" t="s">
        <v>2085</v>
      </c>
      <c r="C342" s="140" t="s">
        <v>80</v>
      </c>
      <c r="D342" s="29" t="s">
        <v>2086</v>
      </c>
      <c r="E342" s="156" t="s">
        <v>254</v>
      </c>
      <c r="F342" s="29" t="s">
        <v>2087</v>
      </c>
      <c r="G342" s="156" t="s">
        <v>2088</v>
      </c>
      <c r="H342" s="166">
        <v>2008</v>
      </c>
      <c r="I342" s="150">
        <v>1959</v>
      </c>
      <c r="J342" s="100" t="s">
        <v>85</v>
      </c>
      <c r="K342" s="100" t="s">
        <v>49</v>
      </c>
      <c r="L342" s="100" t="s">
        <v>196</v>
      </c>
      <c r="M342" s="100" t="s">
        <v>87</v>
      </c>
      <c r="N342" s="100" t="s">
        <v>102</v>
      </c>
      <c r="O342" s="43">
        <f t="shared" si="561"/>
        <v>27.522510879999999</v>
      </c>
      <c r="P342" s="162">
        <f t="shared" si="562"/>
        <v>71.18948915</v>
      </c>
      <c r="Q342" s="43">
        <f t="shared" si="563"/>
        <v>26.54211295</v>
      </c>
      <c r="R342" s="162">
        <f t="shared" si="564"/>
        <v>69.806080730000005</v>
      </c>
      <c r="S342" s="43">
        <f t="shared" si="565"/>
        <v>35.733129689999998</v>
      </c>
      <c r="T342" s="162">
        <f t="shared" si="566"/>
        <v>62.626353790000003</v>
      </c>
      <c r="U342" s="43">
        <f t="shared" si="567"/>
        <v>42.598502680000003</v>
      </c>
      <c r="V342" s="162">
        <f t="shared" si="568"/>
        <v>55.833034140000002</v>
      </c>
      <c r="W342" s="43">
        <f t="shared" si="268"/>
        <v>26.54072798</v>
      </c>
      <c r="X342" s="162">
        <f t="shared" si="269"/>
        <v>73.45927202</v>
      </c>
      <c r="Y342" s="43">
        <f t="shared" si="665"/>
        <v>32.157637170000001</v>
      </c>
      <c r="Z342" s="162">
        <f t="shared" si="666"/>
        <v>67.842362829999999</v>
      </c>
      <c r="AA342" s="58" t="s">
        <v>655</v>
      </c>
      <c r="AB342" s="168"/>
      <c r="AC342" s="58" t="s">
        <v>655</v>
      </c>
      <c r="AD342" s="168"/>
      <c r="AE342" s="58" t="s">
        <v>655</v>
      </c>
      <c r="AF342" s="168"/>
      <c r="AG342" s="43">
        <f t="shared" ref="AG342:AL342" si="765">CZ342/$CY342*100</f>
        <v>95.562528009999994</v>
      </c>
      <c r="AH342" s="44">
        <f t="shared" si="765"/>
        <v>2.0152032129999999</v>
      </c>
      <c r="AI342" s="44">
        <f t="shared" si="765"/>
        <v>1.1736294700000001</v>
      </c>
      <c r="AJ342" s="44">
        <f t="shared" si="765"/>
        <v>0.42353113370000001</v>
      </c>
      <c r="AK342" s="44">
        <f t="shared" si="765"/>
        <v>8.0498358019999994E-2</v>
      </c>
      <c r="AL342" s="44">
        <f t="shared" si="765"/>
        <v>0.74460981169999996</v>
      </c>
      <c r="AM342" s="43">
        <f t="shared" ref="AM342:AR342" si="766">DN342/$DM342*100</f>
        <v>95.653592970000005</v>
      </c>
      <c r="AN342" s="44">
        <f t="shared" si="766"/>
        <v>1.9480162409999999</v>
      </c>
      <c r="AO342" s="44">
        <f t="shared" si="766"/>
        <v>1.1224773969999999</v>
      </c>
      <c r="AP342" s="44">
        <f t="shared" si="766"/>
        <v>0.63130484450000002</v>
      </c>
      <c r="AQ342" s="44">
        <f t="shared" si="766"/>
        <v>0.11317012949999999</v>
      </c>
      <c r="AR342" s="163">
        <f t="shared" si="766"/>
        <v>0.53143841359999999</v>
      </c>
      <c r="AS342" s="45">
        <f t="shared" si="571"/>
        <v>90.693405639999995</v>
      </c>
      <c r="AT342" s="46">
        <f t="shared" si="577"/>
        <v>150</v>
      </c>
      <c r="AU342" s="47">
        <f t="shared" si="572"/>
        <v>20.255589090000001</v>
      </c>
      <c r="AV342" s="46">
        <f t="shared" si="578"/>
        <v>390</v>
      </c>
      <c r="AW342" s="47">
        <f t="shared" si="573"/>
        <v>20.32903701</v>
      </c>
      <c r="AX342" s="164">
        <f t="shared" si="579"/>
        <v>420</v>
      </c>
      <c r="AY342" s="48">
        <v>51555</v>
      </c>
      <c r="AZ342" s="49">
        <f t="shared" si="673"/>
        <v>340</v>
      </c>
      <c r="BA342" s="50">
        <v>51734</v>
      </c>
      <c r="BB342" s="49">
        <f t="shared" si="674"/>
        <v>399</v>
      </c>
      <c r="BC342" s="165">
        <f t="shared" si="574"/>
        <v>76.135586320000002</v>
      </c>
      <c r="BD342" s="51"/>
      <c r="BE342" s="61"/>
      <c r="BF342" s="168"/>
      <c r="BG342" s="100">
        <v>339</v>
      </c>
      <c r="BH342" s="39">
        <v>351941</v>
      </c>
      <c r="BI342" s="40">
        <v>96863</v>
      </c>
      <c r="BJ342" s="40">
        <v>250545</v>
      </c>
      <c r="BK342" s="39">
        <v>308943</v>
      </c>
      <c r="BL342" s="40">
        <v>82000</v>
      </c>
      <c r="BM342" s="40">
        <v>215661</v>
      </c>
      <c r="BN342" s="39">
        <v>288080</v>
      </c>
      <c r="BO342" s="40">
        <v>102940</v>
      </c>
      <c r="BP342" s="40">
        <v>180414</v>
      </c>
      <c r="BQ342" s="39">
        <v>300804</v>
      </c>
      <c r="BR342" s="40">
        <v>128138</v>
      </c>
      <c r="BS342" s="40">
        <v>167948</v>
      </c>
      <c r="BT342" s="39">
        <v>347206</v>
      </c>
      <c r="BU342" s="40">
        <v>92151</v>
      </c>
      <c r="BV342" s="40">
        <v>255055</v>
      </c>
      <c r="BW342" s="40">
        <v>0</v>
      </c>
      <c r="BX342" s="40">
        <v>0</v>
      </c>
      <c r="BY342" s="159">
        <v>0</v>
      </c>
      <c r="BZ342" s="39">
        <v>243572</v>
      </c>
      <c r="CA342" s="40">
        <v>78327</v>
      </c>
      <c r="CB342" s="40">
        <v>165245</v>
      </c>
      <c r="CC342" s="159">
        <v>0</v>
      </c>
      <c r="CD342" s="39"/>
      <c r="CE342" s="40"/>
      <c r="CF342" s="40"/>
      <c r="CG342" s="159"/>
      <c r="CH342" s="39"/>
      <c r="CI342" s="40"/>
      <c r="CJ342" s="40"/>
      <c r="CK342" s="159"/>
      <c r="CL342" s="39"/>
      <c r="CM342" s="159"/>
      <c r="CN342" s="39"/>
      <c r="CO342" s="40"/>
      <c r="CP342" s="40"/>
      <c r="CQ342" s="159"/>
      <c r="CR342" s="39">
        <v>675000</v>
      </c>
      <c r="CS342" s="40">
        <v>643750</v>
      </c>
      <c r="CT342" s="40">
        <v>12170</v>
      </c>
      <c r="CU342" s="40">
        <v>8750</v>
      </c>
      <c r="CV342" s="40">
        <v>2880</v>
      </c>
      <c r="CW342" s="40">
        <v>500</v>
      </c>
      <c r="CX342" s="40">
        <v>6950</v>
      </c>
      <c r="CY342" s="39">
        <v>546595</v>
      </c>
      <c r="CZ342" s="40">
        <v>522340</v>
      </c>
      <c r="DA342" s="40">
        <v>11015</v>
      </c>
      <c r="DB342" s="40">
        <v>6415</v>
      </c>
      <c r="DC342" s="40">
        <v>2315</v>
      </c>
      <c r="DD342" s="40">
        <v>440</v>
      </c>
      <c r="DE342" s="40">
        <v>4070</v>
      </c>
      <c r="DF342" s="39">
        <v>705688</v>
      </c>
      <c r="DG342" s="40">
        <v>674364</v>
      </c>
      <c r="DH342" s="40">
        <v>12493</v>
      </c>
      <c r="DI342" s="40">
        <v>8220</v>
      </c>
      <c r="DJ342" s="40">
        <v>4300</v>
      </c>
      <c r="DK342" s="40">
        <v>759</v>
      </c>
      <c r="DL342" s="159">
        <v>5552</v>
      </c>
      <c r="DM342" s="39">
        <v>563753</v>
      </c>
      <c r="DN342" s="40">
        <v>539250</v>
      </c>
      <c r="DO342" s="40">
        <v>10982</v>
      </c>
      <c r="DP342" s="40">
        <v>6328</v>
      </c>
      <c r="DQ342" s="40">
        <v>3559</v>
      </c>
      <c r="DR342" s="40">
        <v>638</v>
      </c>
      <c r="DS342" s="159">
        <v>2996</v>
      </c>
      <c r="DT342" s="41">
        <v>488675</v>
      </c>
      <c r="DU342" s="42">
        <v>45479</v>
      </c>
      <c r="DV342" s="42">
        <v>227089</v>
      </c>
      <c r="DW342" s="42">
        <v>117123</v>
      </c>
      <c r="DX342" s="42">
        <v>98984</v>
      </c>
      <c r="DY342" s="41">
        <v>466756</v>
      </c>
      <c r="DZ342" s="42">
        <v>41139</v>
      </c>
      <c r="EA342" s="42">
        <v>218163</v>
      </c>
      <c r="EB342" s="42">
        <v>112567</v>
      </c>
      <c r="EC342" s="160">
        <v>94887</v>
      </c>
    </row>
    <row r="343" spans="1:133">
      <c r="A343" s="154" t="s">
        <v>2089</v>
      </c>
      <c r="B343" s="154" t="s">
        <v>2090</v>
      </c>
      <c r="C343" s="140" t="s">
        <v>80</v>
      </c>
      <c r="D343" s="29" t="s">
        <v>98</v>
      </c>
      <c r="E343" s="156" t="s">
        <v>915</v>
      </c>
      <c r="F343" s="29" t="s">
        <v>2091</v>
      </c>
      <c r="G343" s="156" t="s">
        <v>2092</v>
      </c>
      <c r="H343" s="161">
        <v>2010</v>
      </c>
      <c r="I343" s="150">
        <v>1948</v>
      </c>
      <c r="J343" s="100" t="s">
        <v>85</v>
      </c>
      <c r="K343" s="100" t="s">
        <v>49</v>
      </c>
      <c r="L343" s="100" t="s">
        <v>148</v>
      </c>
      <c r="M343" s="100" t="s">
        <v>87</v>
      </c>
      <c r="N343" s="100" t="s">
        <v>102</v>
      </c>
      <c r="O343" s="43">
        <f t="shared" si="561"/>
        <v>40.016803940000003</v>
      </c>
      <c r="P343" s="162">
        <f t="shared" si="562"/>
        <v>58.68460924</v>
      </c>
      <c r="Q343" s="43">
        <f t="shared" si="563"/>
        <v>37.940256099999999</v>
      </c>
      <c r="R343" s="162">
        <f t="shared" si="564"/>
        <v>57.92515143</v>
      </c>
      <c r="S343" s="43">
        <f t="shared" si="565"/>
        <v>46.91360435</v>
      </c>
      <c r="T343" s="162">
        <f t="shared" si="566"/>
        <v>51.740113549999997</v>
      </c>
      <c r="U343" s="43">
        <f t="shared" si="567"/>
        <v>49.635143919999997</v>
      </c>
      <c r="V343" s="162">
        <f t="shared" si="568"/>
        <v>49.043709149999998</v>
      </c>
      <c r="W343" s="43">
        <f t="shared" si="268"/>
        <v>40.661488490000004</v>
      </c>
      <c r="X343" s="162">
        <f t="shared" si="269"/>
        <v>59.338511509999996</v>
      </c>
      <c r="Y343" s="43">
        <f t="shared" si="665"/>
        <v>47.298358210000004</v>
      </c>
      <c r="Z343" s="162">
        <f t="shared" si="666"/>
        <v>51.581578989999997</v>
      </c>
      <c r="AA343" s="58" t="s">
        <v>655</v>
      </c>
      <c r="AB343" s="168"/>
      <c r="AC343" s="58" t="s">
        <v>655</v>
      </c>
      <c r="AD343" s="168"/>
      <c r="AE343" s="58" t="s">
        <v>655</v>
      </c>
      <c r="AF343" s="168"/>
      <c r="AG343" s="43">
        <f t="shared" ref="AG343:AL343" si="767">CZ343/$CY343*100</f>
        <v>92.289708790000006</v>
      </c>
      <c r="AH343" s="44">
        <f t="shared" si="767"/>
        <v>4.0374428289999997</v>
      </c>
      <c r="AI343" s="44">
        <f t="shared" si="767"/>
        <v>1.767308959</v>
      </c>
      <c r="AJ343" s="44">
        <f t="shared" si="767"/>
        <v>0.63919993320000001</v>
      </c>
      <c r="AK343" s="44">
        <f t="shared" si="767"/>
        <v>0.13823046450000001</v>
      </c>
      <c r="AL343" s="44">
        <f t="shared" si="767"/>
        <v>1.128109026</v>
      </c>
      <c r="AM343" s="43">
        <f t="shared" ref="AM343:AR343" si="768">DN343/$DM343*100</f>
        <v>92.736008269999999</v>
      </c>
      <c r="AN343" s="44">
        <f t="shared" si="768"/>
        <v>4.065388488</v>
      </c>
      <c r="AO343" s="44">
        <f t="shared" si="768"/>
        <v>1.478505146</v>
      </c>
      <c r="AP343" s="44">
        <f t="shared" si="768"/>
        <v>0.80033353299999999</v>
      </c>
      <c r="AQ343" s="44">
        <f t="shared" si="768"/>
        <v>0.13272137070000001</v>
      </c>
      <c r="AR343" s="163">
        <f t="shared" si="768"/>
        <v>0.78704319</v>
      </c>
      <c r="AS343" s="45">
        <f t="shared" si="571"/>
        <v>91.469847180000002</v>
      </c>
      <c r="AT343" s="46">
        <f t="shared" si="577"/>
        <v>110</v>
      </c>
      <c r="AU343" s="47">
        <f t="shared" si="572"/>
        <v>27.284151560000002</v>
      </c>
      <c r="AV343" s="46">
        <f t="shared" si="578"/>
        <v>263</v>
      </c>
      <c r="AW343" s="47">
        <f t="shared" si="573"/>
        <v>27.79152633</v>
      </c>
      <c r="AX343" s="164">
        <f t="shared" si="579"/>
        <v>308</v>
      </c>
      <c r="AY343" s="48">
        <v>53908</v>
      </c>
      <c r="AZ343" s="49">
        <f t="shared" si="673"/>
        <v>310</v>
      </c>
      <c r="BA343" s="50">
        <v>55962</v>
      </c>
      <c r="BB343" s="49">
        <f t="shared" si="674"/>
        <v>354</v>
      </c>
      <c r="BC343" s="165">
        <f t="shared" si="574"/>
        <v>66.640990070000001</v>
      </c>
      <c r="BD343" s="51"/>
      <c r="BE343" s="61"/>
      <c r="BF343" s="168"/>
      <c r="BG343" s="100">
        <v>340</v>
      </c>
      <c r="BH343" s="39">
        <v>363010</v>
      </c>
      <c r="BI343" s="40">
        <v>145265</v>
      </c>
      <c r="BJ343" s="40">
        <v>213031</v>
      </c>
      <c r="BK343" s="39">
        <v>323079</v>
      </c>
      <c r="BL343" s="40">
        <v>122577</v>
      </c>
      <c r="BM343" s="40">
        <v>187144</v>
      </c>
      <c r="BN343" s="39">
        <v>307365</v>
      </c>
      <c r="BO343" s="40">
        <v>144196</v>
      </c>
      <c r="BP343" s="40">
        <v>159031</v>
      </c>
      <c r="BQ343" s="39">
        <v>326156</v>
      </c>
      <c r="BR343" s="40">
        <v>161888</v>
      </c>
      <c r="BS343" s="40">
        <v>159959</v>
      </c>
      <c r="BT343" s="39">
        <v>354050</v>
      </c>
      <c r="BU343" s="40">
        <v>143962</v>
      </c>
      <c r="BV343" s="40">
        <v>210088</v>
      </c>
      <c r="BW343" s="40">
        <v>0</v>
      </c>
      <c r="BX343" s="40">
        <v>0</v>
      </c>
      <c r="BY343" s="159">
        <v>0</v>
      </c>
      <c r="BZ343" s="39">
        <v>262396</v>
      </c>
      <c r="CA343" s="40">
        <v>124109</v>
      </c>
      <c r="CB343" s="40">
        <v>135348</v>
      </c>
      <c r="CC343" s="159">
        <v>2939</v>
      </c>
      <c r="CD343" s="39"/>
      <c r="CE343" s="40"/>
      <c r="CF343" s="40"/>
      <c r="CG343" s="159"/>
      <c r="CH343" s="39"/>
      <c r="CI343" s="40"/>
      <c r="CJ343" s="40"/>
      <c r="CK343" s="159"/>
      <c r="CL343" s="39"/>
      <c r="CM343" s="159"/>
      <c r="CN343" s="39"/>
      <c r="CO343" s="40"/>
      <c r="CP343" s="40"/>
      <c r="CQ343" s="159"/>
      <c r="CR343" s="39">
        <v>679300</v>
      </c>
      <c r="CS343" s="40">
        <v>613335</v>
      </c>
      <c r="CT343" s="40">
        <v>29925</v>
      </c>
      <c r="CU343" s="40">
        <v>16015</v>
      </c>
      <c r="CV343" s="40">
        <v>4705</v>
      </c>
      <c r="CW343" s="40">
        <v>945</v>
      </c>
      <c r="CX343" s="40">
        <v>14375</v>
      </c>
      <c r="CY343" s="39">
        <v>538955</v>
      </c>
      <c r="CZ343" s="40">
        <v>497400</v>
      </c>
      <c r="DA343" s="40">
        <v>21760</v>
      </c>
      <c r="DB343" s="40">
        <v>9525</v>
      </c>
      <c r="DC343" s="40">
        <v>3445</v>
      </c>
      <c r="DD343" s="40">
        <v>745</v>
      </c>
      <c r="DE343" s="40">
        <v>6080</v>
      </c>
      <c r="DF343" s="39">
        <v>705687</v>
      </c>
      <c r="DG343" s="40">
        <v>641936</v>
      </c>
      <c r="DH343" s="40">
        <v>32429</v>
      </c>
      <c r="DI343" s="40">
        <v>13915</v>
      </c>
      <c r="DJ343" s="40">
        <v>5905</v>
      </c>
      <c r="DK343" s="40">
        <v>909</v>
      </c>
      <c r="DL343" s="159">
        <v>10593</v>
      </c>
      <c r="DM343" s="39">
        <v>549271</v>
      </c>
      <c r="DN343" s="40">
        <v>509372</v>
      </c>
      <c r="DO343" s="40">
        <v>22330</v>
      </c>
      <c r="DP343" s="40">
        <v>8121</v>
      </c>
      <c r="DQ343" s="40">
        <v>4396</v>
      </c>
      <c r="DR343" s="40">
        <v>729</v>
      </c>
      <c r="DS343" s="159">
        <v>4323</v>
      </c>
      <c r="DT343" s="41">
        <v>479839</v>
      </c>
      <c r="DU343" s="42">
        <v>40931</v>
      </c>
      <c r="DV343" s="42">
        <v>189379</v>
      </c>
      <c r="DW343" s="42">
        <v>118609</v>
      </c>
      <c r="DX343" s="42">
        <v>130920</v>
      </c>
      <c r="DY343" s="41">
        <v>443279</v>
      </c>
      <c r="DZ343" s="42">
        <v>33891</v>
      </c>
      <c r="EA343" s="42">
        <v>176717</v>
      </c>
      <c r="EB343" s="42">
        <v>109477</v>
      </c>
      <c r="EC343" s="160">
        <v>123194</v>
      </c>
    </row>
    <row r="344" spans="1:133">
      <c r="A344" s="155" t="s">
        <v>2093</v>
      </c>
      <c r="B344" s="155" t="s">
        <v>2094</v>
      </c>
      <c r="C344" s="140" t="s">
        <v>126</v>
      </c>
      <c r="D344" s="29" t="s">
        <v>2095</v>
      </c>
      <c r="E344" s="156" t="s">
        <v>2096</v>
      </c>
      <c r="F344" s="29" t="s">
        <v>2097</v>
      </c>
      <c r="G344" s="156" t="s">
        <v>2098</v>
      </c>
      <c r="H344" s="166" t="s">
        <v>195</v>
      </c>
      <c r="I344" s="150">
        <v>1984</v>
      </c>
      <c r="J344" s="100" t="s">
        <v>85</v>
      </c>
      <c r="K344" s="100" t="s">
        <v>49</v>
      </c>
      <c r="L344" s="100" t="s">
        <v>148</v>
      </c>
      <c r="M344" s="100" t="s">
        <v>87</v>
      </c>
      <c r="N344" s="100" t="s">
        <v>102</v>
      </c>
      <c r="O344" s="43">
        <f t="shared" si="561"/>
        <v>50.734081539999998</v>
      </c>
      <c r="P344" s="162">
        <f t="shared" si="562"/>
        <v>48.015803939999998</v>
      </c>
      <c r="Q344" s="43">
        <f t="shared" si="563"/>
        <v>46.842883520000001</v>
      </c>
      <c r="R344" s="162">
        <f t="shared" si="564"/>
        <v>49.394210790000002</v>
      </c>
      <c r="S344" s="43">
        <f t="shared" si="565"/>
        <v>47.1909864</v>
      </c>
      <c r="T344" s="162">
        <f t="shared" si="566"/>
        <v>51.68258934</v>
      </c>
      <c r="U344" s="43">
        <f t="shared" si="567"/>
        <v>48.585146780000002</v>
      </c>
      <c r="V344" s="162">
        <f t="shared" si="568"/>
        <v>50.455916479999999</v>
      </c>
      <c r="W344" s="43">
        <f t="shared" si="268"/>
        <v>51.147082990000001</v>
      </c>
      <c r="X344" s="162">
        <f t="shared" si="269"/>
        <v>48.852917009999999</v>
      </c>
      <c r="Y344" s="43">
        <f t="shared" si="665"/>
        <v>56.257313889999999</v>
      </c>
      <c r="Z344" s="162">
        <f t="shared" si="666"/>
        <v>43.742686110000001</v>
      </c>
      <c r="AA344" s="58" t="s">
        <v>655</v>
      </c>
      <c r="AB344" s="168"/>
      <c r="AC344" s="58" t="s">
        <v>655</v>
      </c>
      <c r="AD344" s="168"/>
      <c r="AE344" s="58" t="s">
        <v>655</v>
      </c>
      <c r="AF344" s="168"/>
      <c r="AG344" s="43">
        <f t="shared" ref="AG344:AL344" si="769">CZ344/$CY344*100</f>
        <v>90.672304519999997</v>
      </c>
      <c r="AH344" s="44">
        <f t="shared" si="769"/>
        <v>5.4653479630000001</v>
      </c>
      <c r="AI344" s="44">
        <f t="shared" si="769"/>
        <v>1.2198310450000001</v>
      </c>
      <c r="AJ344" s="44">
        <f t="shared" si="769"/>
        <v>1.415472831</v>
      </c>
      <c r="AK344" s="44">
        <f t="shared" si="769"/>
        <v>8.1141754649999995E-2</v>
      </c>
      <c r="AL344" s="44">
        <f t="shared" si="769"/>
        <v>1.1459018910000001</v>
      </c>
      <c r="AM344" s="43">
        <f t="shared" ref="AM344:AR344" si="770">DN344/$DM344*100</f>
        <v>91.233312620000007</v>
      </c>
      <c r="AN344" s="44">
        <f t="shared" si="770"/>
        <v>4.9095101440000004</v>
      </c>
      <c r="AO344" s="44">
        <f t="shared" si="770"/>
        <v>1.0611322809999999</v>
      </c>
      <c r="AP344" s="44">
        <f t="shared" si="770"/>
        <v>1.9392735670000001</v>
      </c>
      <c r="AQ344" s="44">
        <f t="shared" si="770"/>
        <v>8.3324653679999999E-2</v>
      </c>
      <c r="AR344" s="163">
        <f t="shared" si="770"/>
        <v>0.77344673149999998</v>
      </c>
      <c r="AS344" s="45">
        <f t="shared" si="571"/>
        <v>95.087407870000007</v>
      </c>
      <c r="AT344" s="46">
        <f t="shared" si="577"/>
        <v>6</v>
      </c>
      <c r="AU344" s="47">
        <f t="shared" si="572"/>
        <v>41.317076620000002</v>
      </c>
      <c r="AV344" s="46">
        <f t="shared" si="578"/>
        <v>82</v>
      </c>
      <c r="AW344" s="47">
        <f t="shared" si="573"/>
        <v>41.1910363</v>
      </c>
      <c r="AX344" s="164">
        <f t="shared" si="579"/>
        <v>140</v>
      </c>
      <c r="AY344" s="48">
        <v>68938</v>
      </c>
      <c r="AZ344" s="49">
        <f t="shared" si="673"/>
        <v>147</v>
      </c>
      <c r="BA344" s="50">
        <v>70602</v>
      </c>
      <c r="BB344" s="49">
        <f t="shared" si="674"/>
        <v>194</v>
      </c>
      <c r="BC344" s="165">
        <f t="shared" si="574"/>
        <v>53.323442649999997</v>
      </c>
      <c r="BD344" s="51"/>
      <c r="BE344" s="61"/>
      <c r="BF344" s="168"/>
      <c r="BG344" s="100">
        <v>341</v>
      </c>
      <c r="BH344" s="39">
        <v>436600</v>
      </c>
      <c r="BI344" s="40">
        <v>221505</v>
      </c>
      <c r="BJ344" s="40">
        <v>209637</v>
      </c>
      <c r="BK344" s="39">
        <v>380743</v>
      </c>
      <c r="BL344" s="40">
        <v>178351</v>
      </c>
      <c r="BM344" s="40">
        <v>188065</v>
      </c>
      <c r="BN344" s="39">
        <v>361853</v>
      </c>
      <c r="BO344" s="40">
        <v>170762</v>
      </c>
      <c r="BP344" s="40">
        <v>187015</v>
      </c>
      <c r="BQ344" s="39">
        <v>373643</v>
      </c>
      <c r="BR344" s="40">
        <v>181535</v>
      </c>
      <c r="BS344" s="40">
        <v>188525</v>
      </c>
      <c r="BT344" s="39">
        <v>434537</v>
      </c>
      <c r="BU344" s="40">
        <v>222253</v>
      </c>
      <c r="BV344" s="40">
        <v>212284</v>
      </c>
      <c r="BW344" s="40">
        <v>0</v>
      </c>
      <c r="BX344" s="40">
        <v>0</v>
      </c>
      <c r="BY344" s="159">
        <v>0</v>
      </c>
      <c r="BZ344" s="39">
        <v>325579</v>
      </c>
      <c r="CA344" s="40">
        <v>183162</v>
      </c>
      <c r="CB344" s="40">
        <v>142417</v>
      </c>
      <c r="CC344" s="159">
        <v>0</v>
      </c>
      <c r="CD344" s="39"/>
      <c r="CE344" s="40"/>
      <c r="CF344" s="40"/>
      <c r="CG344" s="159"/>
      <c r="CH344" s="39"/>
      <c r="CI344" s="40"/>
      <c r="CJ344" s="40"/>
      <c r="CK344" s="159"/>
      <c r="CL344" s="39"/>
      <c r="CM344" s="159"/>
      <c r="CN344" s="39"/>
      <c r="CO344" s="40"/>
      <c r="CP344" s="40"/>
      <c r="CQ344" s="159"/>
      <c r="CR344" s="39">
        <v>695450</v>
      </c>
      <c r="CS344" s="40">
        <v>616515</v>
      </c>
      <c r="CT344" s="40">
        <v>40610</v>
      </c>
      <c r="CU344" s="40">
        <v>10580</v>
      </c>
      <c r="CV344" s="40">
        <v>12185</v>
      </c>
      <c r="CW344" s="40">
        <v>550</v>
      </c>
      <c r="CX344" s="40">
        <v>15010</v>
      </c>
      <c r="CY344" s="39">
        <v>554585</v>
      </c>
      <c r="CZ344" s="40">
        <v>502855</v>
      </c>
      <c r="DA344" s="40">
        <v>30310</v>
      </c>
      <c r="DB344" s="40">
        <v>6765</v>
      </c>
      <c r="DC344" s="40">
        <v>7850</v>
      </c>
      <c r="DD344" s="40">
        <v>450</v>
      </c>
      <c r="DE344" s="40">
        <v>6355</v>
      </c>
      <c r="DF344" s="39">
        <v>705688</v>
      </c>
      <c r="DG344" s="40">
        <v>632070</v>
      </c>
      <c r="DH344" s="40">
        <v>38145</v>
      </c>
      <c r="DI344" s="40">
        <v>9250</v>
      </c>
      <c r="DJ344" s="40">
        <v>15149</v>
      </c>
      <c r="DK344" s="40">
        <v>614</v>
      </c>
      <c r="DL344" s="159">
        <v>10460</v>
      </c>
      <c r="DM344" s="39">
        <v>556858</v>
      </c>
      <c r="DN344" s="40">
        <v>508040</v>
      </c>
      <c r="DO344" s="40">
        <v>27339</v>
      </c>
      <c r="DP344" s="40">
        <v>5909</v>
      </c>
      <c r="DQ344" s="40">
        <v>10799</v>
      </c>
      <c r="DR344" s="40">
        <v>464</v>
      </c>
      <c r="DS344" s="159">
        <v>4307</v>
      </c>
      <c r="DT344" s="41">
        <v>522779</v>
      </c>
      <c r="DU344" s="42">
        <v>25682</v>
      </c>
      <c r="DV344" s="42">
        <v>143354</v>
      </c>
      <c r="DW344" s="42">
        <v>137746</v>
      </c>
      <c r="DX344" s="42">
        <v>215997</v>
      </c>
      <c r="DY344" s="41">
        <v>468869</v>
      </c>
      <c r="DZ344" s="42">
        <v>21119</v>
      </c>
      <c r="EA344" s="42">
        <v>131650</v>
      </c>
      <c r="EB344" s="42">
        <v>122968</v>
      </c>
      <c r="EC344" s="160">
        <v>193132</v>
      </c>
    </row>
    <row r="345" spans="1:133">
      <c r="A345" s="154" t="s">
        <v>2099</v>
      </c>
      <c r="B345" s="154" t="s">
        <v>2100</v>
      </c>
      <c r="C345" s="140" t="s">
        <v>126</v>
      </c>
      <c r="D345" s="29" t="s">
        <v>98</v>
      </c>
      <c r="E345" s="156" t="s">
        <v>2101</v>
      </c>
      <c r="F345" s="29" t="s">
        <v>2102</v>
      </c>
      <c r="G345" s="156" t="s">
        <v>2103</v>
      </c>
      <c r="H345" s="166">
        <v>1994</v>
      </c>
      <c r="I345" s="150">
        <v>1953</v>
      </c>
      <c r="J345" s="100" t="s">
        <v>85</v>
      </c>
      <c r="K345" s="100" t="s">
        <v>49</v>
      </c>
      <c r="L345" s="100" t="s">
        <v>148</v>
      </c>
      <c r="M345" s="100" t="s">
        <v>87</v>
      </c>
      <c r="N345" s="100" t="s">
        <v>102</v>
      </c>
      <c r="O345" s="43">
        <f t="shared" si="561"/>
        <v>64.504772930000001</v>
      </c>
      <c r="P345" s="162">
        <f t="shared" si="562"/>
        <v>34.395997979999997</v>
      </c>
      <c r="Q345" s="43">
        <f t="shared" si="563"/>
        <v>62.141453890000001</v>
      </c>
      <c r="R345" s="162">
        <f t="shared" si="564"/>
        <v>34.563831639999997</v>
      </c>
      <c r="S345" s="43">
        <f t="shared" si="565"/>
        <v>63.487898100000002</v>
      </c>
      <c r="T345" s="162">
        <f t="shared" si="566"/>
        <v>35.236020709999998</v>
      </c>
      <c r="U345" s="43">
        <f t="shared" si="567"/>
        <v>63.392955860000001</v>
      </c>
      <c r="V345" s="162">
        <f t="shared" si="568"/>
        <v>35.658908459999999</v>
      </c>
      <c r="W345" s="43">
        <f t="shared" si="268"/>
        <v>69.248165889999996</v>
      </c>
      <c r="X345" s="162">
        <f t="shared" si="269"/>
        <v>30.751834110000001</v>
      </c>
      <c r="Y345" s="43">
        <f t="shared" si="665"/>
        <v>100</v>
      </c>
      <c r="Z345" s="162">
        <f t="shared" si="666"/>
        <v>0</v>
      </c>
      <c r="AA345" s="58" t="s">
        <v>655</v>
      </c>
      <c r="AB345" s="168"/>
      <c r="AC345" s="58" t="s">
        <v>655</v>
      </c>
      <c r="AD345" s="168"/>
      <c r="AE345" s="58" t="s">
        <v>655</v>
      </c>
      <c r="AF345" s="168"/>
      <c r="AG345" s="43">
        <f t="shared" ref="AG345:AL345" si="771">CZ345/$CY345*100</f>
        <v>77.726264499999999</v>
      </c>
      <c r="AH345" s="44">
        <f t="shared" si="771"/>
        <v>16.553943490000002</v>
      </c>
      <c r="AI345" s="44">
        <f t="shared" si="771"/>
        <v>1.864477655</v>
      </c>
      <c r="AJ345" s="44">
        <f t="shared" si="771"/>
        <v>1.9962910439999999</v>
      </c>
      <c r="AK345" s="44">
        <f t="shared" si="771"/>
        <v>9.3632958799999999E-2</v>
      </c>
      <c r="AL345" s="44">
        <f t="shared" si="771"/>
        <v>1.765390349</v>
      </c>
      <c r="AM345" s="43">
        <f t="shared" ref="AM345:AR345" si="772">DN345/$DM345*100</f>
        <v>77.37671297</v>
      </c>
      <c r="AN345" s="44">
        <f t="shared" si="772"/>
        <v>16.663411329999999</v>
      </c>
      <c r="AO345" s="44">
        <f t="shared" si="772"/>
        <v>1.5046615210000001</v>
      </c>
      <c r="AP345" s="44">
        <f t="shared" si="772"/>
        <v>3.01472922</v>
      </c>
      <c r="AQ345" s="44">
        <f t="shared" si="772"/>
        <v>0.13951428099999999</v>
      </c>
      <c r="AR345" s="163">
        <f t="shared" si="772"/>
        <v>1.300970671</v>
      </c>
      <c r="AS345" s="45">
        <f t="shared" si="571"/>
        <v>93.728847700000003</v>
      </c>
      <c r="AT345" s="46">
        <f t="shared" si="577"/>
        <v>32</v>
      </c>
      <c r="AU345" s="47">
        <f t="shared" si="572"/>
        <v>38.281224819999998</v>
      </c>
      <c r="AV345" s="46">
        <f t="shared" si="578"/>
        <v>109</v>
      </c>
      <c r="AW345" s="47">
        <f t="shared" si="573"/>
        <v>40.807419529999997</v>
      </c>
      <c r="AX345" s="164">
        <f t="shared" si="579"/>
        <v>145</v>
      </c>
      <c r="AY345" s="48">
        <v>53656</v>
      </c>
      <c r="AZ345" s="49">
        <f t="shared" si="673"/>
        <v>313</v>
      </c>
      <c r="BA345" s="50">
        <v>61431</v>
      </c>
      <c r="BB345" s="49">
        <f t="shared" si="674"/>
        <v>286</v>
      </c>
      <c r="BC345" s="165">
        <f t="shared" si="574"/>
        <v>46.008181659999998</v>
      </c>
      <c r="BD345" s="51"/>
      <c r="BE345" s="61"/>
      <c r="BF345" s="168"/>
      <c r="BG345" s="100">
        <v>342</v>
      </c>
      <c r="BH345" s="39">
        <v>392002</v>
      </c>
      <c r="BI345" s="40">
        <v>252860</v>
      </c>
      <c r="BJ345" s="40">
        <v>134833</v>
      </c>
      <c r="BK345" s="39">
        <v>361913</v>
      </c>
      <c r="BL345" s="40">
        <v>224898</v>
      </c>
      <c r="BM345" s="40">
        <v>125091</v>
      </c>
      <c r="BN345" s="39">
        <v>349821</v>
      </c>
      <c r="BO345" s="40">
        <v>222094</v>
      </c>
      <c r="BP345" s="40">
        <v>123263</v>
      </c>
      <c r="BQ345" s="39">
        <v>370833</v>
      </c>
      <c r="BR345" s="40">
        <v>235082</v>
      </c>
      <c r="BS345" s="40">
        <v>132235</v>
      </c>
      <c r="BT345" s="39">
        <v>384247</v>
      </c>
      <c r="BU345" s="40">
        <v>266084</v>
      </c>
      <c r="BV345" s="40">
        <v>118163</v>
      </c>
      <c r="BW345" s="40">
        <v>0</v>
      </c>
      <c r="BX345" s="40">
        <v>0</v>
      </c>
      <c r="BY345" s="159">
        <v>0</v>
      </c>
      <c r="BZ345" s="39">
        <v>231472</v>
      </c>
      <c r="CA345" s="40">
        <v>231472</v>
      </c>
      <c r="CB345" s="40">
        <v>0</v>
      </c>
      <c r="CC345" s="159">
        <v>0</v>
      </c>
      <c r="CD345" s="39"/>
      <c r="CE345" s="40"/>
      <c r="CF345" s="40"/>
      <c r="CG345" s="159"/>
      <c r="CH345" s="39"/>
      <c r="CI345" s="40"/>
      <c r="CJ345" s="40"/>
      <c r="CK345" s="159"/>
      <c r="CL345" s="39"/>
      <c r="CM345" s="159"/>
      <c r="CN345" s="39"/>
      <c r="CO345" s="40"/>
      <c r="CP345" s="40"/>
      <c r="CQ345" s="159"/>
      <c r="CR345" s="39">
        <v>671630</v>
      </c>
      <c r="CS345" s="40">
        <v>500220</v>
      </c>
      <c r="CT345" s="40">
        <v>121540</v>
      </c>
      <c r="CU345" s="40">
        <v>14765</v>
      </c>
      <c r="CV345" s="40">
        <v>14445</v>
      </c>
      <c r="CW345" s="40">
        <v>640</v>
      </c>
      <c r="CX345" s="40">
        <v>20020</v>
      </c>
      <c r="CY345" s="39">
        <v>550020</v>
      </c>
      <c r="CZ345" s="40">
        <v>427510</v>
      </c>
      <c r="DA345" s="40">
        <v>91050</v>
      </c>
      <c r="DB345" s="40">
        <v>10255</v>
      </c>
      <c r="DC345" s="40">
        <v>10980</v>
      </c>
      <c r="DD345" s="40">
        <v>515</v>
      </c>
      <c r="DE345" s="40">
        <v>9710</v>
      </c>
      <c r="DF345" s="39">
        <v>705688</v>
      </c>
      <c r="DG345" s="40">
        <v>524615</v>
      </c>
      <c r="DH345" s="40">
        <v>132642</v>
      </c>
      <c r="DI345" s="40">
        <v>12144</v>
      </c>
      <c r="DJ345" s="40">
        <v>20272</v>
      </c>
      <c r="DK345" s="40">
        <v>983</v>
      </c>
      <c r="DL345" s="159">
        <v>15032</v>
      </c>
      <c r="DM345" s="39">
        <v>573418</v>
      </c>
      <c r="DN345" s="40">
        <v>443692</v>
      </c>
      <c r="DO345" s="40">
        <v>95551</v>
      </c>
      <c r="DP345" s="40">
        <v>8628</v>
      </c>
      <c r="DQ345" s="40">
        <v>17287</v>
      </c>
      <c r="DR345" s="40">
        <v>800</v>
      </c>
      <c r="DS345" s="159">
        <v>7460</v>
      </c>
      <c r="DT345" s="41">
        <v>496400</v>
      </c>
      <c r="DU345" s="42">
        <v>31130</v>
      </c>
      <c r="DV345" s="42">
        <v>141851</v>
      </c>
      <c r="DW345" s="42">
        <v>133391</v>
      </c>
      <c r="DX345" s="42">
        <v>190028</v>
      </c>
      <c r="DY345" s="41">
        <v>381264</v>
      </c>
      <c r="DZ345" s="42">
        <v>18677</v>
      </c>
      <c r="EA345" s="42">
        <v>107730</v>
      </c>
      <c r="EB345" s="42">
        <v>99273</v>
      </c>
      <c r="EC345" s="160">
        <v>155584</v>
      </c>
    </row>
    <row r="346" spans="1:133">
      <c r="A346" s="155" t="s">
        <v>2104</v>
      </c>
      <c r="B346" s="155" t="s">
        <v>2105</v>
      </c>
      <c r="C346" s="140" t="s">
        <v>126</v>
      </c>
      <c r="D346" s="29" t="s">
        <v>178</v>
      </c>
      <c r="E346" s="156" t="s">
        <v>2106</v>
      </c>
      <c r="F346" s="29" t="s">
        <v>2107</v>
      </c>
      <c r="G346" s="156" t="s">
        <v>2108</v>
      </c>
      <c r="H346" s="166">
        <v>2010</v>
      </c>
      <c r="I346" s="150">
        <v>1961</v>
      </c>
      <c r="J346" s="100" t="s">
        <v>85</v>
      </c>
      <c r="K346" s="100" t="s">
        <v>49</v>
      </c>
      <c r="L346" s="100" t="s">
        <v>410</v>
      </c>
      <c r="M346" s="100" t="s">
        <v>492</v>
      </c>
      <c r="N346" s="100" t="s">
        <v>102</v>
      </c>
      <c r="O346" s="43">
        <f t="shared" si="561"/>
        <v>63.93002182</v>
      </c>
      <c r="P346" s="162">
        <f t="shared" si="562"/>
        <v>34.611133420000002</v>
      </c>
      <c r="Q346" s="43">
        <f t="shared" si="563"/>
        <v>60.468452130000003</v>
      </c>
      <c r="R346" s="162">
        <f t="shared" si="564"/>
        <v>34.939569489999997</v>
      </c>
      <c r="S346" s="43">
        <f t="shared" si="565"/>
        <v>66.210062780000001</v>
      </c>
      <c r="T346" s="162">
        <f t="shared" si="566"/>
        <v>32.176988659999999</v>
      </c>
      <c r="U346" s="43">
        <f t="shared" si="567"/>
        <v>66.645834719999996</v>
      </c>
      <c r="V346" s="162">
        <f t="shared" si="568"/>
        <v>31.808168779999999</v>
      </c>
      <c r="W346" s="43">
        <f t="shared" si="268"/>
        <v>70.825515949999996</v>
      </c>
      <c r="X346" s="162">
        <f t="shared" si="269"/>
        <v>0</v>
      </c>
      <c r="Y346" s="43">
        <f t="shared" si="665"/>
        <v>66.691750490000004</v>
      </c>
      <c r="Z346" s="162">
        <f t="shared" si="666"/>
        <v>33.068708600000001</v>
      </c>
      <c r="AA346" s="43">
        <f>100*CE346/CD346</f>
        <v>64.502324939999994</v>
      </c>
      <c r="AB346" s="162">
        <f>100*CF346/CD346</f>
        <v>35.095443520000003</v>
      </c>
      <c r="AC346" s="43">
        <f t="shared" ref="AC346:AC405" si="773">100*CI346/CH346</f>
        <v>59.486310500000002</v>
      </c>
      <c r="AD346" s="162">
        <f t="shared" ref="AD346:AD405" si="774">100*CJ346/CH346</f>
        <v>40.229445249999998</v>
      </c>
      <c r="AE346" s="43">
        <f t="shared" ref="AE346:AE405" si="775">100*CL346/(CL346+CM346)</f>
        <v>56.466111079999997</v>
      </c>
      <c r="AF346" s="162">
        <f t="shared" ref="AF346:AF405" si="776">100*CM346/(CL346+CM346)</f>
        <v>43.533888920000003</v>
      </c>
      <c r="AG346" s="43">
        <f t="shared" ref="AG346:AL346" si="777">CZ346/$CY346*100</f>
        <v>75.72760667</v>
      </c>
      <c r="AH346" s="44">
        <f t="shared" si="777"/>
        <v>6.8933186060000002</v>
      </c>
      <c r="AI346" s="44">
        <f t="shared" si="777"/>
        <v>12.711603179999999</v>
      </c>
      <c r="AJ346" s="44">
        <f t="shared" si="777"/>
        <v>2.561072722</v>
      </c>
      <c r="AK346" s="44">
        <f t="shared" si="777"/>
        <v>0.40201392279999998</v>
      </c>
      <c r="AL346" s="44">
        <f t="shared" si="777"/>
        <v>1.704384906</v>
      </c>
      <c r="AM346" s="43">
        <f t="shared" ref="AM346:AR346" si="778">DN346/$DM346*100</f>
        <v>75.643566280000002</v>
      </c>
      <c r="AN346" s="44">
        <f t="shared" si="778"/>
        <v>5.8208044030000003</v>
      </c>
      <c r="AO346" s="44">
        <f t="shared" si="778"/>
        <v>11.94419276</v>
      </c>
      <c r="AP346" s="44">
        <f t="shared" si="778"/>
        <v>2.9521922200000001</v>
      </c>
      <c r="AQ346" s="44">
        <f t="shared" si="778"/>
        <v>0.31978448459999997</v>
      </c>
      <c r="AR346" s="163">
        <f t="shared" si="778"/>
        <v>3.3194598549999998</v>
      </c>
      <c r="AS346" s="45">
        <f t="shared" si="571"/>
        <v>86.775633510000006</v>
      </c>
      <c r="AT346" s="46">
        <f t="shared" si="577"/>
        <v>308</v>
      </c>
      <c r="AU346" s="47">
        <f t="shared" si="572"/>
        <v>33.90902766</v>
      </c>
      <c r="AV346" s="46">
        <f t="shared" si="578"/>
        <v>157</v>
      </c>
      <c r="AW346" s="47">
        <f t="shared" si="573"/>
        <v>38.482562919999999</v>
      </c>
      <c r="AX346" s="164">
        <f t="shared" si="579"/>
        <v>169</v>
      </c>
      <c r="AY346" s="48">
        <v>61499</v>
      </c>
      <c r="AZ346" s="49">
        <f t="shared" si="673"/>
        <v>206</v>
      </c>
      <c r="BA346" s="50">
        <v>70087</v>
      </c>
      <c r="BB346" s="49">
        <f t="shared" si="674"/>
        <v>199</v>
      </c>
      <c r="BC346" s="165">
        <f t="shared" si="574"/>
        <v>46.58568279</v>
      </c>
      <c r="BD346" s="51"/>
      <c r="BE346" s="44"/>
      <c r="BF346" s="162"/>
      <c r="BG346" s="100">
        <v>343</v>
      </c>
      <c r="BH346" s="39">
        <v>241561</v>
      </c>
      <c r="BI346" s="40">
        <v>154430</v>
      </c>
      <c r="BJ346" s="40">
        <v>83607</v>
      </c>
      <c r="BK346" s="39">
        <v>216116</v>
      </c>
      <c r="BL346" s="40">
        <v>130682</v>
      </c>
      <c r="BM346" s="40">
        <v>75510</v>
      </c>
      <c r="BN346" s="39">
        <v>213460</v>
      </c>
      <c r="BO346" s="40">
        <v>141332</v>
      </c>
      <c r="BP346" s="40">
        <v>68685</v>
      </c>
      <c r="BQ346" s="39">
        <v>225615</v>
      </c>
      <c r="BR346" s="40">
        <v>150363</v>
      </c>
      <c r="BS346" s="40">
        <v>71764</v>
      </c>
      <c r="BT346" s="39">
        <v>223860</v>
      </c>
      <c r="BU346" s="40">
        <v>158550</v>
      </c>
      <c r="BV346" s="40">
        <v>0</v>
      </c>
      <c r="BW346" s="40">
        <v>0</v>
      </c>
      <c r="BX346" s="40">
        <v>0</v>
      </c>
      <c r="BY346" s="159">
        <v>65310</v>
      </c>
      <c r="BZ346" s="39">
        <v>174083</v>
      </c>
      <c r="CA346" s="40">
        <v>116099</v>
      </c>
      <c r="CB346" s="40">
        <v>57567</v>
      </c>
      <c r="CC346" s="159">
        <v>417</v>
      </c>
      <c r="CD346" s="39">
        <f t="shared" ref="CD346:CD438" si="779">CE346+CF346+CG346</f>
        <v>202371</v>
      </c>
      <c r="CE346" s="40">
        <v>130534</v>
      </c>
      <c r="CF346" s="40">
        <v>71023</v>
      </c>
      <c r="CG346" s="159">
        <v>814</v>
      </c>
      <c r="CH346" s="39">
        <f t="shared" ref="CH346:CH405" si="780">CI346+CJ346+CK346</f>
        <v>146353</v>
      </c>
      <c r="CI346" s="40">
        <v>87060</v>
      </c>
      <c r="CJ346" s="40">
        <v>58877</v>
      </c>
      <c r="CK346" s="159">
        <v>416</v>
      </c>
      <c r="CL346" s="39">
        <v>108612</v>
      </c>
      <c r="CM346" s="159">
        <v>83737</v>
      </c>
      <c r="CN346" s="39"/>
      <c r="CO346" s="40"/>
      <c r="CP346" s="40"/>
      <c r="CQ346" s="159"/>
      <c r="CR346" s="39">
        <v>493535</v>
      </c>
      <c r="CS346" s="40">
        <v>350470</v>
      </c>
      <c r="CT346" s="40">
        <v>37155</v>
      </c>
      <c r="CU346" s="40">
        <v>79075</v>
      </c>
      <c r="CV346" s="40">
        <v>12735</v>
      </c>
      <c r="CW346" s="40">
        <v>2020</v>
      </c>
      <c r="CX346" s="40">
        <v>12080</v>
      </c>
      <c r="CY346" s="39">
        <v>389290</v>
      </c>
      <c r="CZ346" s="40">
        <v>294800</v>
      </c>
      <c r="DA346" s="40">
        <v>26835</v>
      </c>
      <c r="DB346" s="40">
        <v>49485</v>
      </c>
      <c r="DC346" s="40">
        <v>9970</v>
      </c>
      <c r="DD346" s="40">
        <v>1565</v>
      </c>
      <c r="DE346" s="40">
        <v>6635</v>
      </c>
      <c r="DF346" s="39">
        <v>526283</v>
      </c>
      <c r="DG346" s="40">
        <v>377109</v>
      </c>
      <c r="DH346" s="40">
        <v>33737</v>
      </c>
      <c r="DI346" s="40">
        <v>76100</v>
      </c>
      <c r="DJ346" s="40">
        <v>15539</v>
      </c>
      <c r="DK346" s="40">
        <v>1799</v>
      </c>
      <c r="DL346" s="159">
        <v>21999</v>
      </c>
      <c r="DM346" s="39">
        <v>412778</v>
      </c>
      <c r="DN346" s="40">
        <v>312240</v>
      </c>
      <c r="DO346" s="40">
        <v>24027</v>
      </c>
      <c r="DP346" s="40">
        <v>49303</v>
      </c>
      <c r="DQ346" s="40">
        <v>12186</v>
      </c>
      <c r="DR346" s="40">
        <v>1320</v>
      </c>
      <c r="DS346" s="159">
        <v>13702</v>
      </c>
      <c r="DT346" s="41">
        <v>369409</v>
      </c>
      <c r="DU346" s="42">
        <v>48852</v>
      </c>
      <c r="DV346" s="42">
        <v>103271</v>
      </c>
      <c r="DW346" s="42">
        <v>92023</v>
      </c>
      <c r="DX346" s="42">
        <v>125263</v>
      </c>
      <c r="DY346" s="41">
        <v>267820</v>
      </c>
      <c r="DZ346" s="42">
        <v>26633</v>
      </c>
      <c r="EA346" s="42">
        <v>71373</v>
      </c>
      <c r="EB346" s="42">
        <v>66750</v>
      </c>
      <c r="EC346" s="160">
        <v>103064</v>
      </c>
    </row>
    <row r="347" spans="1:133">
      <c r="A347" s="154" t="s">
        <v>2109</v>
      </c>
      <c r="B347" s="154" t="s">
        <v>2110</v>
      </c>
      <c r="C347" s="140" t="s">
        <v>126</v>
      </c>
      <c r="D347" s="29" t="s">
        <v>326</v>
      </c>
      <c r="E347" s="156" t="s">
        <v>2111</v>
      </c>
      <c r="F347" s="29" t="s">
        <v>2112</v>
      </c>
      <c r="G347" s="156" t="s">
        <v>2113</v>
      </c>
      <c r="H347" s="166">
        <v>2000</v>
      </c>
      <c r="I347" s="150">
        <v>1964</v>
      </c>
      <c r="J347" s="100" t="s">
        <v>85</v>
      </c>
      <c r="K347" s="100" t="s">
        <v>49</v>
      </c>
      <c r="L347" s="100" t="s">
        <v>148</v>
      </c>
      <c r="M347" s="100" t="s">
        <v>87</v>
      </c>
      <c r="N347" s="100" t="s">
        <v>102</v>
      </c>
      <c r="O347" s="43">
        <f t="shared" si="561"/>
        <v>55.974868069999999</v>
      </c>
      <c r="P347" s="162">
        <f t="shared" si="562"/>
        <v>42.538134929999998</v>
      </c>
      <c r="Q347" s="43">
        <f t="shared" si="563"/>
        <v>51.06815486</v>
      </c>
      <c r="R347" s="162">
        <f t="shared" si="564"/>
        <v>44.022565999999998</v>
      </c>
      <c r="S347" s="43">
        <f t="shared" si="565"/>
        <v>59.835732329999999</v>
      </c>
      <c r="T347" s="162">
        <f t="shared" si="566"/>
        <v>38.285439949999997</v>
      </c>
      <c r="U347" s="43">
        <f t="shared" si="567"/>
        <v>59.884006679999999</v>
      </c>
      <c r="V347" s="162">
        <f t="shared" si="568"/>
        <v>38.347832500000003</v>
      </c>
      <c r="W347" s="43">
        <f t="shared" si="268"/>
        <v>58.243025129999999</v>
      </c>
      <c r="X347" s="162">
        <f t="shared" si="269"/>
        <v>41.538874419999999</v>
      </c>
      <c r="Y347" s="43">
        <f t="shared" si="665"/>
        <v>63.492924090000002</v>
      </c>
      <c r="Z347" s="162">
        <f t="shared" si="666"/>
        <v>36.281168889999996</v>
      </c>
      <c r="AA347" s="43">
        <f t="shared" ref="AA347:AA438" si="781">100*CE347/CD347</f>
        <v>58.088222459999997</v>
      </c>
      <c r="AB347" s="162">
        <f t="shared" ref="AB347:AB438" si="782">100*CF347/CD347</f>
        <v>30.679298970000001</v>
      </c>
      <c r="AC347" s="43">
        <f t="shared" si="773"/>
        <v>62.22101893</v>
      </c>
      <c r="AD347" s="162">
        <f t="shared" si="774"/>
        <v>37.576513800000001</v>
      </c>
      <c r="AE347" s="43">
        <f t="shared" si="775"/>
        <v>61.341567120000001</v>
      </c>
      <c r="AF347" s="162">
        <f t="shared" si="776"/>
        <v>38.658432879999999</v>
      </c>
      <c r="AG347" s="43">
        <f t="shared" ref="AG347:AL347" si="783">CZ347/$CY347*100</f>
        <v>84.002477549999995</v>
      </c>
      <c r="AH347" s="44">
        <f t="shared" si="783"/>
        <v>3.4859089499999998</v>
      </c>
      <c r="AI347" s="44">
        <f t="shared" si="783"/>
        <v>8.5425828429999999</v>
      </c>
      <c r="AJ347" s="44">
        <f t="shared" si="783"/>
        <v>2.3301331680000001</v>
      </c>
      <c r="AK347" s="44">
        <f t="shared" si="783"/>
        <v>0.32703623409999999</v>
      </c>
      <c r="AL347" s="44">
        <f t="shared" si="783"/>
        <v>1.3118612569999999</v>
      </c>
      <c r="AM347" s="43">
        <f t="shared" ref="AM347:AR347" si="784">DN347/$DM347*100</f>
        <v>83.827642350000005</v>
      </c>
      <c r="AN347" s="44">
        <f t="shared" si="784"/>
        <v>3.17387028</v>
      </c>
      <c r="AO347" s="44">
        <f t="shared" si="784"/>
        <v>8.5159186499999997</v>
      </c>
      <c r="AP347" s="44">
        <f t="shared" si="784"/>
        <v>2.7200823409999999</v>
      </c>
      <c r="AQ347" s="44">
        <f t="shared" si="784"/>
        <v>0.38789610250000001</v>
      </c>
      <c r="AR347" s="163">
        <f t="shared" si="784"/>
        <v>1.3745902800000001</v>
      </c>
      <c r="AS347" s="45">
        <f t="shared" si="571"/>
        <v>90.860298380000003</v>
      </c>
      <c r="AT347" s="46">
        <f t="shared" si="577"/>
        <v>138</v>
      </c>
      <c r="AU347" s="47">
        <f t="shared" si="572"/>
        <v>34.491056059999998</v>
      </c>
      <c r="AV347" s="46">
        <f t="shared" si="578"/>
        <v>147</v>
      </c>
      <c r="AW347" s="47">
        <f t="shared" si="573"/>
        <v>36.914860089999998</v>
      </c>
      <c r="AX347" s="164">
        <f t="shared" si="579"/>
        <v>187</v>
      </c>
      <c r="AY347" s="48">
        <v>72443</v>
      </c>
      <c r="AZ347" s="49">
        <f t="shared" si="673"/>
        <v>123</v>
      </c>
      <c r="BA347" s="50">
        <v>76398</v>
      </c>
      <c r="BB347" s="49">
        <f t="shared" si="674"/>
        <v>154</v>
      </c>
      <c r="BC347" s="165">
        <f t="shared" si="574"/>
        <v>52.993080489999997</v>
      </c>
      <c r="BD347" s="51"/>
      <c r="BE347" s="44"/>
      <c r="BF347" s="162"/>
      <c r="BG347" s="100">
        <v>344</v>
      </c>
      <c r="BH347" s="39">
        <v>273437</v>
      </c>
      <c r="BI347" s="40">
        <v>153056</v>
      </c>
      <c r="BJ347" s="40">
        <v>116315</v>
      </c>
      <c r="BK347" s="39">
        <v>238589</v>
      </c>
      <c r="BL347" s="40">
        <v>121843</v>
      </c>
      <c r="BM347" s="40">
        <v>105033</v>
      </c>
      <c r="BN347" s="39">
        <v>231208</v>
      </c>
      <c r="BO347" s="40">
        <v>138345</v>
      </c>
      <c r="BP347" s="40">
        <v>88519</v>
      </c>
      <c r="BQ347" s="39">
        <v>244152</v>
      </c>
      <c r="BR347" s="40">
        <v>146208</v>
      </c>
      <c r="BS347" s="40">
        <v>93627</v>
      </c>
      <c r="BT347" s="39">
        <v>264557</v>
      </c>
      <c r="BU347" s="40">
        <v>154086</v>
      </c>
      <c r="BV347" s="40">
        <v>109894</v>
      </c>
      <c r="BW347" s="40">
        <v>0</v>
      </c>
      <c r="BX347" s="40">
        <v>0</v>
      </c>
      <c r="BY347" s="159">
        <v>577</v>
      </c>
      <c r="BZ347" s="39">
        <v>199197</v>
      </c>
      <c r="CA347" s="40">
        <v>126476</v>
      </c>
      <c r="CB347" s="40">
        <v>72271</v>
      </c>
      <c r="CC347" s="159">
        <v>450</v>
      </c>
      <c r="CD347" s="39">
        <f t="shared" si="779"/>
        <v>229148</v>
      </c>
      <c r="CE347" s="40">
        <v>133108</v>
      </c>
      <c r="CF347" s="40">
        <v>70301</v>
      </c>
      <c r="CG347" s="159">
        <v>25739</v>
      </c>
      <c r="CH347" s="39">
        <f t="shared" si="780"/>
        <v>169904</v>
      </c>
      <c r="CI347" s="40">
        <v>105716</v>
      </c>
      <c r="CJ347" s="40">
        <v>63844</v>
      </c>
      <c r="CK347" s="159">
        <v>344</v>
      </c>
      <c r="CL347" s="39">
        <v>124067</v>
      </c>
      <c r="CM347" s="159">
        <v>78189</v>
      </c>
      <c r="CN347" s="39"/>
      <c r="CO347" s="40"/>
      <c r="CP347" s="40"/>
      <c r="CQ347" s="159"/>
      <c r="CR347" s="39">
        <v>500965</v>
      </c>
      <c r="CS347" s="40">
        <v>403960</v>
      </c>
      <c r="CT347" s="40">
        <v>18460</v>
      </c>
      <c r="CU347" s="40">
        <v>54315</v>
      </c>
      <c r="CV347" s="40">
        <v>12795</v>
      </c>
      <c r="CW347" s="40">
        <v>1835</v>
      </c>
      <c r="CX347" s="40">
        <v>9600</v>
      </c>
      <c r="CY347" s="39">
        <v>403625</v>
      </c>
      <c r="CZ347" s="40">
        <v>339055</v>
      </c>
      <c r="DA347" s="40">
        <v>14070</v>
      </c>
      <c r="DB347" s="40">
        <v>34480</v>
      </c>
      <c r="DC347" s="40">
        <v>9405</v>
      </c>
      <c r="DD347" s="40">
        <v>1320</v>
      </c>
      <c r="DE347" s="40">
        <v>5295</v>
      </c>
      <c r="DF347" s="39">
        <v>526284</v>
      </c>
      <c r="DG347" s="40">
        <v>426576</v>
      </c>
      <c r="DH347" s="40">
        <v>17823</v>
      </c>
      <c r="DI347" s="40">
        <v>54555</v>
      </c>
      <c r="DJ347" s="40">
        <v>14754</v>
      </c>
      <c r="DK347" s="40">
        <v>2221</v>
      </c>
      <c r="DL347" s="159">
        <v>10355</v>
      </c>
      <c r="DM347" s="39">
        <v>415833</v>
      </c>
      <c r="DN347" s="40">
        <v>348583</v>
      </c>
      <c r="DO347" s="40">
        <v>13198</v>
      </c>
      <c r="DP347" s="40">
        <v>35412</v>
      </c>
      <c r="DQ347" s="40">
        <v>11311</v>
      </c>
      <c r="DR347" s="40">
        <v>1613</v>
      </c>
      <c r="DS347" s="159">
        <v>5716</v>
      </c>
      <c r="DT347" s="41">
        <v>367791</v>
      </c>
      <c r="DU347" s="42">
        <v>33615</v>
      </c>
      <c r="DV347" s="42">
        <v>105116</v>
      </c>
      <c r="DW347" s="42">
        <v>102205</v>
      </c>
      <c r="DX347" s="42">
        <v>126855</v>
      </c>
      <c r="DY347" s="41">
        <v>301445</v>
      </c>
      <c r="DZ347" s="42">
        <v>21097</v>
      </c>
      <c r="EA347" s="42">
        <v>82762</v>
      </c>
      <c r="EB347" s="42">
        <v>86308</v>
      </c>
      <c r="EC347" s="160">
        <v>111278</v>
      </c>
    </row>
    <row r="348" spans="1:133">
      <c r="A348" s="155" t="s">
        <v>2114</v>
      </c>
      <c r="B348" s="155" t="s">
        <v>2115</v>
      </c>
      <c r="C348" s="140" t="s">
        <v>80</v>
      </c>
      <c r="D348" s="29" t="s">
        <v>299</v>
      </c>
      <c r="E348" s="156" t="s">
        <v>2116</v>
      </c>
      <c r="F348" s="29" t="s">
        <v>2117</v>
      </c>
      <c r="G348" s="156" t="s">
        <v>2118</v>
      </c>
      <c r="H348" s="166">
        <v>2020</v>
      </c>
      <c r="I348" s="150">
        <v>1977</v>
      </c>
      <c r="J348" s="100" t="s">
        <v>131</v>
      </c>
      <c r="K348" s="100" t="s">
        <v>49</v>
      </c>
      <c r="L348" s="100" t="s">
        <v>116</v>
      </c>
      <c r="M348" s="100" t="s">
        <v>87</v>
      </c>
      <c r="N348" s="100" t="s">
        <v>365</v>
      </c>
      <c r="O348" s="43">
        <f t="shared" si="561"/>
        <v>46.139094559999997</v>
      </c>
      <c r="P348" s="162">
        <f t="shared" si="562"/>
        <v>52.083986209999999</v>
      </c>
      <c r="Q348" s="43">
        <f t="shared" si="563"/>
        <v>40.443395459999998</v>
      </c>
      <c r="R348" s="162">
        <f t="shared" si="564"/>
        <v>53.46569736</v>
      </c>
      <c r="S348" s="43">
        <f t="shared" si="565"/>
        <v>40.195614450000001</v>
      </c>
      <c r="T348" s="162">
        <f t="shared" si="566"/>
        <v>58.251351810000003</v>
      </c>
      <c r="U348" s="43">
        <f t="shared" si="567"/>
        <v>42.72586459</v>
      </c>
      <c r="V348" s="162">
        <f t="shared" si="568"/>
        <v>56.087804980000001</v>
      </c>
      <c r="W348" s="43">
        <f t="shared" si="268"/>
        <v>49.314346860000001</v>
      </c>
      <c r="X348" s="162">
        <f t="shared" si="269"/>
        <v>50.582167159999997</v>
      </c>
      <c r="Y348" s="43">
        <f t="shared" si="665"/>
        <v>50.60483661</v>
      </c>
      <c r="Z348" s="162">
        <f t="shared" si="666"/>
        <v>49.219470280000003</v>
      </c>
      <c r="AA348" s="43">
        <f t="shared" si="781"/>
        <v>36.835808960000001</v>
      </c>
      <c r="AB348" s="162">
        <f t="shared" si="782"/>
        <v>58.557062459999997</v>
      </c>
      <c r="AC348" s="43">
        <f t="shared" si="773"/>
        <v>0</v>
      </c>
      <c r="AD348" s="162">
        <f t="shared" si="774"/>
        <v>93.41000665</v>
      </c>
      <c r="AE348" s="43">
        <f t="shared" si="775"/>
        <v>36.532552520000003</v>
      </c>
      <c r="AF348" s="162">
        <f t="shared" si="776"/>
        <v>63.467447479999997</v>
      </c>
      <c r="AG348" s="43">
        <f t="shared" ref="AG348:AL348" si="785">CZ348/$CY348*100</f>
        <v>75.150122890000006</v>
      </c>
      <c r="AH348" s="44">
        <f t="shared" si="785"/>
        <v>18.227578690000001</v>
      </c>
      <c r="AI348" s="44">
        <f t="shared" si="785"/>
        <v>3.4526152209999998</v>
      </c>
      <c r="AJ348" s="44">
        <f t="shared" si="785"/>
        <v>1.4898271160000001</v>
      </c>
      <c r="AK348" s="44">
        <f t="shared" si="785"/>
        <v>0.25252738530000002</v>
      </c>
      <c r="AL348" s="44">
        <f t="shared" si="785"/>
        <v>1.427328699</v>
      </c>
      <c r="AM348" s="43">
        <f t="shared" ref="AM348:AR348" si="786">DN348/$DM348*100</f>
        <v>73.084954800000006</v>
      </c>
      <c r="AN348" s="44">
        <f t="shared" si="786"/>
        <v>17.994653769999999</v>
      </c>
      <c r="AO348" s="44">
        <f t="shared" si="786"/>
        <v>5.574876648</v>
      </c>
      <c r="AP348" s="44">
        <f t="shared" si="786"/>
        <v>1.819759066</v>
      </c>
      <c r="AQ348" s="44">
        <f t="shared" si="786"/>
        <v>0.31716249470000002</v>
      </c>
      <c r="AR348" s="163">
        <f t="shared" si="786"/>
        <v>1.2085932189999999</v>
      </c>
      <c r="AS348" s="45">
        <f t="shared" si="571"/>
        <v>92.955482880000005</v>
      </c>
      <c r="AT348" s="46">
        <f t="shared" si="577"/>
        <v>53</v>
      </c>
      <c r="AU348" s="47">
        <f t="shared" si="572"/>
        <v>40.112464690000003</v>
      </c>
      <c r="AV348" s="46">
        <f t="shared" si="578"/>
        <v>92</v>
      </c>
      <c r="AW348" s="47">
        <f t="shared" si="573"/>
        <v>46.143008790000003</v>
      </c>
      <c r="AX348" s="164">
        <f t="shared" si="579"/>
        <v>95</v>
      </c>
      <c r="AY348" s="48">
        <v>70496</v>
      </c>
      <c r="AZ348" s="49">
        <f t="shared" si="673"/>
        <v>136</v>
      </c>
      <c r="BA348" s="50">
        <v>80219</v>
      </c>
      <c r="BB348" s="49">
        <f t="shared" si="674"/>
        <v>124</v>
      </c>
      <c r="BC348" s="165">
        <f t="shared" si="574"/>
        <v>40.473595080000003</v>
      </c>
      <c r="BD348" s="51">
        <v>41401</v>
      </c>
      <c r="BE348" s="44">
        <f>CO348/CN348*100</f>
        <v>45.22644202</v>
      </c>
      <c r="BF348" s="162">
        <f>CP348/CN348*100</f>
        <v>54.025829360000003</v>
      </c>
      <c r="BG348" s="100">
        <v>345</v>
      </c>
      <c r="BH348" s="39">
        <v>427594</v>
      </c>
      <c r="BI348" s="40">
        <v>197288</v>
      </c>
      <c r="BJ348" s="40">
        <v>222708</v>
      </c>
      <c r="BK348" s="39">
        <v>333021</v>
      </c>
      <c r="BL348" s="40">
        <v>134685</v>
      </c>
      <c r="BM348" s="40">
        <v>178052</v>
      </c>
      <c r="BN348" s="39">
        <v>297933</v>
      </c>
      <c r="BO348" s="40">
        <v>119756</v>
      </c>
      <c r="BP348" s="40">
        <v>173550</v>
      </c>
      <c r="BQ348" s="39">
        <v>278253</v>
      </c>
      <c r="BR348" s="40">
        <v>118886</v>
      </c>
      <c r="BS348" s="40">
        <v>156066</v>
      </c>
      <c r="BT348" s="39">
        <v>427111</v>
      </c>
      <c r="BU348" s="40">
        <v>210627</v>
      </c>
      <c r="BV348" s="40">
        <v>216042</v>
      </c>
      <c r="BW348" s="40">
        <v>0</v>
      </c>
      <c r="BX348" s="40">
        <v>0</v>
      </c>
      <c r="BY348" s="159">
        <v>442</v>
      </c>
      <c r="BZ348" s="39">
        <v>287433</v>
      </c>
      <c r="CA348" s="40">
        <v>145455</v>
      </c>
      <c r="CB348" s="40">
        <v>141473</v>
      </c>
      <c r="CC348" s="159">
        <v>505</v>
      </c>
      <c r="CD348" s="39">
        <f t="shared" si="779"/>
        <v>325170</v>
      </c>
      <c r="CE348" s="40">
        <v>119779</v>
      </c>
      <c r="CF348" s="40">
        <v>190410</v>
      </c>
      <c r="CG348" s="159">
        <v>14981</v>
      </c>
      <c r="CH348" s="39">
        <f t="shared" si="780"/>
        <v>127815</v>
      </c>
      <c r="CI348" s="40">
        <v>0</v>
      </c>
      <c r="CJ348" s="40">
        <v>119392</v>
      </c>
      <c r="CK348" s="159">
        <v>8423</v>
      </c>
      <c r="CL348" s="39">
        <v>103557</v>
      </c>
      <c r="CM348" s="159">
        <v>179908</v>
      </c>
      <c r="CN348" s="39">
        <v>143635</v>
      </c>
      <c r="CO348" s="40">
        <v>64961</v>
      </c>
      <c r="CP348" s="40">
        <v>77600</v>
      </c>
      <c r="CQ348" s="159">
        <v>1074</v>
      </c>
      <c r="CR348" s="39">
        <v>759645</v>
      </c>
      <c r="CS348" s="40">
        <v>547010</v>
      </c>
      <c r="CT348" s="40">
        <v>145010</v>
      </c>
      <c r="CU348" s="40">
        <v>36915</v>
      </c>
      <c r="CV348" s="40">
        <v>11545</v>
      </c>
      <c r="CW348" s="40">
        <v>1930</v>
      </c>
      <c r="CX348" s="40">
        <v>17235</v>
      </c>
      <c r="CY348" s="39">
        <v>592015</v>
      </c>
      <c r="CZ348" s="40">
        <v>444900</v>
      </c>
      <c r="DA348" s="40">
        <v>107910</v>
      </c>
      <c r="DB348" s="40">
        <v>20440</v>
      </c>
      <c r="DC348" s="40">
        <v>8820</v>
      </c>
      <c r="DD348" s="40">
        <v>1495</v>
      </c>
      <c r="DE348" s="40">
        <v>8450</v>
      </c>
      <c r="DF348" s="39">
        <v>660766</v>
      </c>
      <c r="DG348" s="40">
        <v>463312</v>
      </c>
      <c r="DH348" s="40">
        <v>128090</v>
      </c>
      <c r="DI348" s="40">
        <v>42987</v>
      </c>
      <c r="DJ348" s="40">
        <v>11728</v>
      </c>
      <c r="DK348" s="40">
        <v>2117</v>
      </c>
      <c r="DL348" s="159">
        <v>12532</v>
      </c>
      <c r="DM348" s="39">
        <v>509518</v>
      </c>
      <c r="DN348" s="40">
        <v>372381</v>
      </c>
      <c r="DO348" s="40">
        <v>91686</v>
      </c>
      <c r="DP348" s="40">
        <v>28405</v>
      </c>
      <c r="DQ348" s="40">
        <v>9272</v>
      </c>
      <c r="DR348" s="40">
        <v>1616</v>
      </c>
      <c r="DS348" s="159">
        <v>6158</v>
      </c>
      <c r="DT348" s="41">
        <v>552529</v>
      </c>
      <c r="DU348" s="42">
        <v>38923</v>
      </c>
      <c r="DV348" s="42">
        <v>126062</v>
      </c>
      <c r="DW348" s="42">
        <v>165911</v>
      </c>
      <c r="DX348" s="42">
        <v>221633</v>
      </c>
      <c r="DY348" s="41">
        <v>411681</v>
      </c>
      <c r="DZ348" s="42">
        <v>19052</v>
      </c>
      <c r="EA348" s="42">
        <v>81097</v>
      </c>
      <c r="EB348" s="42">
        <v>121570</v>
      </c>
      <c r="EC348" s="160">
        <v>189962</v>
      </c>
    </row>
    <row r="349" spans="1:133">
      <c r="A349" s="154" t="s">
        <v>2119</v>
      </c>
      <c r="B349" s="154" t="s">
        <v>2120</v>
      </c>
      <c r="C349" s="140" t="s">
        <v>80</v>
      </c>
      <c r="D349" s="29" t="s">
        <v>576</v>
      </c>
      <c r="E349" s="156" t="s">
        <v>777</v>
      </c>
      <c r="F349" s="29" t="s">
        <v>2121</v>
      </c>
      <c r="G349" s="156" t="s">
        <v>2122</v>
      </c>
      <c r="H349" s="161" t="s">
        <v>1281</v>
      </c>
      <c r="I349" s="150">
        <v>1947</v>
      </c>
      <c r="J349" s="100" t="s">
        <v>85</v>
      </c>
      <c r="K349" s="100" t="s">
        <v>49</v>
      </c>
      <c r="L349" s="100" t="s">
        <v>123</v>
      </c>
      <c r="M349" s="100" t="s">
        <v>87</v>
      </c>
      <c r="N349" s="100" t="s">
        <v>102</v>
      </c>
      <c r="O349" s="43">
        <f t="shared" si="561"/>
        <v>43.555153660000002</v>
      </c>
      <c r="P349" s="162">
        <f t="shared" si="562"/>
        <v>54.86182471</v>
      </c>
      <c r="Q349" s="43">
        <f t="shared" si="563"/>
        <v>38.57369052</v>
      </c>
      <c r="R349" s="162">
        <f t="shared" si="564"/>
        <v>56.292682929999998</v>
      </c>
      <c r="S349" s="43">
        <f t="shared" si="565"/>
        <v>39.429730419999999</v>
      </c>
      <c r="T349" s="162">
        <f t="shared" si="566"/>
        <v>59.143899830000002</v>
      </c>
      <c r="U349" s="43">
        <f t="shared" si="567"/>
        <v>39.424744199999999</v>
      </c>
      <c r="V349" s="162">
        <f t="shared" si="568"/>
        <v>59.510006199999999</v>
      </c>
      <c r="W349" s="43">
        <f t="shared" si="268"/>
        <v>42.589679169999997</v>
      </c>
      <c r="X349" s="162">
        <f t="shared" si="269"/>
        <v>55.658059110000003</v>
      </c>
      <c r="Y349" s="43">
        <f t="shared" si="665"/>
        <v>42.466914780000003</v>
      </c>
      <c r="Z349" s="162">
        <f t="shared" si="666"/>
        <v>56.250510419999998</v>
      </c>
      <c r="AA349" s="43">
        <f t="shared" si="781"/>
        <v>35.886372280000003</v>
      </c>
      <c r="AB349" s="162">
        <f t="shared" si="782"/>
        <v>60.245380269999998</v>
      </c>
      <c r="AC349" s="43">
        <f t="shared" si="773"/>
        <v>35.27524537</v>
      </c>
      <c r="AD349" s="162">
        <f t="shared" si="774"/>
        <v>62.445587449999998</v>
      </c>
      <c r="AE349" s="43">
        <f t="shared" si="775"/>
        <v>0</v>
      </c>
      <c r="AF349" s="162">
        <f t="shared" si="776"/>
        <v>100</v>
      </c>
      <c r="AG349" s="43">
        <f t="shared" ref="AG349:AL349" si="787">CZ349/$CY349*100</f>
        <v>70.102319300000005</v>
      </c>
      <c r="AH349" s="44">
        <f t="shared" si="787"/>
        <v>23.60002626</v>
      </c>
      <c r="AI349" s="44">
        <f t="shared" si="787"/>
        <v>3.1080307989999998</v>
      </c>
      <c r="AJ349" s="44">
        <f t="shared" si="787"/>
        <v>1.4180273290000001</v>
      </c>
      <c r="AK349" s="44">
        <f t="shared" si="787"/>
        <v>0.30949009160000002</v>
      </c>
      <c r="AL349" s="44">
        <f t="shared" si="787"/>
        <v>1.462106221</v>
      </c>
      <c r="AM349" s="43">
        <f t="shared" ref="AM349:AR349" si="788">DN349/$DM349*100</f>
        <v>70.976442399999996</v>
      </c>
      <c r="AN349" s="44">
        <f t="shared" si="788"/>
        <v>21.267718110000001</v>
      </c>
      <c r="AO349" s="44">
        <f t="shared" si="788"/>
        <v>4.5631862649999997</v>
      </c>
      <c r="AP349" s="44">
        <f t="shared" si="788"/>
        <v>1.6891595129999999</v>
      </c>
      <c r="AQ349" s="44">
        <f t="shared" si="788"/>
        <v>0.3639448992</v>
      </c>
      <c r="AR349" s="163">
        <f t="shared" si="788"/>
        <v>1.1395488119999999</v>
      </c>
      <c r="AS349" s="45">
        <f t="shared" si="571"/>
        <v>90.375046220000002</v>
      </c>
      <c r="AT349" s="46">
        <f t="shared" si="577"/>
        <v>162</v>
      </c>
      <c r="AU349" s="47">
        <f t="shared" si="572"/>
        <v>33.922503810000002</v>
      </c>
      <c r="AV349" s="46">
        <f t="shared" si="578"/>
        <v>156</v>
      </c>
      <c r="AW349" s="47">
        <f t="shared" si="573"/>
        <v>36.98802586</v>
      </c>
      <c r="AX349" s="164">
        <f t="shared" si="579"/>
        <v>186</v>
      </c>
      <c r="AY349" s="48">
        <v>60479</v>
      </c>
      <c r="AZ349" s="49">
        <f t="shared" si="673"/>
        <v>221</v>
      </c>
      <c r="BA349" s="50">
        <v>67350</v>
      </c>
      <c r="BB349" s="49">
        <f t="shared" si="674"/>
        <v>222</v>
      </c>
      <c r="BC349" s="165">
        <f t="shared" si="574"/>
        <v>44.172855310000003</v>
      </c>
      <c r="BD349" s="51"/>
      <c r="BE349" s="44"/>
      <c r="BF349" s="162"/>
      <c r="BG349" s="100">
        <v>346</v>
      </c>
      <c r="BH349" s="39">
        <v>364935</v>
      </c>
      <c r="BI349" s="40">
        <v>158948</v>
      </c>
      <c r="BJ349" s="40">
        <v>200210</v>
      </c>
      <c r="BK349" s="39">
        <v>312625</v>
      </c>
      <c r="BL349" s="40">
        <v>120591</v>
      </c>
      <c r="BM349" s="40">
        <v>175985</v>
      </c>
      <c r="BN349" s="39">
        <v>287443</v>
      </c>
      <c r="BO349" s="40">
        <v>113338</v>
      </c>
      <c r="BP349" s="40">
        <v>170005</v>
      </c>
      <c r="BQ349" s="39">
        <v>285473</v>
      </c>
      <c r="BR349" s="40">
        <v>112547</v>
      </c>
      <c r="BS349" s="40">
        <v>169885</v>
      </c>
      <c r="BT349" s="39">
        <v>364215</v>
      </c>
      <c r="BU349" s="40">
        <v>155118</v>
      </c>
      <c r="BV349" s="40">
        <v>202715</v>
      </c>
      <c r="BW349" s="40">
        <v>0</v>
      </c>
      <c r="BX349" s="40">
        <v>0</v>
      </c>
      <c r="BY349" s="159">
        <v>6382</v>
      </c>
      <c r="BZ349" s="39">
        <v>257139</v>
      </c>
      <c r="CA349" s="40">
        <v>109199</v>
      </c>
      <c r="CB349" s="40">
        <v>144642</v>
      </c>
      <c r="CC349" s="159">
        <v>3298</v>
      </c>
      <c r="CD349" s="39">
        <f t="shared" si="779"/>
        <v>304996</v>
      </c>
      <c r="CE349" s="40">
        <v>109452</v>
      </c>
      <c r="CF349" s="40">
        <v>183746</v>
      </c>
      <c r="CG349" s="159">
        <v>11798</v>
      </c>
      <c r="CH349" s="39">
        <f t="shared" si="780"/>
        <v>194808</v>
      </c>
      <c r="CI349" s="40">
        <v>68719</v>
      </c>
      <c r="CJ349" s="40">
        <v>121649</v>
      </c>
      <c r="CK349" s="159">
        <v>4440</v>
      </c>
      <c r="CL349" s="39">
        <v>0</v>
      </c>
      <c r="CM349" s="159">
        <v>196116</v>
      </c>
      <c r="CN349" s="39"/>
      <c r="CO349" s="40"/>
      <c r="CP349" s="40"/>
      <c r="CQ349" s="159"/>
      <c r="CR349" s="39">
        <v>694585</v>
      </c>
      <c r="CS349" s="40">
        <v>468130</v>
      </c>
      <c r="CT349" s="40">
        <v>169100</v>
      </c>
      <c r="CU349" s="40">
        <v>29805</v>
      </c>
      <c r="CV349" s="40">
        <v>10210</v>
      </c>
      <c r="CW349" s="40">
        <v>1985</v>
      </c>
      <c r="CX349" s="40">
        <v>15355</v>
      </c>
      <c r="CY349" s="39">
        <v>533135</v>
      </c>
      <c r="CZ349" s="40">
        <v>373740</v>
      </c>
      <c r="DA349" s="40">
        <v>125820</v>
      </c>
      <c r="DB349" s="40">
        <v>16570</v>
      </c>
      <c r="DC349" s="40">
        <v>7560</v>
      </c>
      <c r="DD349" s="40">
        <v>1650</v>
      </c>
      <c r="DE349" s="40">
        <v>7795</v>
      </c>
      <c r="DF349" s="39">
        <v>660766</v>
      </c>
      <c r="DG349" s="40">
        <v>450818</v>
      </c>
      <c r="DH349" s="40">
        <v>150558</v>
      </c>
      <c r="DI349" s="40">
        <v>34355</v>
      </c>
      <c r="DJ349" s="40">
        <v>11052</v>
      </c>
      <c r="DK349" s="40">
        <v>2344</v>
      </c>
      <c r="DL349" s="159">
        <v>11639</v>
      </c>
      <c r="DM349" s="39">
        <v>500900</v>
      </c>
      <c r="DN349" s="40">
        <v>355521</v>
      </c>
      <c r="DO349" s="40">
        <v>106530</v>
      </c>
      <c r="DP349" s="40">
        <v>22857</v>
      </c>
      <c r="DQ349" s="40">
        <v>8461</v>
      </c>
      <c r="DR349" s="40">
        <v>1823</v>
      </c>
      <c r="DS349" s="159">
        <v>5708</v>
      </c>
      <c r="DT349" s="41">
        <v>484127</v>
      </c>
      <c r="DU349" s="42">
        <v>46597</v>
      </c>
      <c r="DV349" s="42">
        <v>128591</v>
      </c>
      <c r="DW349" s="42">
        <v>144711</v>
      </c>
      <c r="DX349" s="42">
        <v>164228</v>
      </c>
      <c r="DY349" s="41">
        <v>338396</v>
      </c>
      <c r="DZ349" s="42">
        <v>24913</v>
      </c>
      <c r="EA349" s="42">
        <v>86800</v>
      </c>
      <c r="EB349" s="42">
        <v>101517</v>
      </c>
      <c r="EC349" s="160">
        <v>125166</v>
      </c>
    </row>
    <row r="350" spans="1:133">
      <c r="A350" s="155" t="s">
        <v>2123</v>
      </c>
      <c r="B350" s="155" t="s">
        <v>2124</v>
      </c>
      <c r="C350" s="140" t="s">
        <v>80</v>
      </c>
      <c r="D350" s="29" t="s">
        <v>1553</v>
      </c>
      <c r="E350" s="156" t="s">
        <v>2125</v>
      </c>
      <c r="F350" s="29" t="s">
        <v>2126</v>
      </c>
      <c r="G350" s="156" t="s">
        <v>2127</v>
      </c>
      <c r="H350" s="166">
        <v>2010</v>
      </c>
      <c r="I350" s="150">
        <v>1966</v>
      </c>
      <c r="J350" s="100" t="s">
        <v>85</v>
      </c>
      <c r="K350" s="100" t="s">
        <v>49</v>
      </c>
      <c r="L350" s="100" t="s">
        <v>86</v>
      </c>
      <c r="M350" s="100" t="s">
        <v>87</v>
      </c>
      <c r="N350" s="100" t="s">
        <v>102</v>
      </c>
      <c r="O350" s="43">
        <f t="shared" si="561"/>
        <v>30.53581127</v>
      </c>
      <c r="P350" s="162">
        <f t="shared" si="562"/>
        <v>68.053044</v>
      </c>
      <c r="Q350" s="43">
        <f t="shared" si="563"/>
        <v>29.02323913</v>
      </c>
      <c r="R350" s="162">
        <f t="shared" si="564"/>
        <v>67.009439139999998</v>
      </c>
      <c r="S350" s="43">
        <f t="shared" si="565"/>
        <v>33.945789300000001</v>
      </c>
      <c r="T350" s="162">
        <f t="shared" si="566"/>
        <v>64.547978670000006</v>
      </c>
      <c r="U350" s="43">
        <f t="shared" si="567"/>
        <v>35.090780160000001</v>
      </c>
      <c r="V350" s="162">
        <f t="shared" si="568"/>
        <v>63.480450089999998</v>
      </c>
      <c r="W350" s="43">
        <f t="shared" si="268"/>
        <v>28.69374393</v>
      </c>
      <c r="X350" s="162">
        <f t="shared" si="269"/>
        <v>71.213919970000006</v>
      </c>
      <c r="Y350" s="43">
        <f t="shared" si="665"/>
        <v>30.96585383</v>
      </c>
      <c r="Z350" s="162">
        <f t="shared" si="666"/>
        <v>67.787483859999995</v>
      </c>
      <c r="AA350" s="43">
        <f t="shared" si="781"/>
        <v>27.058321580000001</v>
      </c>
      <c r="AB350" s="162">
        <f t="shared" si="782"/>
        <v>72.837055719999995</v>
      </c>
      <c r="AC350" s="43">
        <f t="shared" si="773"/>
        <v>28.767323739999998</v>
      </c>
      <c r="AD350" s="162">
        <f t="shared" si="774"/>
        <v>71.17963039</v>
      </c>
      <c r="AE350" s="43">
        <f t="shared" si="775"/>
        <v>33.327826880000003</v>
      </c>
      <c r="AF350" s="162">
        <f t="shared" si="776"/>
        <v>66.672173119999997</v>
      </c>
      <c r="AG350" s="43">
        <f t="shared" ref="AG350:AL350" si="789">CZ350/$CY350*100</f>
        <v>77.461992289999998</v>
      </c>
      <c r="AH350" s="44">
        <f t="shared" si="789"/>
        <v>18.431850839999999</v>
      </c>
      <c r="AI350" s="44">
        <f t="shared" si="789"/>
        <v>2.308826866</v>
      </c>
      <c r="AJ350" s="44">
        <f t="shared" si="789"/>
        <v>0.65142576200000002</v>
      </c>
      <c r="AK350" s="44">
        <f t="shared" si="789"/>
        <v>0.19665683380000001</v>
      </c>
      <c r="AL350" s="44">
        <f t="shared" si="789"/>
        <v>0.94924740939999996</v>
      </c>
      <c r="AM350" s="43">
        <f t="shared" ref="AM350:AR350" si="790">DN350/$DM350*100</f>
        <v>76.992481499999997</v>
      </c>
      <c r="AN350" s="44">
        <f t="shared" si="790"/>
        <v>17.795290699999999</v>
      </c>
      <c r="AO350" s="44">
        <f t="shared" si="790"/>
        <v>3.4637206310000002</v>
      </c>
      <c r="AP350" s="44">
        <f t="shared" si="790"/>
        <v>0.7976780577</v>
      </c>
      <c r="AQ350" s="44">
        <f t="shared" si="790"/>
        <v>0.213863108</v>
      </c>
      <c r="AR350" s="163">
        <f t="shared" si="790"/>
        <v>0.73696600320000005</v>
      </c>
      <c r="AS350" s="45">
        <f t="shared" si="571"/>
        <v>84.275361860000004</v>
      </c>
      <c r="AT350" s="46">
        <f t="shared" si="577"/>
        <v>356</v>
      </c>
      <c r="AU350" s="47">
        <f t="shared" si="572"/>
        <v>22.458002329999999</v>
      </c>
      <c r="AV350" s="46">
        <f t="shared" si="578"/>
        <v>350</v>
      </c>
      <c r="AW350" s="47">
        <f t="shared" si="573"/>
        <v>25.236079449999998</v>
      </c>
      <c r="AX350" s="164">
        <f t="shared" si="579"/>
        <v>357</v>
      </c>
      <c r="AY350" s="48">
        <v>48872</v>
      </c>
      <c r="AZ350" s="49">
        <f t="shared" si="673"/>
        <v>367</v>
      </c>
      <c r="BA350" s="50">
        <v>53847</v>
      </c>
      <c r="BB350" s="49">
        <f t="shared" si="674"/>
        <v>376</v>
      </c>
      <c r="BC350" s="165">
        <f t="shared" si="574"/>
        <v>57.913622369999999</v>
      </c>
      <c r="BD350" s="51"/>
      <c r="BE350" s="44"/>
      <c r="BF350" s="162"/>
      <c r="BG350" s="100">
        <v>347</v>
      </c>
      <c r="BH350" s="39">
        <v>335118</v>
      </c>
      <c r="BI350" s="40">
        <v>102331</v>
      </c>
      <c r="BJ350" s="40">
        <v>228058</v>
      </c>
      <c r="BK350" s="39">
        <v>284348</v>
      </c>
      <c r="BL350" s="40">
        <v>82527</v>
      </c>
      <c r="BM350" s="40">
        <v>190540</v>
      </c>
      <c r="BN350" s="39">
        <v>263638</v>
      </c>
      <c r="BO350" s="40">
        <v>89494</v>
      </c>
      <c r="BP350" s="40">
        <v>170173</v>
      </c>
      <c r="BQ350" s="39">
        <v>266523</v>
      </c>
      <c r="BR350" s="40">
        <v>93525</v>
      </c>
      <c r="BS350" s="40">
        <v>169190</v>
      </c>
      <c r="BT350" s="39">
        <v>333564</v>
      </c>
      <c r="BU350" s="40">
        <v>95712</v>
      </c>
      <c r="BV350" s="40">
        <v>237544</v>
      </c>
      <c r="BW350" s="40">
        <v>0</v>
      </c>
      <c r="BX350" s="40">
        <v>0</v>
      </c>
      <c r="BY350" s="159">
        <v>308</v>
      </c>
      <c r="BZ350" s="39">
        <v>226204</v>
      </c>
      <c r="CA350" s="40">
        <v>70046</v>
      </c>
      <c r="CB350" s="40">
        <v>153338</v>
      </c>
      <c r="CC350" s="159">
        <v>2820</v>
      </c>
      <c r="CD350" s="39">
        <f t="shared" si="779"/>
        <v>269540</v>
      </c>
      <c r="CE350" s="40">
        <v>72933</v>
      </c>
      <c r="CF350" s="40">
        <v>196325</v>
      </c>
      <c r="CG350" s="159">
        <v>282</v>
      </c>
      <c r="CH350" s="39">
        <f t="shared" si="780"/>
        <v>164009</v>
      </c>
      <c r="CI350" s="40">
        <v>47181</v>
      </c>
      <c r="CJ350" s="40">
        <v>116741</v>
      </c>
      <c r="CK350" s="159">
        <v>87</v>
      </c>
      <c r="CL350" s="39">
        <v>84735</v>
      </c>
      <c r="CM350" s="159">
        <v>169512</v>
      </c>
      <c r="CN350" s="39"/>
      <c r="CO350" s="40"/>
      <c r="CP350" s="40"/>
      <c r="CQ350" s="159"/>
      <c r="CR350" s="39">
        <v>677125</v>
      </c>
      <c r="CS350" s="40">
        <v>508045</v>
      </c>
      <c r="CT350" s="40">
        <v>125615</v>
      </c>
      <c r="CU350" s="40">
        <v>24570</v>
      </c>
      <c r="CV350" s="40">
        <v>4710</v>
      </c>
      <c r="CW350" s="40">
        <v>1325</v>
      </c>
      <c r="CX350" s="40">
        <v>12860</v>
      </c>
      <c r="CY350" s="39">
        <v>528840</v>
      </c>
      <c r="CZ350" s="40">
        <v>409650</v>
      </c>
      <c r="DA350" s="40">
        <v>97475</v>
      </c>
      <c r="DB350" s="40">
        <v>12210</v>
      </c>
      <c r="DC350" s="40">
        <v>3445</v>
      </c>
      <c r="DD350" s="40">
        <v>1040</v>
      </c>
      <c r="DE350" s="40">
        <v>5020</v>
      </c>
      <c r="DF350" s="39">
        <v>660767</v>
      </c>
      <c r="DG350" s="40">
        <v>495139</v>
      </c>
      <c r="DH350" s="40">
        <v>122804</v>
      </c>
      <c r="DI350" s="40">
        <v>27747</v>
      </c>
      <c r="DJ350" s="40">
        <v>5192</v>
      </c>
      <c r="DK350" s="40">
        <v>1369</v>
      </c>
      <c r="DL350" s="159">
        <v>8516</v>
      </c>
      <c r="DM350" s="39">
        <v>510607</v>
      </c>
      <c r="DN350" s="40">
        <v>393129</v>
      </c>
      <c r="DO350" s="40">
        <v>90864</v>
      </c>
      <c r="DP350" s="40">
        <v>17686</v>
      </c>
      <c r="DQ350" s="40">
        <v>4073</v>
      </c>
      <c r="DR350" s="40">
        <v>1092</v>
      </c>
      <c r="DS350" s="159">
        <v>3763</v>
      </c>
      <c r="DT350" s="41">
        <v>473181</v>
      </c>
      <c r="DU350" s="42">
        <v>74406</v>
      </c>
      <c r="DV350" s="42">
        <v>147835</v>
      </c>
      <c r="DW350" s="42">
        <v>144673</v>
      </c>
      <c r="DX350" s="42">
        <v>106267</v>
      </c>
      <c r="DY350" s="41">
        <v>362378</v>
      </c>
      <c r="DZ350" s="42">
        <v>48406</v>
      </c>
      <c r="EA350" s="42">
        <v>109079</v>
      </c>
      <c r="EB350" s="42">
        <v>113443</v>
      </c>
      <c r="EC350" s="160">
        <v>91450</v>
      </c>
    </row>
    <row r="351" spans="1:133">
      <c r="A351" s="154" t="s">
        <v>2128</v>
      </c>
      <c r="B351" s="154" t="s">
        <v>2129</v>
      </c>
      <c r="C351" s="140" t="s">
        <v>80</v>
      </c>
      <c r="D351" s="29" t="s">
        <v>2130</v>
      </c>
      <c r="E351" s="156" t="s">
        <v>2131</v>
      </c>
      <c r="F351" s="29" t="s">
        <v>2132</v>
      </c>
      <c r="G351" s="156" t="s">
        <v>2133</v>
      </c>
      <c r="H351" s="161">
        <v>2018</v>
      </c>
      <c r="I351" s="150">
        <v>1984</v>
      </c>
      <c r="J351" s="100" t="s">
        <v>85</v>
      </c>
      <c r="K351" s="100" t="s">
        <v>49</v>
      </c>
      <c r="L351" s="100" t="s">
        <v>396</v>
      </c>
      <c r="M351" s="100" t="s">
        <v>87</v>
      </c>
      <c r="N351" s="100" t="s">
        <v>102</v>
      </c>
      <c r="O351" s="43">
        <f t="shared" si="561"/>
        <v>38.853678780000003</v>
      </c>
      <c r="P351" s="162">
        <f t="shared" si="562"/>
        <v>59.335948590000001</v>
      </c>
      <c r="Q351" s="43">
        <f t="shared" si="563"/>
        <v>34.45767481</v>
      </c>
      <c r="R351" s="162">
        <f t="shared" si="564"/>
        <v>60.194136149999999</v>
      </c>
      <c r="S351" s="43">
        <f t="shared" si="565"/>
        <v>36.199436179999999</v>
      </c>
      <c r="T351" s="162">
        <f t="shared" si="566"/>
        <v>62.165912720000001</v>
      </c>
      <c r="U351" s="43">
        <f t="shared" si="567"/>
        <v>37.724243600000001</v>
      </c>
      <c r="V351" s="162">
        <f t="shared" si="568"/>
        <v>60.581491939999999</v>
      </c>
      <c r="W351" s="43">
        <f t="shared" si="268"/>
        <v>36.894466790000003</v>
      </c>
      <c r="X351" s="162">
        <f t="shared" si="269"/>
        <v>61.60754403</v>
      </c>
      <c r="Y351" s="43">
        <f t="shared" si="665"/>
        <v>36.557491290000002</v>
      </c>
      <c r="Z351" s="162">
        <f t="shared" si="666"/>
        <v>59.569993850000003</v>
      </c>
      <c r="AA351" s="43">
        <f t="shared" si="781"/>
        <v>31.006189330000002</v>
      </c>
      <c r="AB351" s="162">
        <f t="shared" si="782"/>
        <v>67.185713800000002</v>
      </c>
      <c r="AC351" s="43">
        <f t="shared" si="773"/>
        <v>0</v>
      </c>
      <c r="AD351" s="162">
        <f t="shared" si="774"/>
        <v>84.839213950000001</v>
      </c>
      <c r="AE351" s="43">
        <f t="shared" si="775"/>
        <v>34.185396990000001</v>
      </c>
      <c r="AF351" s="162">
        <f t="shared" si="776"/>
        <v>65.814603009999999</v>
      </c>
      <c r="AG351" s="43">
        <f t="shared" ref="AG351:AL351" si="791">CZ351/$CY351*100</f>
        <v>74.064682169999998</v>
      </c>
      <c r="AH351" s="44">
        <f t="shared" si="791"/>
        <v>18.967507520000002</v>
      </c>
      <c r="AI351" s="44">
        <f t="shared" si="791"/>
        <v>3.7043695479999998</v>
      </c>
      <c r="AJ351" s="44">
        <f t="shared" si="791"/>
        <v>1.885774842</v>
      </c>
      <c r="AK351" s="44">
        <f t="shared" si="791"/>
        <v>0.21667959810000001</v>
      </c>
      <c r="AL351" s="44">
        <f t="shared" si="791"/>
        <v>1.160986318</v>
      </c>
      <c r="AM351" s="43">
        <f t="shared" ref="AM351:AR351" si="792">DN351/$DM351*100</f>
        <v>72.572506689999997</v>
      </c>
      <c r="AN351" s="44">
        <f t="shared" si="792"/>
        <v>18.045001809999999</v>
      </c>
      <c r="AO351" s="44">
        <f t="shared" si="792"/>
        <v>6.2714149519999998</v>
      </c>
      <c r="AP351" s="44">
        <f t="shared" si="792"/>
        <v>2.0237254739999999</v>
      </c>
      <c r="AQ351" s="44">
        <f t="shared" si="792"/>
        <v>0.20203349809999999</v>
      </c>
      <c r="AR351" s="163">
        <f t="shared" si="792"/>
        <v>0.88531756949999996</v>
      </c>
      <c r="AS351" s="45">
        <f t="shared" si="571"/>
        <v>87.364658250000005</v>
      </c>
      <c r="AT351" s="46">
        <f t="shared" si="577"/>
        <v>292</v>
      </c>
      <c r="AU351" s="47">
        <f t="shared" si="572"/>
        <v>32.067610590000001</v>
      </c>
      <c r="AV351" s="46">
        <f t="shared" si="578"/>
        <v>179</v>
      </c>
      <c r="AW351" s="47">
        <f t="shared" si="573"/>
        <v>37.129192809999999</v>
      </c>
      <c r="AX351" s="164">
        <f t="shared" si="579"/>
        <v>183</v>
      </c>
      <c r="AY351" s="48">
        <v>56376</v>
      </c>
      <c r="AZ351" s="49">
        <f t="shared" si="673"/>
        <v>264</v>
      </c>
      <c r="BA351" s="50">
        <v>64081</v>
      </c>
      <c r="BB351" s="49">
        <f t="shared" si="674"/>
        <v>251</v>
      </c>
      <c r="BC351" s="165">
        <f t="shared" si="574"/>
        <v>46.565063530000003</v>
      </c>
      <c r="BD351" s="51"/>
      <c r="BE351" s="44"/>
      <c r="BF351" s="162"/>
      <c r="BG351" s="100">
        <v>348</v>
      </c>
      <c r="BH351" s="39">
        <v>362743</v>
      </c>
      <c r="BI351" s="40">
        <v>140939</v>
      </c>
      <c r="BJ351" s="40">
        <v>215237</v>
      </c>
      <c r="BK351" s="39">
        <v>301747</v>
      </c>
      <c r="BL351" s="40">
        <v>103975</v>
      </c>
      <c r="BM351" s="40">
        <v>181634</v>
      </c>
      <c r="BN351" s="39">
        <v>274554</v>
      </c>
      <c r="BO351" s="40">
        <v>99387</v>
      </c>
      <c r="BP351" s="40">
        <v>170679</v>
      </c>
      <c r="BQ351" s="39">
        <v>270855</v>
      </c>
      <c r="BR351" s="40">
        <v>102178</v>
      </c>
      <c r="BS351" s="40">
        <v>164088</v>
      </c>
      <c r="BT351" s="39">
        <v>360550</v>
      </c>
      <c r="BU351" s="40">
        <v>133023</v>
      </c>
      <c r="BV351" s="40">
        <v>222126</v>
      </c>
      <c r="BW351" s="40">
        <v>0</v>
      </c>
      <c r="BX351" s="40">
        <v>0</v>
      </c>
      <c r="BY351" s="159">
        <v>5401</v>
      </c>
      <c r="BZ351" s="39">
        <v>243950</v>
      </c>
      <c r="CA351" s="40">
        <v>89182</v>
      </c>
      <c r="CB351" s="40">
        <v>145321</v>
      </c>
      <c r="CC351" s="159">
        <v>9447</v>
      </c>
      <c r="CD351" s="39">
        <f t="shared" si="779"/>
        <v>295670</v>
      </c>
      <c r="CE351" s="40">
        <v>91676</v>
      </c>
      <c r="CF351" s="40">
        <v>198648</v>
      </c>
      <c r="CG351" s="159">
        <v>5346</v>
      </c>
      <c r="CH351" s="39">
        <f t="shared" si="780"/>
        <v>149049</v>
      </c>
      <c r="CI351" s="40">
        <v>0</v>
      </c>
      <c r="CJ351" s="40">
        <v>126452</v>
      </c>
      <c r="CK351" s="159">
        <v>22597</v>
      </c>
      <c r="CL351" s="39">
        <v>89964</v>
      </c>
      <c r="CM351" s="159">
        <v>173201</v>
      </c>
      <c r="CN351" s="39"/>
      <c r="CO351" s="40"/>
      <c r="CP351" s="40"/>
      <c r="CQ351" s="159"/>
      <c r="CR351" s="39">
        <v>692660</v>
      </c>
      <c r="CS351" s="40">
        <v>491375</v>
      </c>
      <c r="CT351" s="40">
        <v>132900</v>
      </c>
      <c r="CU351" s="40">
        <v>39665</v>
      </c>
      <c r="CV351" s="40">
        <v>14000</v>
      </c>
      <c r="CW351" s="40">
        <v>1275</v>
      </c>
      <c r="CX351" s="40">
        <v>13445</v>
      </c>
      <c r="CY351" s="39">
        <v>528430</v>
      </c>
      <c r="CZ351" s="40">
        <v>391380</v>
      </c>
      <c r="DA351" s="40">
        <v>100230</v>
      </c>
      <c r="DB351" s="40">
        <v>19575</v>
      </c>
      <c r="DC351" s="40">
        <v>9965</v>
      </c>
      <c r="DD351" s="40">
        <v>1145</v>
      </c>
      <c r="DE351" s="40">
        <v>6135</v>
      </c>
      <c r="DF351" s="39">
        <v>660766</v>
      </c>
      <c r="DG351" s="40">
        <v>462044</v>
      </c>
      <c r="DH351" s="40">
        <v>124539</v>
      </c>
      <c r="DI351" s="40">
        <v>48908</v>
      </c>
      <c r="DJ351" s="40">
        <v>14018</v>
      </c>
      <c r="DK351" s="40">
        <v>1304</v>
      </c>
      <c r="DL351" s="159">
        <v>9953</v>
      </c>
      <c r="DM351" s="39">
        <v>501402</v>
      </c>
      <c r="DN351" s="40">
        <v>363880</v>
      </c>
      <c r="DO351" s="40">
        <v>90478</v>
      </c>
      <c r="DP351" s="40">
        <v>31445</v>
      </c>
      <c r="DQ351" s="40">
        <v>10147</v>
      </c>
      <c r="DR351" s="40">
        <v>1013</v>
      </c>
      <c r="DS351" s="159">
        <v>4439</v>
      </c>
      <c r="DT351" s="41">
        <v>493473</v>
      </c>
      <c r="DU351" s="42">
        <v>62352</v>
      </c>
      <c r="DV351" s="42">
        <v>124452</v>
      </c>
      <c r="DW351" s="42">
        <v>148424</v>
      </c>
      <c r="DX351" s="42">
        <v>158245</v>
      </c>
      <c r="DY351" s="41">
        <v>354834</v>
      </c>
      <c r="DZ351" s="42">
        <v>31941</v>
      </c>
      <c r="EA351" s="42">
        <v>83232</v>
      </c>
      <c r="EB351" s="42">
        <v>107914</v>
      </c>
      <c r="EC351" s="160">
        <v>131747</v>
      </c>
    </row>
    <row r="352" spans="1:133">
      <c r="A352" s="155" t="s">
        <v>2134</v>
      </c>
      <c r="B352" s="155" t="s">
        <v>2135</v>
      </c>
      <c r="C352" s="140" t="s">
        <v>80</v>
      </c>
      <c r="D352" s="29" t="s">
        <v>2136</v>
      </c>
      <c r="E352" s="156" t="s">
        <v>2137</v>
      </c>
      <c r="F352" s="29" t="s">
        <v>2138</v>
      </c>
      <c r="G352" s="156" t="s">
        <v>2139</v>
      </c>
      <c r="H352" s="166" t="s">
        <v>447</v>
      </c>
      <c r="I352" s="150">
        <v>1953</v>
      </c>
      <c r="J352" s="100" t="s">
        <v>85</v>
      </c>
      <c r="K352" s="100" t="s">
        <v>49</v>
      </c>
      <c r="L352" s="100" t="s">
        <v>123</v>
      </c>
      <c r="M352" s="100" t="s">
        <v>87</v>
      </c>
      <c r="N352" s="100" t="s">
        <v>102</v>
      </c>
      <c r="O352" s="43">
        <f t="shared" si="561"/>
        <v>41.019526370000001</v>
      </c>
      <c r="P352" s="162">
        <f t="shared" si="562"/>
        <v>57.643456720000003</v>
      </c>
      <c r="Q352" s="43">
        <f t="shared" si="563"/>
        <v>38.795231870000002</v>
      </c>
      <c r="R352" s="162">
        <f t="shared" si="564"/>
        <v>57.279882430000001</v>
      </c>
      <c r="S352" s="43">
        <f t="shared" si="565"/>
        <v>43.617051009999997</v>
      </c>
      <c r="T352" s="162">
        <f t="shared" si="566"/>
        <v>55.104821800000003</v>
      </c>
      <c r="U352" s="43">
        <f t="shared" si="567"/>
        <v>43.847163479999999</v>
      </c>
      <c r="V352" s="162">
        <f t="shared" si="568"/>
        <v>54.95624909</v>
      </c>
      <c r="W352" s="43">
        <f t="shared" si="268"/>
        <v>39.856876849999999</v>
      </c>
      <c r="X352" s="162">
        <f t="shared" si="269"/>
        <v>60.06858553</v>
      </c>
      <c r="Y352" s="43">
        <f t="shared" si="665"/>
        <v>41.487414459999997</v>
      </c>
      <c r="Z352" s="162">
        <f t="shared" si="666"/>
        <v>57.026941129999997</v>
      </c>
      <c r="AA352" s="43">
        <f t="shared" si="781"/>
        <v>38.743470840000001</v>
      </c>
      <c r="AB352" s="162">
        <f t="shared" si="782"/>
        <v>59.218112419999997</v>
      </c>
      <c r="AC352" s="43">
        <f t="shared" si="773"/>
        <v>41.100231239999999</v>
      </c>
      <c r="AD352" s="162">
        <f t="shared" si="774"/>
        <v>58.852950409999998</v>
      </c>
      <c r="AE352" s="43">
        <f t="shared" si="775"/>
        <v>44.441204319999997</v>
      </c>
      <c r="AF352" s="162">
        <f t="shared" si="776"/>
        <v>55.558795680000003</v>
      </c>
      <c r="AG352" s="43">
        <f t="shared" ref="AG352:AL352" si="793">CZ352/$CY352*100</f>
        <v>68.509981780000004</v>
      </c>
      <c r="AH352" s="44">
        <f t="shared" si="793"/>
        <v>26.53909067</v>
      </c>
      <c r="AI352" s="44">
        <f t="shared" si="793"/>
        <v>2.4638462400000001</v>
      </c>
      <c r="AJ352" s="44">
        <f t="shared" si="793"/>
        <v>0.93126138520000001</v>
      </c>
      <c r="AK352" s="44">
        <f t="shared" si="793"/>
        <v>0.41823116100000002</v>
      </c>
      <c r="AL352" s="44">
        <f t="shared" si="793"/>
        <v>1.1375887579999999</v>
      </c>
      <c r="AM352" s="43">
        <f t="shared" ref="AM352:AR352" si="794">DN352/$DM352*100</f>
        <v>68.361692989999995</v>
      </c>
      <c r="AN352" s="44">
        <f t="shared" si="794"/>
        <v>26.303868980000001</v>
      </c>
      <c r="AO352" s="44">
        <f t="shared" si="794"/>
        <v>3.102042618</v>
      </c>
      <c r="AP352" s="44">
        <f t="shared" si="794"/>
        <v>0.97316230609999999</v>
      </c>
      <c r="AQ352" s="44">
        <f t="shared" si="794"/>
        <v>0.42108177289999998</v>
      </c>
      <c r="AR352" s="163">
        <f t="shared" si="794"/>
        <v>0.83815133269999997</v>
      </c>
      <c r="AS352" s="45">
        <f t="shared" si="571"/>
        <v>86.992868290000004</v>
      </c>
      <c r="AT352" s="46">
        <f t="shared" si="577"/>
        <v>303</v>
      </c>
      <c r="AU352" s="47">
        <f t="shared" si="572"/>
        <v>24.42398472</v>
      </c>
      <c r="AV352" s="46">
        <f t="shared" si="578"/>
        <v>315</v>
      </c>
      <c r="AW352" s="47">
        <f t="shared" si="573"/>
        <v>27.863537669999999</v>
      </c>
      <c r="AX352" s="164">
        <f t="shared" si="579"/>
        <v>307</v>
      </c>
      <c r="AY352" s="48">
        <v>52860</v>
      </c>
      <c r="AZ352" s="49">
        <f t="shared" si="673"/>
        <v>324</v>
      </c>
      <c r="BA352" s="50">
        <v>61126</v>
      </c>
      <c r="BB352" s="49">
        <f t="shared" si="674"/>
        <v>290</v>
      </c>
      <c r="BC352" s="165">
        <f t="shared" si="574"/>
        <v>49.4206772</v>
      </c>
      <c r="BD352" s="51">
        <v>42906</v>
      </c>
      <c r="BE352" s="44">
        <f>CO352/CN352*100</f>
        <v>47.942615150000002</v>
      </c>
      <c r="BF352" s="162">
        <f>CP352/CN352*100</f>
        <v>51.039449249999997</v>
      </c>
      <c r="BG352" s="100">
        <v>349</v>
      </c>
      <c r="BH352" s="39">
        <v>367759</v>
      </c>
      <c r="BI352" s="40">
        <v>150853</v>
      </c>
      <c r="BJ352" s="40">
        <v>211989</v>
      </c>
      <c r="BK352" s="39">
        <v>306200</v>
      </c>
      <c r="BL352" s="40">
        <v>118791</v>
      </c>
      <c r="BM352" s="40">
        <v>175391</v>
      </c>
      <c r="BN352" s="39">
        <v>286200</v>
      </c>
      <c r="BO352" s="40">
        <v>124832</v>
      </c>
      <c r="BP352" s="40">
        <v>157710</v>
      </c>
      <c r="BQ352" s="39">
        <v>274280</v>
      </c>
      <c r="BR352" s="40">
        <v>120264</v>
      </c>
      <c r="BS352" s="40">
        <v>150734</v>
      </c>
      <c r="BT352" s="39">
        <v>366258</v>
      </c>
      <c r="BU352" s="40">
        <v>145979</v>
      </c>
      <c r="BV352" s="40">
        <v>220006</v>
      </c>
      <c r="BW352" s="40">
        <v>0</v>
      </c>
      <c r="BX352" s="40">
        <v>0</v>
      </c>
      <c r="BY352" s="159">
        <v>273</v>
      </c>
      <c r="BZ352" s="39">
        <v>248579</v>
      </c>
      <c r="CA352" s="40">
        <v>103129</v>
      </c>
      <c r="CB352" s="40">
        <v>141757</v>
      </c>
      <c r="CC352" s="159">
        <v>3693</v>
      </c>
      <c r="CD352" s="39">
        <f t="shared" si="779"/>
        <v>273006</v>
      </c>
      <c r="CE352" s="40">
        <v>105772</v>
      </c>
      <c r="CF352" s="40">
        <v>161669</v>
      </c>
      <c r="CG352" s="159">
        <v>5565</v>
      </c>
      <c r="CH352" s="39">
        <f t="shared" si="780"/>
        <v>175145</v>
      </c>
      <c r="CI352" s="40">
        <v>71985</v>
      </c>
      <c r="CJ352" s="40">
        <v>103078</v>
      </c>
      <c r="CK352" s="159">
        <v>82</v>
      </c>
      <c r="CL352" s="39">
        <v>123443</v>
      </c>
      <c r="CM352" s="159">
        <v>154324</v>
      </c>
      <c r="CN352" s="39">
        <v>88316</v>
      </c>
      <c r="CO352" s="40">
        <v>42341</v>
      </c>
      <c r="CP352" s="40">
        <v>45076</v>
      </c>
      <c r="CQ352" s="159">
        <v>899</v>
      </c>
      <c r="CR352" s="39">
        <v>702890</v>
      </c>
      <c r="CS352" s="40">
        <v>465065</v>
      </c>
      <c r="CT352" s="40">
        <v>188965</v>
      </c>
      <c r="CU352" s="40">
        <v>24860</v>
      </c>
      <c r="CV352" s="40">
        <v>7210</v>
      </c>
      <c r="CW352" s="40">
        <v>2855</v>
      </c>
      <c r="CX352" s="40">
        <v>13935</v>
      </c>
      <c r="CY352" s="39">
        <v>537980</v>
      </c>
      <c r="CZ352" s="40">
        <v>368570</v>
      </c>
      <c r="DA352" s="40">
        <v>142775</v>
      </c>
      <c r="DB352" s="40">
        <v>13255</v>
      </c>
      <c r="DC352" s="40">
        <v>5010</v>
      </c>
      <c r="DD352" s="40">
        <v>2250</v>
      </c>
      <c r="DE352" s="40">
        <v>6120</v>
      </c>
      <c r="DF352" s="39">
        <v>660766</v>
      </c>
      <c r="DG352" s="40">
        <v>436838</v>
      </c>
      <c r="DH352" s="40">
        <v>179760</v>
      </c>
      <c r="DI352" s="40">
        <v>24976</v>
      </c>
      <c r="DJ352" s="40">
        <v>6557</v>
      </c>
      <c r="DK352" s="40">
        <v>3015</v>
      </c>
      <c r="DL352" s="159">
        <v>9620</v>
      </c>
      <c r="DM352" s="39">
        <v>498478</v>
      </c>
      <c r="DN352" s="40">
        <v>340768</v>
      </c>
      <c r="DO352" s="40">
        <v>131119</v>
      </c>
      <c r="DP352" s="40">
        <v>15463</v>
      </c>
      <c r="DQ352" s="40">
        <v>4851</v>
      </c>
      <c r="DR352" s="40">
        <v>2099</v>
      </c>
      <c r="DS352" s="159">
        <v>4178</v>
      </c>
      <c r="DT352" s="41">
        <v>491046</v>
      </c>
      <c r="DU352" s="42">
        <v>63871</v>
      </c>
      <c r="DV352" s="42">
        <v>152086</v>
      </c>
      <c r="DW352" s="42">
        <v>155156</v>
      </c>
      <c r="DX352" s="42">
        <v>119933</v>
      </c>
      <c r="DY352" s="41">
        <v>336210</v>
      </c>
      <c r="DZ352" s="42">
        <v>35198</v>
      </c>
      <c r="EA352" s="42">
        <v>99151</v>
      </c>
      <c r="EB352" s="42">
        <v>108181</v>
      </c>
      <c r="EC352" s="160">
        <v>93680</v>
      </c>
    </row>
    <row r="353" spans="1:133">
      <c r="A353" s="154" t="s">
        <v>2140</v>
      </c>
      <c r="B353" s="154" t="s">
        <v>2141</v>
      </c>
      <c r="C353" s="140" t="s">
        <v>126</v>
      </c>
      <c r="D353" s="29" t="s">
        <v>326</v>
      </c>
      <c r="E353" s="156" t="s">
        <v>2142</v>
      </c>
      <c r="F353" s="29" t="s">
        <v>2143</v>
      </c>
      <c r="G353" s="156" t="s">
        <v>2144</v>
      </c>
      <c r="H353" s="166">
        <v>1992</v>
      </c>
      <c r="I353" s="150">
        <v>1940</v>
      </c>
      <c r="J353" s="100" t="s">
        <v>85</v>
      </c>
      <c r="K353" s="100" t="s">
        <v>50</v>
      </c>
      <c r="L353" s="100" t="s">
        <v>1680</v>
      </c>
      <c r="M353" s="100" t="s">
        <v>87</v>
      </c>
      <c r="N353" s="100" t="s">
        <v>102</v>
      </c>
      <c r="O353" s="43">
        <f t="shared" si="561"/>
        <v>67.017356379999995</v>
      </c>
      <c r="P353" s="162">
        <f t="shared" si="562"/>
        <v>31.77993416</v>
      </c>
      <c r="Q353" s="43">
        <f t="shared" si="563"/>
        <v>66.764225330000002</v>
      </c>
      <c r="R353" s="162">
        <f t="shared" si="564"/>
        <v>30.257300040000001</v>
      </c>
      <c r="S353" s="43">
        <f t="shared" si="565"/>
        <v>70.888159090000002</v>
      </c>
      <c r="T353" s="162">
        <f t="shared" si="566"/>
        <v>28.081564740000001</v>
      </c>
      <c r="U353" s="43">
        <f t="shared" si="567"/>
        <v>70.07670487</v>
      </c>
      <c r="V353" s="162">
        <f t="shared" si="568"/>
        <v>28.93901945</v>
      </c>
      <c r="W353" s="43">
        <f t="shared" si="268"/>
        <v>68.177094659999995</v>
      </c>
      <c r="X353" s="162">
        <f t="shared" si="269"/>
        <v>30.815493020000002</v>
      </c>
      <c r="Y353" s="43">
        <f t="shared" si="665"/>
        <v>70.126869249999999</v>
      </c>
      <c r="Z353" s="162">
        <f t="shared" si="666"/>
        <v>28.232889119999999</v>
      </c>
      <c r="AA353" s="43">
        <f t="shared" si="781"/>
        <v>70.085190679999997</v>
      </c>
      <c r="AB353" s="162">
        <f t="shared" si="782"/>
        <v>27.608792399999999</v>
      </c>
      <c r="AC353" s="43">
        <f t="shared" si="773"/>
        <v>72.505074030000003</v>
      </c>
      <c r="AD353" s="162">
        <f t="shared" si="774"/>
        <v>25.549494899999999</v>
      </c>
      <c r="AE353" s="43">
        <f t="shared" si="775"/>
        <v>100</v>
      </c>
      <c r="AF353" s="162">
        <f t="shared" si="776"/>
        <v>0</v>
      </c>
      <c r="AG353" s="43">
        <f t="shared" ref="AG353:AL353" si="795">CZ353/$CY353*100</f>
        <v>39.456725990000002</v>
      </c>
      <c r="AH353" s="44">
        <f t="shared" si="795"/>
        <v>55.686077740000002</v>
      </c>
      <c r="AI353" s="44">
        <f t="shared" si="795"/>
        <v>2.3592377240000002</v>
      </c>
      <c r="AJ353" s="44">
        <f t="shared" si="795"/>
        <v>0.72803833019999997</v>
      </c>
      <c r="AK353" s="44">
        <f t="shared" si="795"/>
        <v>0.30498903020000001</v>
      </c>
      <c r="AL353" s="44">
        <f t="shared" si="795"/>
        <v>1.4649311810000001</v>
      </c>
      <c r="AM353" s="43">
        <f t="shared" ref="AM353:AR353" si="796">DN353/$DM353*100</f>
        <v>38.657038049999997</v>
      </c>
      <c r="AN353" s="44">
        <f t="shared" si="796"/>
        <v>54.9934297</v>
      </c>
      <c r="AO353" s="44">
        <f t="shared" si="796"/>
        <v>4.0593126210000001</v>
      </c>
      <c r="AP353" s="44">
        <f t="shared" si="796"/>
        <v>1.0187879360000001</v>
      </c>
      <c r="AQ353" s="44">
        <f t="shared" si="796"/>
        <v>0.35530473689999997</v>
      </c>
      <c r="AR353" s="163">
        <f t="shared" si="796"/>
        <v>0.91612696329999999</v>
      </c>
      <c r="AS353" s="45">
        <f t="shared" si="571"/>
        <v>83.624600950000001</v>
      </c>
      <c r="AT353" s="46">
        <f t="shared" si="577"/>
        <v>364</v>
      </c>
      <c r="AU353" s="47">
        <f t="shared" si="572"/>
        <v>20.385836210000001</v>
      </c>
      <c r="AV353" s="46">
        <f t="shared" si="578"/>
        <v>387</v>
      </c>
      <c r="AW353" s="47">
        <f t="shared" si="573"/>
        <v>28.84290541</v>
      </c>
      <c r="AX353" s="164">
        <f t="shared" si="579"/>
        <v>298</v>
      </c>
      <c r="AY353" s="48">
        <v>38661</v>
      </c>
      <c r="AZ353" s="49">
        <f t="shared" si="673"/>
        <v>417</v>
      </c>
      <c r="BA353" s="50">
        <v>51987</v>
      </c>
      <c r="BB353" s="49">
        <f t="shared" si="674"/>
        <v>396</v>
      </c>
      <c r="BC353" s="165">
        <f t="shared" si="574"/>
        <v>28.076259839999999</v>
      </c>
      <c r="BD353" s="51"/>
      <c r="BE353" s="44"/>
      <c r="BF353" s="162"/>
      <c r="BG353" s="100">
        <v>350</v>
      </c>
      <c r="BH353" s="39">
        <v>290095</v>
      </c>
      <c r="BI353" s="40">
        <v>194414</v>
      </c>
      <c r="BJ353" s="40">
        <v>92192</v>
      </c>
      <c r="BK353" s="39">
        <v>266848</v>
      </c>
      <c r="BL353" s="40">
        <v>178159</v>
      </c>
      <c r="BM353" s="40">
        <v>80741</v>
      </c>
      <c r="BN353" s="39">
        <v>275266</v>
      </c>
      <c r="BO353" s="40">
        <v>195131</v>
      </c>
      <c r="BP353" s="40">
        <v>77299</v>
      </c>
      <c r="BQ353" s="39">
        <v>273907</v>
      </c>
      <c r="BR353" s="40">
        <v>191945</v>
      </c>
      <c r="BS353" s="40">
        <v>79266</v>
      </c>
      <c r="BT353" s="39">
        <v>289653</v>
      </c>
      <c r="BU353" s="40">
        <v>197477</v>
      </c>
      <c r="BV353" s="40">
        <v>89258</v>
      </c>
      <c r="BW353" s="40">
        <v>0</v>
      </c>
      <c r="BX353" s="40">
        <v>0</v>
      </c>
      <c r="BY353" s="159">
        <v>2918</v>
      </c>
      <c r="BZ353" s="39">
        <v>206433</v>
      </c>
      <c r="CA353" s="40">
        <v>144765</v>
      </c>
      <c r="CB353" s="40">
        <v>58282</v>
      </c>
      <c r="CC353" s="159">
        <v>3386</v>
      </c>
      <c r="CD353" s="39">
        <f t="shared" si="779"/>
        <v>253901</v>
      </c>
      <c r="CE353" s="40">
        <v>177947</v>
      </c>
      <c r="CF353" s="40">
        <v>70099</v>
      </c>
      <c r="CG353" s="159">
        <v>5855</v>
      </c>
      <c r="CH353" s="39">
        <f t="shared" si="780"/>
        <v>173432</v>
      </c>
      <c r="CI353" s="40">
        <v>125747</v>
      </c>
      <c r="CJ353" s="40">
        <v>44311</v>
      </c>
      <c r="CK353" s="159">
        <v>3374</v>
      </c>
      <c r="CL353" s="39">
        <v>218717</v>
      </c>
      <c r="CM353" s="159">
        <v>0</v>
      </c>
      <c r="CN353" s="39"/>
      <c r="CO353" s="40"/>
      <c r="CP353" s="40"/>
      <c r="CQ353" s="159"/>
      <c r="CR353" s="39">
        <v>643650</v>
      </c>
      <c r="CS353" s="40">
        <v>233590</v>
      </c>
      <c r="CT353" s="40">
        <v>368540</v>
      </c>
      <c r="CU353" s="40">
        <v>23105</v>
      </c>
      <c r="CV353" s="40">
        <v>4690</v>
      </c>
      <c r="CW353" s="40">
        <v>1835</v>
      </c>
      <c r="CX353" s="40">
        <v>11890</v>
      </c>
      <c r="CY353" s="39">
        <v>508215</v>
      </c>
      <c r="CZ353" s="40">
        <v>200525</v>
      </c>
      <c r="DA353" s="40">
        <v>283005</v>
      </c>
      <c r="DB353" s="40">
        <v>11990</v>
      </c>
      <c r="DC353" s="40">
        <v>3700</v>
      </c>
      <c r="DD353" s="40">
        <v>1550</v>
      </c>
      <c r="DE353" s="40">
        <v>7445</v>
      </c>
      <c r="DF353" s="39">
        <v>660766</v>
      </c>
      <c r="DG353" s="40">
        <v>234290</v>
      </c>
      <c r="DH353" s="40">
        <v>379176</v>
      </c>
      <c r="DI353" s="40">
        <v>30284</v>
      </c>
      <c r="DJ353" s="40">
        <v>6241</v>
      </c>
      <c r="DK353" s="40">
        <v>2318</v>
      </c>
      <c r="DL353" s="159">
        <v>8457</v>
      </c>
      <c r="DM353" s="39">
        <v>511392</v>
      </c>
      <c r="DN353" s="40">
        <v>197689</v>
      </c>
      <c r="DO353" s="40">
        <v>281232</v>
      </c>
      <c r="DP353" s="40">
        <v>20759</v>
      </c>
      <c r="DQ353" s="40">
        <v>5210</v>
      </c>
      <c r="DR353" s="40">
        <v>1817</v>
      </c>
      <c r="DS353" s="159">
        <v>4685</v>
      </c>
      <c r="DT353" s="41">
        <v>437284</v>
      </c>
      <c r="DU353" s="42">
        <v>71607</v>
      </c>
      <c r="DV353" s="42">
        <v>148852</v>
      </c>
      <c r="DW353" s="42">
        <v>127681</v>
      </c>
      <c r="DX353" s="42">
        <v>89144</v>
      </c>
      <c r="DY353" s="41">
        <v>165760</v>
      </c>
      <c r="DZ353" s="42">
        <v>17989</v>
      </c>
      <c r="EA353" s="42">
        <v>51017</v>
      </c>
      <c r="EB353" s="42">
        <v>48944</v>
      </c>
      <c r="EC353" s="160">
        <v>47810</v>
      </c>
    </row>
    <row r="354" spans="1:133">
      <c r="A354" s="155" t="s">
        <v>2145</v>
      </c>
      <c r="B354" s="155" t="s">
        <v>2146</v>
      </c>
      <c r="C354" s="140" t="s">
        <v>80</v>
      </c>
      <c r="D354" s="29" t="s">
        <v>144</v>
      </c>
      <c r="E354" s="156" t="s">
        <v>1649</v>
      </c>
      <c r="F354" s="29" t="s">
        <v>2147</v>
      </c>
      <c r="G354" s="156" t="s">
        <v>2148</v>
      </c>
      <c r="H354" s="166">
        <v>2012</v>
      </c>
      <c r="I354" s="150">
        <v>1957</v>
      </c>
      <c r="J354" s="100" t="s">
        <v>85</v>
      </c>
      <c r="K354" s="100" t="s">
        <v>49</v>
      </c>
      <c r="L354" s="100" t="s">
        <v>396</v>
      </c>
      <c r="M354" s="100" t="s">
        <v>87</v>
      </c>
      <c r="N354" s="100" t="s">
        <v>102</v>
      </c>
      <c r="O354" s="43">
        <f t="shared" si="561"/>
        <v>40.201049070000003</v>
      </c>
      <c r="P354" s="162">
        <f t="shared" si="562"/>
        <v>58.810687919999999</v>
      </c>
      <c r="Q354" s="43">
        <f t="shared" si="563"/>
        <v>39.111511989999997</v>
      </c>
      <c r="R354" s="162">
        <f t="shared" si="564"/>
        <v>58.022981719999997</v>
      </c>
      <c r="S354" s="43">
        <f t="shared" si="565"/>
        <v>44.431624769999999</v>
      </c>
      <c r="T354" s="162">
        <f t="shared" si="566"/>
        <v>54.546106029999997</v>
      </c>
      <c r="U354" s="43">
        <f t="shared" si="567"/>
        <v>45.31209741</v>
      </c>
      <c r="V354" s="162">
        <f t="shared" si="568"/>
        <v>53.61714971</v>
      </c>
      <c r="W354" s="43">
        <f t="shared" si="268"/>
        <v>38.139640909999997</v>
      </c>
      <c r="X354" s="162">
        <f t="shared" si="269"/>
        <v>61.795814780000001</v>
      </c>
      <c r="Y354" s="43">
        <f t="shared" si="665"/>
        <v>40.309909249999997</v>
      </c>
      <c r="Z354" s="162">
        <f t="shared" si="666"/>
        <v>59.561101049999998</v>
      </c>
      <c r="AA354" s="43">
        <f t="shared" si="781"/>
        <v>38.949364860000003</v>
      </c>
      <c r="AB354" s="162">
        <f t="shared" si="782"/>
        <v>60.963922850000003</v>
      </c>
      <c r="AC354" s="43">
        <f t="shared" si="773"/>
        <v>39.980410900000003</v>
      </c>
      <c r="AD354" s="162">
        <f t="shared" si="774"/>
        <v>59.952543079999998</v>
      </c>
      <c r="AE354" s="43">
        <f t="shared" si="775"/>
        <v>44.431254240000001</v>
      </c>
      <c r="AF354" s="162">
        <f t="shared" si="776"/>
        <v>55.568745759999999</v>
      </c>
      <c r="AG354" s="43">
        <f t="shared" ref="AG354:AL354" si="797">CZ354/$CY354*100</f>
        <v>68.98704051</v>
      </c>
      <c r="AH354" s="44">
        <f t="shared" si="797"/>
        <v>26.899691950000001</v>
      </c>
      <c r="AI354" s="44">
        <f t="shared" si="797"/>
        <v>1.859951323</v>
      </c>
      <c r="AJ354" s="44">
        <f t="shared" si="797"/>
        <v>0.77954502589999997</v>
      </c>
      <c r="AK354" s="44">
        <f t="shared" si="797"/>
        <v>0.53077316860000001</v>
      </c>
      <c r="AL354" s="44">
        <f t="shared" si="797"/>
        <v>0.94299801520000004</v>
      </c>
      <c r="AM354" s="43">
        <f t="shared" ref="AM354:AR354" si="798">DN354/$DM354*100</f>
        <v>66.797439679999997</v>
      </c>
      <c r="AN354" s="44">
        <f t="shared" si="798"/>
        <v>27.5038871</v>
      </c>
      <c r="AO354" s="44">
        <f t="shared" si="798"/>
        <v>3.4259149070000001</v>
      </c>
      <c r="AP354" s="44">
        <f t="shared" si="798"/>
        <v>0.82794731880000005</v>
      </c>
      <c r="AQ354" s="44">
        <f t="shared" si="798"/>
        <v>0.61510789259999998</v>
      </c>
      <c r="AR354" s="163">
        <f t="shared" si="798"/>
        <v>0.82970309779999996</v>
      </c>
      <c r="AS354" s="45">
        <f t="shared" si="571"/>
        <v>85.885770500000007</v>
      </c>
      <c r="AT354" s="46">
        <f t="shared" si="577"/>
        <v>331</v>
      </c>
      <c r="AU354" s="47">
        <f t="shared" si="572"/>
        <v>21.312321600000001</v>
      </c>
      <c r="AV354" s="46">
        <f t="shared" si="578"/>
        <v>367</v>
      </c>
      <c r="AW354" s="47">
        <f t="shared" si="573"/>
        <v>25.20550102</v>
      </c>
      <c r="AX354" s="164">
        <f t="shared" si="579"/>
        <v>358</v>
      </c>
      <c r="AY354" s="48">
        <v>46265</v>
      </c>
      <c r="AZ354" s="49">
        <f t="shared" si="673"/>
        <v>387</v>
      </c>
      <c r="BA354" s="50">
        <v>53731</v>
      </c>
      <c r="BB354" s="49">
        <f t="shared" si="674"/>
        <v>377</v>
      </c>
      <c r="BC354" s="165">
        <f t="shared" si="574"/>
        <v>51.598511309999999</v>
      </c>
      <c r="BD354" s="51"/>
      <c r="BE354" s="44"/>
      <c r="BF354" s="162"/>
      <c r="BG354" s="100">
        <v>351</v>
      </c>
      <c r="BH354" s="39">
        <v>365085</v>
      </c>
      <c r="BI354" s="40">
        <v>146768</v>
      </c>
      <c r="BJ354" s="40">
        <v>214709</v>
      </c>
      <c r="BK354" s="39">
        <v>298237</v>
      </c>
      <c r="BL354" s="40">
        <v>116645</v>
      </c>
      <c r="BM354" s="40">
        <v>173046</v>
      </c>
      <c r="BN354" s="39">
        <v>279085</v>
      </c>
      <c r="BO354" s="40">
        <v>124002</v>
      </c>
      <c r="BP354" s="40">
        <v>152230</v>
      </c>
      <c r="BQ354" s="39">
        <v>271678</v>
      </c>
      <c r="BR354" s="40">
        <v>123103</v>
      </c>
      <c r="BS354" s="40">
        <v>145666</v>
      </c>
      <c r="BT354" s="39">
        <v>364091</v>
      </c>
      <c r="BU354" s="40">
        <v>138863</v>
      </c>
      <c r="BV354" s="40">
        <v>224993</v>
      </c>
      <c r="BW354" s="40">
        <v>0</v>
      </c>
      <c r="BX354" s="40">
        <v>0</v>
      </c>
      <c r="BY354" s="159">
        <v>235</v>
      </c>
      <c r="BZ354" s="39">
        <v>239554</v>
      </c>
      <c r="CA354" s="40">
        <v>96564</v>
      </c>
      <c r="CB354" s="40">
        <v>142681</v>
      </c>
      <c r="CC354" s="159">
        <v>309</v>
      </c>
      <c r="CD354" s="39">
        <f t="shared" si="779"/>
        <v>289463</v>
      </c>
      <c r="CE354" s="40">
        <v>112744</v>
      </c>
      <c r="CF354" s="40">
        <v>176468</v>
      </c>
      <c r="CG354" s="159">
        <v>251</v>
      </c>
      <c r="CH354" s="39">
        <f t="shared" si="780"/>
        <v>171524</v>
      </c>
      <c r="CI354" s="40">
        <v>68576</v>
      </c>
      <c r="CJ354" s="40">
        <v>102833</v>
      </c>
      <c r="CK354" s="159">
        <v>115</v>
      </c>
      <c r="CL354" s="39">
        <v>122389</v>
      </c>
      <c r="CM354" s="159">
        <v>153068</v>
      </c>
      <c r="CN354" s="39"/>
      <c r="CO354" s="40"/>
      <c r="CP354" s="40"/>
      <c r="CQ354" s="159"/>
      <c r="CR354" s="39">
        <v>702780</v>
      </c>
      <c r="CS354" s="40">
        <v>461980</v>
      </c>
      <c r="CT354" s="40">
        <v>199720</v>
      </c>
      <c r="CU354" s="40">
        <v>20560</v>
      </c>
      <c r="CV354" s="40">
        <v>5855</v>
      </c>
      <c r="CW354" s="40">
        <v>3575</v>
      </c>
      <c r="CX354" s="40">
        <v>11090</v>
      </c>
      <c r="CY354" s="39">
        <v>556735</v>
      </c>
      <c r="CZ354" s="40">
        <v>384075</v>
      </c>
      <c r="DA354" s="40">
        <v>149760</v>
      </c>
      <c r="DB354" s="40">
        <v>10355</v>
      </c>
      <c r="DC354" s="40">
        <v>4340</v>
      </c>
      <c r="DD354" s="40">
        <v>2955</v>
      </c>
      <c r="DE354" s="40">
        <v>5250</v>
      </c>
      <c r="DF354" s="39">
        <v>660767</v>
      </c>
      <c r="DG354" s="40">
        <v>420299</v>
      </c>
      <c r="DH354" s="40">
        <v>195071</v>
      </c>
      <c r="DI354" s="40">
        <v>26425</v>
      </c>
      <c r="DJ354" s="40">
        <v>5632</v>
      </c>
      <c r="DK354" s="40">
        <v>4147</v>
      </c>
      <c r="DL354" s="159">
        <v>9193</v>
      </c>
      <c r="DM354" s="39">
        <v>512593</v>
      </c>
      <c r="DN354" s="40">
        <v>342399</v>
      </c>
      <c r="DO354" s="40">
        <v>140983</v>
      </c>
      <c r="DP354" s="40">
        <v>17561</v>
      </c>
      <c r="DQ354" s="40">
        <v>4244</v>
      </c>
      <c r="DR354" s="40">
        <v>3153</v>
      </c>
      <c r="DS354" s="159">
        <v>4253</v>
      </c>
      <c r="DT354" s="41">
        <v>515331</v>
      </c>
      <c r="DU354" s="42">
        <v>72735</v>
      </c>
      <c r="DV354" s="42">
        <v>175299</v>
      </c>
      <c r="DW354" s="42">
        <v>157468</v>
      </c>
      <c r="DX354" s="42">
        <v>109829</v>
      </c>
      <c r="DY354" s="41">
        <v>355716</v>
      </c>
      <c r="DZ354" s="42">
        <v>35551</v>
      </c>
      <c r="EA354" s="42">
        <v>115152</v>
      </c>
      <c r="EB354" s="42">
        <v>115353</v>
      </c>
      <c r="EC354" s="160">
        <v>89660</v>
      </c>
    </row>
    <row r="355" spans="1:133">
      <c r="A355" s="154" t="s">
        <v>2149</v>
      </c>
      <c r="B355" s="154" t="s">
        <v>2150</v>
      </c>
      <c r="C355" s="140" t="s">
        <v>80</v>
      </c>
      <c r="D355" s="29" t="s">
        <v>2151</v>
      </c>
      <c r="E355" s="156" t="s">
        <v>821</v>
      </c>
      <c r="F355" s="29" t="s">
        <v>2152</v>
      </c>
      <c r="G355" s="156" t="s">
        <v>2153</v>
      </c>
      <c r="H355" s="161">
        <v>2018</v>
      </c>
      <c r="I355" s="150">
        <v>1976</v>
      </c>
      <c r="J355" s="100" t="s">
        <v>85</v>
      </c>
      <c r="K355" s="100" t="s">
        <v>49</v>
      </c>
      <c r="L355" s="100" t="s">
        <v>196</v>
      </c>
      <c r="M355" s="100" t="s">
        <v>87</v>
      </c>
      <c r="N355" s="100" t="s">
        <v>102</v>
      </c>
      <c r="O355" s="43">
        <f t="shared" si="561"/>
        <v>35.605252139999997</v>
      </c>
      <c r="P355" s="162">
        <f t="shared" si="562"/>
        <v>61.769389670000002</v>
      </c>
      <c r="Q355" s="43">
        <f t="shared" si="563"/>
        <v>31.737049620000001</v>
      </c>
      <c r="R355" s="162">
        <f t="shared" si="564"/>
        <v>61.532994459999998</v>
      </c>
      <c r="S355" s="43">
        <f t="shared" si="565"/>
        <v>39.866798240000001</v>
      </c>
      <c r="T355" s="162">
        <f t="shared" si="566"/>
        <v>57.890266599999997</v>
      </c>
      <c r="U355" s="43">
        <f t="shared" si="567"/>
        <v>44.747431110000001</v>
      </c>
      <c r="V355" s="162">
        <f t="shared" si="568"/>
        <v>53.158976369999998</v>
      </c>
      <c r="W355" s="43">
        <f t="shared" si="268"/>
        <v>0</v>
      </c>
      <c r="X355" s="162">
        <f t="shared" si="269"/>
        <v>80.955014930000004</v>
      </c>
      <c r="Y355" s="43">
        <f t="shared" si="665"/>
        <v>36.025478839999998</v>
      </c>
      <c r="Z355" s="162">
        <f t="shared" si="666"/>
        <v>60.332177459999997</v>
      </c>
      <c r="AA355" s="43">
        <f t="shared" si="781"/>
        <v>35.897214120000001</v>
      </c>
      <c r="AB355" s="162">
        <f t="shared" si="782"/>
        <v>64.102785879999999</v>
      </c>
      <c r="AC355" s="43">
        <f t="shared" si="773"/>
        <v>33.470373010000003</v>
      </c>
      <c r="AD355" s="162">
        <f t="shared" si="774"/>
        <v>66.529626989999997</v>
      </c>
      <c r="AE355" s="43">
        <f t="shared" si="775"/>
        <v>42.550265750000001</v>
      </c>
      <c r="AF355" s="162">
        <f t="shared" si="776"/>
        <v>57.449734249999999</v>
      </c>
      <c r="AG355" s="43">
        <f t="shared" ref="AG355:AL355" si="799">CZ355/$CY355*100</f>
        <v>87.223099410000003</v>
      </c>
      <c r="AH355" s="44">
        <f t="shared" si="799"/>
        <v>1.1505932750000001</v>
      </c>
      <c r="AI355" s="44">
        <f t="shared" si="799"/>
        <v>2.3301077120000002</v>
      </c>
      <c r="AJ355" s="44">
        <f t="shared" si="799"/>
        <v>0.71677583749999996</v>
      </c>
      <c r="AK355" s="44">
        <f t="shared" si="799"/>
        <v>7.0419122359999999</v>
      </c>
      <c r="AL355" s="44">
        <f t="shared" si="799"/>
        <v>1.5375115290000001</v>
      </c>
      <c r="AM355" s="43">
        <f t="shared" ref="AM355:AR355" si="800">DN355/$DM355*100</f>
        <v>87.844935169999999</v>
      </c>
      <c r="AN355" s="44">
        <f t="shared" si="800"/>
        <v>1.0430450309999999</v>
      </c>
      <c r="AO355" s="44">
        <f t="shared" si="800"/>
        <v>2.112750927</v>
      </c>
      <c r="AP355" s="44">
        <f t="shared" si="800"/>
        <v>0.9419627304</v>
      </c>
      <c r="AQ355" s="44">
        <f t="shared" si="800"/>
        <v>6.9225019339999996</v>
      </c>
      <c r="AR355" s="163">
        <f t="shared" si="800"/>
        <v>1.1348042060000001</v>
      </c>
      <c r="AS355" s="45">
        <f t="shared" si="571"/>
        <v>91.746754420000002</v>
      </c>
      <c r="AT355" s="46">
        <f t="shared" si="577"/>
        <v>97</v>
      </c>
      <c r="AU355" s="47">
        <f t="shared" si="572"/>
        <v>28.84032474</v>
      </c>
      <c r="AV355" s="46">
        <f t="shared" si="578"/>
        <v>238</v>
      </c>
      <c r="AW355" s="47">
        <f t="shared" si="573"/>
        <v>30.696976599999999</v>
      </c>
      <c r="AX355" s="164">
        <f t="shared" si="579"/>
        <v>276</v>
      </c>
      <c r="AY355" s="48">
        <v>58275</v>
      </c>
      <c r="AZ355" s="49">
        <f t="shared" si="673"/>
        <v>243</v>
      </c>
      <c r="BA355" s="50">
        <v>61746</v>
      </c>
      <c r="BB355" s="49">
        <f t="shared" si="674"/>
        <v>283</v>
      </c>
      <c r="BC355" s="165">
        <f t="shared" si="574"/>
        <v>60.448244989999999</v>
      </c>
      <c r="BD355" s="51"/>
      <c r="BE355" s="44"/>
      <c r="BF355" s="162"/>
      <c r="BG355" s="100">
        <v>352</v>
      </c>
      <c r="BH355" s="39">
        <v>422609</v>
      </c>
      <c r="BI355" s="40">
        <v>150471</v>
      </c>
      <c r="BJ355" s="40">
        <v>261043</v>
      </c>
      <c r="BK355" s="39">
        <v>370047</v>
      </c>
      <c r="BL355" s="40">
        <v>117442</v>
      </c>
      <c r="BM355" s="40">
        <v>227701</v>
      </c>
      <c r="BN355" s="39">
        <v>363809</v>
      </c>
      <c r="BO355" s="40">
        <v>145039</v>
      </c>
      <c r="BP355" s="40">
        <v>210610</v>
      </c>
      <c r="BQ355" s="39">
        <v>381975</v>
      </c>
      <c r="BR355" s="40">
        <v>170924</v>
      </c>
      <c r="BS355" s="40">
        <v>203054</v>
      </c>
      <c r="BT355" s="39">
        <v>397732</v>
      </c>
      <c r="BU355" s="40">
        <v>0</v>
      </c>
      <c r="BV355" s="40">
        <v>321984</v>
      </c>
      <c r="BW355" s="40">
        <v>0</v>
      </c>
      <c r="BX355" s="40">
        <v>0</v>
      </c>
      <c r="BY355" s="159">
        <v>75748</v>
      </c>
      <c r="BZ355" s="39">
        <v>335965</v>
      </c>
      <c r="CA355" s="40">
        <v>121033</v>
      </c>
      <c r="CB355" s="40">
        <v>202695</v>
      </c>
      <c r="CC355" s="159">
        <v>12237</v>
      </c>
      <c r="CD355" s="39">
        <f t="shared" si="779"/>
        <v>369973</v>
      </c>
      <c r="CE355" s="40">
        <v>132810</v>
      </c>
      <c r="CF355" s="40">
        <v>237163</v>
      </c>
      <c r="CG355" s="159">
        <v>0</v>
      </c>
      <c r="CH355" s="39">
        <f t="shared" si="780"/>
        <v>276319</v>
      </c>
      <c r="CI355" s="40">
        <v>92485</v>
      </c>
      <c r="CJ355" s="40">
        <v>183834</v>
      </c>
      <c r="CK355" s="159">
        <v>0</v>
      </c>
      <c r="CL355" s="39">
        <v>153789</v>
      </c>
      <c r="CM355" s="159">
        <v>207640</v>
      </c>
      <c r="CN355" s="39"/>
      <c r="CO355" s="40"/>
      <c r="CP355" s="40"/>
      <c r="CQ355" s="159"/>
      <c r="CR355" s="39">
        <v>850800</v>
      </c>
      <c r="CS355" s="40">
        <v>711215</v>
      </c>
      <c r="CT355" s="40">
        <v>11975</v>
      </c>
      <c r="CU355" s="40">
        <v>27515</v>
      </c>
      <c r="CV355" s="40">
        <v>7070</v>
      </c>
      <c r="CW355" s="40">
        <v>73365</v>
      </c>
      <c r="CX355" s="40">
        <v>19660</v>
      </c>
      <c r="CY355" s="39">
        <v>639670</v>
      </c>
      <c r="CZ355" s="40">
        <v>557940</v>
      </c>
      <c r="DA355" s="40">
        <v>7360</v>
      </c>
      <c r="DB355" s="40">
        <v>14905</v>
      </c>
      <c r="DC355" s="40">
        <v>4585</v>
      </c>
      <c r="DD355" s="40">
        <v>45045</v>
      </c>
      <c r="DE355" s="40">
        <v>9835</v>
      </c>
      <c r="DF355" s="39">
        <v>814180</v>
      </c>
      <c r="DG355" s="40">
        <v>689502</v>
      </c>
      <c r="DH355" s="40">
        <v>9959</v>
      </c>
      <c r="DI355" s="40">
        <v>22119</v>
      </c>
      <c r="DJ355" s="40">
        <v>7866</v>
      </c>
      <c r="DK355" s="40">
        <v>69476</v>
      </c>
      <c r="DL355" s="159">
        <v>15258</v>
      </c>
      <c r="DM355" s="39">
        <v>611383</v>
      </c>
      <c r="DN355" s="40">
        <v>537069</v>
      </c>
      <c r="DO355" s="40">
        <v>6377</v>
      </c>
      <c r="DP355" s="40">
        <v>12917</v>
      </c>
      <c r="DQ355" s="40">
        <v>5759</v>
      </c>
      <c r="DR355" s="40">
        <v>42323</v>
      </c>
      <c r="DS355" s="159">
        <v>6938</v>
      </c>
      <c r="DT355" s="53">
        <v>572393</v>
      </c>
      <c r="DU355" s="54">
        <v>47241</v>
      </c>
      <c r="DV355" s="54">
        <v>173079</v>
      </c>
      <c r="DW355" s="54">
        <v>186993</v>
      </c>
      <c r="DX355" s="54">
        <v>165080</v>
      </c>
      <c r="DY355" s="53">
        <v>495899</v>
      </c>
      <c r="DZ355" s="54">
        <v>29924</v>
      </c>
      <c r="EA355" s="54">
        <v>149903</v>
      </c>
      <c r="EB355" s="54">
        <v>163846</v>
      </c>
      <c r="EC355" s="167">
        <v>152226</v>
      </c>
    </row>
    <row r="356" spans="1:133">
      <c r="A356" s="155" t="s">
        <v>2154</v>
      </c>
      <c r="B356" s="155" t="s">
        <v>2155</v>
      </c>
      <c r="C356" s="140" t="s">
        <v>80</v>
      </c>
      <c r="D356" s="29" t="s">
        <v>570</v>
      </c>
      <c r="E356" s="156" t="s">
        <v>2156</v>
      </c>
      <c r="F356" s="29" t="s">
        <v>2157</v>
      </c>
      <c r="G356" s="156" t="s">
        <v>2158</v>
      </c>
      <c r="H356" s="166">
        <v>2020</v>
      </c>
      <c r="I356" s="150">
        <v>1960</v>
      </c>
      <c r="J356" s="100" t="s">
        <v>131</v>
      </c>
      <c r="K356" s="100" t="s">
        <v>49</v>
      </c>
      <c r="L356" s="100" t="s">
        <v>86</v>
      </c>
      <c r="M356" s="100" t="s">
        <v>87</v>
      </c>
      <c r="N356" s="100" t="s">
        <v>95</v>
      </c>
      <c r="O356" s="43">
        <f t="shared" si="561"/>
        <v>22.119501750000001</v>
      </c>
      <c r="P356" s="162">
        <f t="shared" si="562"/>
        <v>76.183151469999999</v>
      </c>
      <c r="Q356" s="43">
        <f t="shared" si="563"/>
        <v>19.676601640000001</v>
      </c>
      <c r="R356" s="162">
        <f t="shared" si="564"/>
        <v>76.713133679999999</v>
      </c>
      <c r="S356" s="43">
        <f t="shared" si="565"/>
        <v>25.657761270000002</v>
      </c>
      <c r="T356" s="162">
        <f t="shared" si="566"/>
        <v>72.685351350000005</v>
      </c>
      <c r="U356" s="43">
        <f t="shared" si="567"/>
        <v>28.62804233</v>
      </c>
      <c r="V356" s="162">
        <f t="shared" si="568"/>
        <v>69.913423929999993</v>
      </c>
      <c r="W356" s="43">
        <f t="shared" si="268"/>
        <v>22.466218980000001</v>
      </c>
      <c r="X356" s="162">
        <f t="shared" si="269"/>
        <v>74.709828659999999</v>
      </c>
      <c r="Y356" s="43">
        <f t="shared" si="665"/>
        <v>21.017290729999999</v>
      </c>
      <c r="Z356" s="162">
        <f t="shared" si="666"/>
        <v>77.061467260000001</v>
      </c>
      <c r="AA356" s="43">
        <f t="shared" si="781"/>
        <v>15.42298192</v>
      </c>
      <c r="AB356" s="162">
        <f t="shared" si="782"/>
        <v>78.368935879999995</v>
      </c>
      <c r="AC356" s="43">
        <f t="shared" si="773"/>
        <v>0</v>
      </c>
      <c r="AD356" s="162">
        <f t="shared" si="774"/>
        <v>82.837169279999998</v>
      </c>
      <c r="AE356" s="43">
        <f t="shared" si="775"/>
        <v>20.730704830000001</v>
      </c>
      <c r="AF356" s="162">
        <f t="shared" si="776"/>
        <v>79.269295170000007</v>
      </c>
      <c r="AG356" s="43">
        <f t="shared" ref="AG356:AL356" si="801">CZ356/$CY356*100</f>
        <v>94.426083469999995</v>
      </c>
      <c r="AH356" s="44">
        <f t="shared" si="801"/>
        <v>2.18698499</v>
      </c>
      <c r="AI356" s="44">
        <f t="shared" si="801"/>
        <v>1.5473698279999999</v>
      </c>
      <c r="AJ356" s="44">
        <f t="shared" si="801"/>
        <v>0.45254108949999999</v>
      </c>
      <c r="AK356" s="44">
        <f t="shared" si="801"/>
        <v>0.27793862190000002</v>
      </c>
      <c r="AL356" s="44">
        <f t="shared" si="801"/>
        <v>1.109082001</v>
      </c>
      <c r="AM356" s="43">
        <f t="shared" ref="AM356:AR356" si="802">DN356/$DM356*100</f>
        <v>93.673438910000002</v>
      </c>
      <c r="AN356" s="44">
        <f t="shared" si="802"/>
        <v>2.0741319100000002</v>
      </c>
      <c r="AO356" s="44">
        <f t="shared" si="802"/>
        <v>2.542426243</v>
      </c>
      <c r="AP356" s="44">
        <f t="shared" si="802"/>
        <v>0.63326778770000003</v>
      </c>
      <c r="AQ356" s="44">
        <f t="shared" si="802"/>
        <v>0.24988890829999999</v>
      </c>
      <c r="AR356" s="163">
        <f t="shared" si="802"/>
        <v>0.8268462365</v>
      </c>
      <c r="AS356" s="45">
        <f t="shared" si="571"/>
        <v>85.087895209999999</v>
      </c>
      <c r="AT356" s="46">
        <f t="shared" si="577"/>
        <v>345</v>
      </c>
      <c r="AU356" s="47">
        <f t="shared" si="572"/>
        <v>20.194967900000002</v>
      </c>
      <c r="AV356" s="46">
        <f t="shared" si="578"/>
        <v>391</v>
      </c>
      <c r="AW356" s="47">
        <f t="shared" si="573"/>
        <v>20.24676831</v>
      </c>
      <c r="AX356" s="164">
        <f t="shared" si="579"/>
        <v>421</v>
      </c>
      <c r="AY356" s="48">
        <v>44378</v>
      </c>
      <c r="AZ356" s="49">
        <f t="shared" si="673"/>
        <v>396</v>
      </c>
      <c r="BA356" s="50">
        <v>45368</v>
      </c>
      <c r="BB356" s="49">
        <f t="shared" si="674"/>
        <v>417</v>
      </c>
      <c r="BC356" s="165">
        <f t="shared" si="574"/>
        <v>75.307853120000004</v>
      </c>
      <c r="BD356" s="51"/>
      <c r="BE356" s="44"/>
      <c r="BF356" s="162"/>
      <c r="BG356" s="100">
        <v>353</v>
      </c>
      <c r="BH356" s="39">
        <v>318556</v>
      </c>
      <c r="BI356" s="40">
        <v>70463</v>
      </c>
      <c r="BJ356" s="40">
        <v>242686</v>
      </c>
      <c r="BK356" s="39">
        <v>265493</v>
      </c>
      <c r="BL356" s="40">
        <v>52240</v>
      </c>
      <c r="BM356" s="40">
        <v>203668</v>
      </c>
      <c r="BN356" s="39">
        <v>256324</v>
      </c>
      <c r="BO356" s="40">
        <v>65767</v>
      </c>
      <c r="BP356" s="40">
        <v>186310</v>
      </c>
      <c r="BQ356" s="39">
        <v>269243</v>
      </c>
      <c r="BR356" s="40">
        <v>77079</v>
      </c>
      <c r="BS356" s="40">
        <v>188237</v>
      </c>
      <c r="BT356" s="39">
        <v>305423</v>
      </c>
      <c r="BU356" s="40">
        <v>68617</v>
      </c>
      <c r="BV356" s="40">
        <v>228181</v>
      </c>
      <c r="BW356" s="40">
        <v>0</v>
      </c>
      <c r="BX356" s="40">
        <v>0</v>
      </c>
      <c r="BY356" s="159">
        <v>8625</v>
      </c>
      <c r="BZ356" s="39">
        <v>224282</v>
      </c>
      <c r="CA356" s="40">
        <v>47138</v>
      </c>
      <c r="CB356" s="40">
        <v>172835</v>
      </c>
      <c r="CC356" s="159">
        <v>4309</v>
      </c>
      <c r="CD356" s="39">
        <f t="shared" si="779"/>
        <v>253025</v>
      </c>
      <c r="CE356" s="40">
        <v>39024</v>
      </c>
      <c r="CF356" s="40">
        <v>198293</v>
      </c>
      <c r="CG356" s="159">
        <v>15708</v>
      </c>
      <c r="CH356" s="39">
        <f t="shared" si="780"/>
        <v>139470</v>
      </c>
      <c r="CI356" s="40">
        <v>0</v>
      </c>
      <c r="CJ356" s="40">
        <v>115533</v>
      </c>
      <c r="CK356" s="159">
        <v>23937</v>
      </c>
      <c r="CL356" s="39">
        <v>47663</v>
      </c>
      <c r="CM356" s="159">
        <v>182252</v>
      </c>
      <c r="CN356" s="39"/>
      <c r="CO356" s="40"/>
      <c r="CP356" s="40"/>
      <c r="CQ356" s="159"/>
      <c r="CR356" s="39">
        <v>702510</v>
      </c>
      <c r="CS356" s="40">
        <v>651670</v>
      </c>
      <c r="CT356" s="40">
        <v>15225</v>
      </c>
      <c r="CU356" s="40">
        <v>18565</v>
      </c>
      <c r="CV356" s="40">
        <v>3685</v>
      </c>
      <c r="CW356" s="40">
        <v>1980</v>
      </c>
      <c r="CX356" s="40">
        <v>11385</v>
      </c>
      <c r="CY356" s="39">
        <v>561275</v>
      </c>
      <c r="CZ356" s="40">
        <v>529990</v>
      </c>
      <c r="DA356" s="40">
        <v>12275</v>
      </c>
      <c r="DB356" s="40">
        <v>8685</v>
      </c>
      <c r="DC356" s="40">
        <v>2540</v>
      </c>
      <c r="DD356" s="40">
        <v>1560</v>
      </c>
      <c r="DE356" s="40">
        <v>6225</v>
      </c>
      <c r="DF356" s="39">
        <v>705123</v>
      </c>
      <c r="DG356" s="40">
        <v>652165</v>
      </c>
      <c r="DH356" s="40">
        <v>15038</v>
      </c>
      <c r="DI356" s="40">
        <v>22744</v>
      </c>
      <c r="DJ356" s="40">
        <v>4653</v>
      </c>
      <c r="DK356" s="40">
        <v>1683</v>
      </c>
      <c r="DL356" s="159">
        <v>8840</v>
      </c>
      <c r="DM356" s="39">
        <v>555847</v>
      </c>
      <c r="DN356" s="40">
        <v>520681</v>
      </c>
      <c r="DO356" s="40">
        <v>11529</v>
      </c>
      <c r="DP356" s="40">
        <v>14132</v>
      </c>
      <c r="DQ356" s="40">
        <v>3520</v>
      </c>
      <c r="DR356" s="40">
        <v>1389</v>
      </c>
      <c r="DS356" s="159">
        <v>4596</v>
      </c>
      <c r="DT356" s="41">
        <v>513623</v>
      </c>
      <c r="DU356" s="42">
        <v>76592</v>
      </c>
      <c r="DV356" s="42">
        <v>190624</v>
      </c>
      <c r="DW356" s="42">
        <v>142681</v>
      </c>
      <c r="DX356" s="42">
        <v>103726</v>
      </c>
      <c r="DY356" s="41">
        <v>479316</v>
      </c>
      <c r="DZ356" s="42">
        <v>68717</v>
      </c>
      <c r="EA356" s="42">
        <v>179457</v>
      </c>
      <c r="EB356" s="42">
        <v>134096</v>
      </c>
      <c r="EC356" s="160">
        <v>97046</v>
      </c>
    </row>
    <row r="357" spans="1:133">
      <c r="A357" s="154" t="s">
        <v>2159</v>
      </c>
      <c r="B357" s="154" t="s">
        <v>2160</v>
      </c>
      <c r="C357" s="140" t="s">
        <v>80</v>
      </c>
      <c r="D357" s="29" t="s">
        <v>1324</v>
      </c>
      <c r="E357" s="156" t="s">
        <v>2161</v>
      </c>
      <c r="F357" s="29" t="s">
        <v>2162</v>
      </c>
      <c r="G357" s="156" t="s">
        <v>2163</v>
      </c>
      <c r="H357" s="161">
        <v>2018</v>
      </c>
      <c r="I357" s="150">
        <v>1964</v>
      </c>
      <c r="J357" s="100" t="s">
        <v>85</v>
      </c>
      <c r="K357" s="100" t="s">
        <v>49</v>
      </c>
      <c r="L357" s="100" t="s">
        <v>123</v>
      </c>
      <c r="M357" s="100" t="s">
        <v>87</v>
      </c>
      <c r="N357" s="100" t="s">
        <v>102</v>
      </c>
      <c r="O357" s="43">
        <f t="shared" si="561"/>
        <v>34.496460910000003</v>
      </c>
      <c r="P357" s="162">
        <f t="shared" si="562"/>
        <v>63.586961049999999</v>
      </c>
      <c r="Q357" s="43">
        <f t="shared" si="563"/>
        <v>29.709193540000001</v>
      </c>
      <c r="R357" s="162">
        <f t="shared" si="564"/>
        <v>65.113906950000001</v>
      </c>
      <c r="S357" s="43">
        <f t="shared" si="565"/>
        <v>30.880802450000001</v>
      </c>
      <c r="T357" s="162">
        <f t="shared" si="566"/>
        <v>67.292527219999997</v>
      </c>
      <c r="U357" s="43">
        <f t="shared" si="567"/>
        <v>34.509426980000001</v>
      </c>
      <c r="V357" s="162">
        <f t="shared" si="568"/>
        <v>63.950261699999999</v>
      </c>
      <c r="W357" s="43">
        <f t="shared" si="268"/>
        <v>31.05462391</v>
      </c>
      <c r="X357" s="162">
        <f t="shared" si="269"/>
        <v>67.641288009999997</v>
      </c>
      <c r="Y357" s="43">
        <f t="shared" si="665"/>
        <v>33.062479500000002</v>
      </c>
      <c r="Z357" s="162">
        <f t="shared" si="666"/>
        <v>65.94184654</v>
      </c>
      <c r="AA357" s="43">
        <f t="shared" si="781"/>
        <v>24.354473469999999</v>
      </c>
      <c r="AB357" s="162">
        <f t="shared" si="782"/>
        <v>75.645526529999998</v>
      </c>
      <c r="AC357" s="43">
        <f t="shared" si="773"/>
        <v>22.555786770000001</v>
      </c>
      <c r="AD357" s="162">
        <f t="shared" si="774"/>
        <v>72.493118480000007</v>
      </c>
      <c r="AE357" s="43">
        <f t="shared" si="775"/>
        <v>21.685970659999999</v>
      </c>
      <c r="AF357" s="162">
        <f t="shared" si="776"/>
        <v>78.314029340000005</v>
      </c>
      <c r="AG357" s="43">
        <f t="shared" ref="AG357:AL357" si="803">CZ357/$CY357*100</f>
        <v>89.737968469999998</v>
      </c>
      <c r="AH357" s="44">
        <f t="shared" si="803"/>
        <v>5.7686954100000003</v>
      </c>
      <c r="AI357" s="44">
        <f t="shared" si="803"/>
        <v>1.8669311340000001</v>
      </c>
      <c r="AJ357" s="44">
        <f t="shared" si="803"/>
        <v>1.0961478229999999</v>
      </c>
      <c r="AK357" s="44">
        <f t="shared" si="803"/>
        <v>0.24619828099999999</v>
      </c>
      <c r="AL357" s="44">
        <f t="shared" si="803"/>
        <v>1.284058879</v>
      </c>
      <c r="AM357" s="43">
        <f t="shared" ref="AM357:AR357" si="804">DN357/$DM357*100</f>
        <v>88.936598459999999</v>
      </c>
      <c r="AN357" s="44">
        <f t="shared" si="804"/>
        <v>5.6819315120000002</v>
      </c>
      <c r="AO357" s="44">
        <f t="shared" si="804"/>
        <v>2.7618158249999998</v>
      </c>
      <c r="AP357" s="44">
        <f t="shared" si="804"/>
        <v>1.3610524310000001</v>
      </c>
      <c r="AQ357" s="44">
        <f t="shared" si="804"/>
        <v>0.25440401820000003</v>
      </c>
      <c r="AR357" s="163">
        <f t="shared" si="804"/>
        <v>1.004197757</v>
      </c>
      <c r="AS357" s="45">
        <f t="shared" si="571"/>
        <v>89.421540120000003</v>
      </c>
      <c r="AT357" s="46">
        <f t="shared" si="577"/>
        <v>213</v>
      </c>
      <c r="AU357" s="47">
        <f t="shared" si="572"/>
        <v>31.181439699999999</v>
      </c>
      <c r="AV357" s="46">
        <f t="shared" si="578"/>
        <v>199</v>
      </c>
      <c r="AW357" s="47">
        <f t="shared" si="573"/>
        <v>31.61408394</v>
      </c>
      <c r="AX357" s="164">
        <f t="shared" si="579"/>
        <v>255</v>
      </c>
      <c r="AY357" s="48">
        <v>55006</v>
      </c>
      <c r="AZ357" s="49">
        <f t="shared" si="673"/>
        <v>288</v>
      </c>
      <c r="BA357" s="50">
        <v>57817</v>
      </c>
      <c r="BB357" s="49">
        <f t="shared" si="674"/>
        <v>333</v>
      </c>
      <c r="BC357" s="165">
        <f t="shared" si="574"/>
        <v>61.36813179</v>
      </c>
      <c r="BD357" s="51"/>
      <c r="BE357" s="44"/>
      <c r="BF357" s="162"/>
      <c r="BG357" s="100">
        <v>354</v>
      </c>
      <c r="BH357" s="39">
        <v>360121</v>
      </c>
      <c r="BI357" s="40">
        <v>124229</v>
      </c>
      <c r="BJ357" s="40">
        <v>228990</v>
      </c>
      <c r="BK357" s="39">
        <v>290193</v>
      </c>
      <c r="BL357" s="40">
        <v>86214</v>
      </c>
      <c r="BM357" s="40">
        <v>188956</v>
      </c>
      <c r="BN357" s="39">
        <v>276952</v>
      </c>
      <c r="BO357" s="40">
        <v>85525</v>
      </c>
      <c r="BP357" s="40">
        <v>186368</v>
      </c>
      <c r="BQ357" s="39">
        <v>294421</v>
      </c>
      <c r="BR357" s="40">
        <v>101603</v>
      </c>
      <c r="BS357" s="40">
        <v>188283</v>
      </c>
      <c r="BT357" s="39">
        <v>353197</v>
      </c>
      <c r="BU357" s="40">
        <v>109684</v>
      </c>
      <c r="BV357" s="40">
        <v>238907</v>
      </c>
      <c r="BW357" s="40">
        <v>0</v>
      </c>
      <c r="BX357" s="40">
        <v>0</v>
      </c>
      <c r="BY357" s="159">
        <v>4606</v>
      </c>
      <c r="BZ357" s="39">
        <v>262134</v>
      </c>
      <c r="CA357" s="40">
        <v>86668</v>
      </c>
      <c r="CB357" s="40">
        <v>172856</v>
      </c>
      <c r="CC357" s="159">
        <v>2610</v>
      </c>
      <c r="CD357" s="39">
        <f t="shared" si="779"/>
        <v>280856</v>
      </c>
      <c r="CE357" s="40">
        <v>68401</v>
      </c>
      <c r="CF357" s="40">
        <v>212455</v>
      </c>
      <c r="CG357" s="159">
        <v>0</v>
      </c>
      <c r="CH357" s="39">
        <f t="shared" si="780"/>
        <v>166751</v>
      </c>
      <c r="CI357" s="40">
        <v>37612</v>
      </c>
      <c r="CJ357" s="40">
        <v>120883</v>
      </c>
      <c r="CK357" s="159">
        <v>8256</v>
      </c>
      <c r="CL357" s="39">
        <v>54522</v>
      </c>
      <c r="CM357" s="159">
        <v>196894</v>
      </c>
      <c r="CN357" s="39"/>
      <c r="CO357" s="40"/>
      <c r="CP357" s="40"/>
      <c r="CQ357" s="159"/>
      <c r="CR357" s="39">
        <v>727340</v>
      </c>
      <c r="CS357" s="40">
        <v>637255</v>
      </c>
      <c r="CT357" s="40">
        <v>44110</v>
      </c>
      <c r="CU357" s="40">
        <v>21840</v>
      </c>
      <c r="CV357" s="40">
        <v>8355</v>
      </c>
      <c r="CW357" s="40">
        <v>1655</v>
      </c>
      <c r="CX357" s="40">
        <v>14125</v>
      </c>
      <c r="CY357" s="39">
        <v>574740</v>
      </c>
      <c r="CZ357" s="40">
        <v>515760</v>
      </c>
      <c r="DA357" s="40">
        <v>33155</v>
      </c>
      <c r="DB357" s="40">
        <v>10730</v>
      </c>
      <c r="DC357" s="40">
        <v>6300</v>
      </c>
      <c r="DD357" s="40">
        <v>1415</v>
      </c>
      <c r="DE357" s="40">
        <v>7380</v>
      </c>
      <c r="DF357" s="39">
        <v>705123</v>
      </c>
      <c r="DG357" s="40">
        <v>615661</v>
      </c>
      <c r="DH357" s="40">
        <v>42861</v>
      </c>
      <c r="DI357" s="40">
        <v>23875</v>
      </c>
      <c r="DJ357" s="40">
        <v>9892</v>
      </c>
      <c r="DK357" s="40">
        <v>1772</v>
      </c>
      <c r="DL357" s="159">
        <v>11062</v>
      </c>
      <c r="DM357" s="39">
        <v>551485</v>
      </c>
      <c r="DN357" s="40">
        <v>490472</v>
      </c>
      <c r="DO357" s="40">
        <v>31335</v>
      </c>
      <c r="DP357" s="40">
        <v>15231</v>
      </c>
      <c r="DQ357" s="40">
        <v>7506</v>
      </c>
      <c r="DR357" s="40">
        <v>1403</v>
      </c>
      <c r="DS357" s="159">
        <v>5538</v>
      </c>
      <c r="DT357" s="41">
        <v>513052</v>
      </c>
      <c r="DU357" s="42">
        <v>54273</v>
      </c>
      <c r="DV357" s="42">
        <v>151133</v>
      </c>
      <c r="DW357" s="42">
        <v>147669</v>
      </c>
      <c r="DX357" s="42">
        <v>159977</v>
      </c>
      <c r="DY357" s="41">
        <v>454617</v>
      </c>
      <c r="DZ357" s="42">
        <v>43869</v>
      </c>
      <c r="EA357" s="42">
        <v>135104</v>
      </c>
      <c r="EB357" s="42">
        <v>131921</v>
      </c>
      <c r="EC357" s="160">
        <v>143723</v>
      </c>
    </row>
    <row r="358" spans="1:133">
      <c r="A358" s="155" t="s">
        <v>2164</v>
      </c>
      <c r="B358" s="155" t="s">
        <v>2165</v>
      </c>
      <c r="C358" s="140" t="s">
        <v>80</v>
      </c>
      <c r="D358" s="29" t="s">
        <v>2166</v>
      </c>
      <c r="E358" s="156" t="s">
        <v>2167</v>
      </c>
      <c r="F358" s="29" t="s">
        <v>2168</v>
      </c>
      <c r="G358" s="156" t="s">
        <v>2169</v>
      </c>
      <c r="H358" s="166">
        <v>2010</v>
      </c>
      <c r="I358" s="150">
        <v>1962</v>
      </c>
      <c r="J358" s="100" t="s">
        <v>85</v>
      </c>
      <c r="K358" s="100" t="s">
        <v>49</v>
      </c>
      <c r="L358" s="100" t="s">
        <v>148</v>
      </c>
      <c r="M358" s="100" t="s">
        <v>87</v>
      </c>
      <c r="N358" s="100" t="s">
        <v>102</v>
      </c>
      <c r="O358" s="43">
        <f t="shared" si="561"/>
        <v>32.914281629999998</v>
      </c>
      <c r="P358" s="162">
        <f t="shared" si="562"/>
        <v>65.330051639999994</v>
      </c>
      <c r="Q358" s="43">
        <f t="shared" si="563"/>
        <v>30.212293410000001</v>
      </c>
      <c r="R358" s="162">
        <f t="shared" si="564"/>
        <v>65.446706000000006</v>
      </c>
      <c r="S358" s="43">
        <f t="shared" si="565"/>
        <v>35.065638059999998</v>
      </c>
      <c r="T358" s="162">
        <f t="shared" si="566"/>
        <v>63.276931859999998</v>
      </c>
      <c r="U358" s="43">
        <f t="shared" si="567"/>
        <v>37.31967934</v>
      </c>
      <c r="V358" s="162">
        <f t="shared" si="568"/>
        <v>61.34597402</v>
      </c>
      <c r="W358" s="43">
        <f t="shared" si="268"/>
        <v>30.498690289999999</v>
      </c>
      <c r="X358" s="162">
        <f t="shared" si="269"/>
        <v>67.303051210000007</v>
      </c>
      <c r="Y358" s="43">
        <f t="shared" si="665"/>
        <v>34.476430739999998</v>
      </c>
      <c r="Z358" s="162">
        <f t="shared" si="666"/>
        <v>63.68360019</v>
      </c>
      <c r="AA358" s="43">
        <f t="shared" si="781"/>
        <v>28.844086220000001</v>
      </c>
      <c r="AB358" s="162">
        <f t="shared" si="782"/>
        <v>66.394367040000006</v>
      </c>
      <c r="AC358" s="43">
        <f t="shared" si="773"/>
        <v>34.582983659999996</v>
      </c>
      <c r="AD358" s="162">
        <f t="shared" si="774"/>
        <v>62.361224110000002</v>
      </c>
      <c r="AE358" s="43">
        <f t="shared" si="775"/>
        <v>36.595105330000003</v>
      </c>
      <c r="AF358" s="162">
        <f t="shared" si="776"/>
        <v>63.404894669999997</v>
      </c>
      <c r="AG358" s="43">
        <f t="shared" ref="AG358:AL358" si="805">CZ358/$CY358*100</f>
        <v>85.199333490000001</v>
      </c>
      <c r="AH358" s="44">
        <f t="shared" si="805"/>
        <v>10.465672809999999</v>
      </c>
      <c r="AI358" s="44">
        <f t="shared" si="805"/>
        <v>1.9472462020000001</v>
      </c>
      <c r="AJ358" s="44">
        <f t="shared" si="805"/>
        <v>0.89163845210000003</v>
      </c>
      <c r="AK358" s="44">
        <f t="shared" si="805"/>
        <v>0.30843954410000002</v>
      </c>
      <c r="AL358" s="44">
        <f t="shared" si="805"/>
        <v>1.187669509</v>
      </c>
      <c r="AM358" s="43">
        <f t="shared" ref="AM358:AR358" si="806">DN358/$DM358*100</f>
        <v>84.898410459999994</v>
      </c>
      <c r="AN358" s="44">
        <f t="shared" si="806"/>
        <v>10.121492829999999</v>
      </c>
      <c r="AO358" s="44">
        <f t="shared" si="806"/>
        <v>2.5986117700000002</v>
      </c>
      <c r="AP358" s="44">
        <f t="shared" si="806"/>
        <v>1.1016368160000001</v>
      </c>
      <c r="AQ358" s="44">
        <f t="shared" si="806"/>
        <v>0.2836833003</v>
      </c>
      <c r="AR358" s="163">
        <f t="shared" si="806"/>
        <v>0.99616481999999995</v>
      </c>
      <c r="AS358" s="45">
        <f t="shared" si="571"/>
        <v>86.574070500000005</v>
      </c>
      <c r="AT358" s="46">
        <f t="shared" si="577"/>
        <v>313</v>
      </c>
      <c r="AU358" s="47">
        <f t="shared" si="572"/>
        <v>24.12084436</v>
      </c>
      <c r="AV358" s="46">
        <f t="shared" si="578"/>
        <v>320</v>
      </c>
      <c r="AW358" s="47">
        <f t="shared" si="573"/>
        <v>24.982075909999999</v>
      </c>
      <c r="AX358" s="164">
        <f t="shared" si="579"/>
        <v>363</v>
      </c>
      <c r="AY358" s="48">
        <v>50454</v>
      </c>
      <c r="AZ358" s="49">
        <f t="shared" si="673"/>
        <v>352</v>
      </c>
      <c r="BA358" s="50">
        <v>53282</v>
      </c>
      <c r="BB358" s="49">
        <f t="shared" si="674"/>
        <v>382</v>
      </c>
      <c r="BC358" s="165">
        <f t="shared" si="574"/>
        <v>63.91477132</v>
      </c>
      <c r="BD358" s="51"/>
      <c r="BE358" s="44"/>
      <c r="BF358" s="162"/>
      <c r="BG358" s="100">
        <v>355</v>
      </c>
      <c r="BH358" s="39">
        <v>335599</v>
      </c>
      <c r="BI358" s="40">
        <v>110460</v>
      </c>
      <c r="BJ358" s="40">
        <v>219247</v>
      </c>
      <c r="BK358" s="39">
        <v>276457</v>
      </c>
      <c r="BL358" s="40">
        <v>83524</v>
      </c>
      <c r="BM358" s="40">
        <v>180932</v>
      </c>
      <c r="BN358" s="39">
        <v>271565</v>
      </c>
      <c r="BO358" s="40">
        <v>95226</v>
      </c>
      <c r="BP358" s="40">
        <v>171838</v>
      </c>
      <c r="BQ358" s="39">
        <v>285533</v>
      </c>
      <c r="BR358" s="40">
        <v>106560</v>
      </c>
      <c r="BS358" s="40">
        <v>175163</v>
      </c>
      <c r="BT358" s="39">
        <v>320299</v>
      </c>
      <c r="BU358" s="40">
        <v>97687</v>
      </c>
      <c r="BV358" s="40">
        <v>215571</v>
      </c>
      <c r="BW358" s="40">
        <v>0</v>
      </c>
      <c r="BX358" s="40">
        <v>0</v>
      </c>
      <c r="BY358" s="159">
        <v>7041</v>
      </c>
      <c r="BZ358" s="39">
        <v>245765</v>
      </c>
      <c r="CA358" s="40">
        <v>84731</v>
      </c>
      <c r="CB358" s="40">
        <v>156512</v>
      </c>
      <c r="CC358" s="159">
        <v>4522</v>
      </c>
      <c r="CD358" s="39">
        <f t="shared" si="779"/>
        <v>266006</v>
      </c>
      <c r="CE358" s="40">
        <v>76727</v>
      </c>
      <c r="CF358" s="40">
        <v>176613</v>
      </c>
      <c r="CG358" s="159">
        <v>12666</v>
      </c>
      <c r="CH358" s="39">
        <f t="shared" si="780"/>
        <v>156097</v>
      </c>
      <c r="CI358" s="40">
        <v>53983</v>
      </c>
      <c r="CJ358" s="40">
        <v>97344</v>
      </c>
      <c r="CK358" s="159">
        <v>4770</v>
      </c>
      <c r="CL358" s="39">
        <v>91094</v>
      </c>
      <c r="CM358" s="159">
        <v>157830</v>
      </c>
      <c r="CN358" s="39"/>
      <c r="CO358" s="40"/>
      <c r="CP358" s="40"/>
      <c r="CQ358" s="159"/>
      <c r="CR358" s="39">
        <v>715170</v>
      </c>
      <c r="CS358" s="40">
        <v>595195</v>
      </c>
      <c r="CT358" s="40">
        <v>76715</v>
      </c>
      <c r="CU358" s="40">
        <v>21580</v>
      </c>
      <c r="CV358" s="40">
        <v>6835</v>
      </c>
      <c r="CW358" s="40">
        <v>2035</v>
      </c>
      <c r="CX358" s="40">
        <v>12810</v>
      </c>
      <c r="CY358" s="39">
        <v>564130</v>
      </c>
      <c r="CZ358" s="40">
        <v>480635</v>
      </c>
      <c r="DA358" s="40">
        <v>59040</v>
      </c>
      <c r="DB358" s="40">
        <v>10985</v>
      </c>
      <c r="DC358" s="40">
        <v>5030</v>
      </c>
      <c r="DD358" s="40">
        <v>1740</v>
      </c>
      <c r="DE358" s="40">
        <v>6700</v>
      </c>
      <c r="DF358" s="39">
        <v>705122</v>
      </c>
      <c r="DG358" s="40">
        <v>586737</v>
      </c>
      <c r="DH358" s="40">
        <v>75927</v>
      </c>
      <c r="DI358" s="40">
        <v>22250</v>
      </c>
      <c r="DJ358" s="40">
        <v>7964</v>
      </c>
      <c r="DK358" s="40">
        <v>1920</v>
      </c>
      <c r="DL358" s="159">
        <v>10324</v>
      </c>
      <c r="DM358" s="39">
        <v>549909</v>
      </c>
      <c r="DN358" s="40">
        <v>466864</v>
      </c>
      <c r="DO358" s="40">
        <v>55659</v>
      </c>
      <c r="DP358" s="40">
        <v>14290</v>
      </c>
      <c r="DQ358" s="40">
        <v>6058</v>
      </c>
      <c r="DR358" s="40">
        <v>1560</v>
      </c>
      <c r="DS358" s="159">
        <v>5478</v>
      </c>
      <c r="DT358" s="41">
        <v>518452</v>
      </c>
      <c r="DU358" s="42">
        <v>69607</v>
      </c>
      <c r="DV358" s="42">
        <v>171493</v>
      </c>
      <c r="DW358" s="42">
        <v>152297</v>
      </c>
      <c r="DX358" s="42">
        <v>125055</v>
      </c>
      <c r="DY358" s="41">
        <v>437958</v>
      </c>
      <c r="DZ358" s="42">
        <v>53730</v>
      </c>
      <c r="EA358" s="42">
        <v>145939</v>
      </c>
      <c r="EB358" s="42">
        <v>128878</v>
      </c>
      <c r="EC358" s="160">
        <v>109411</v>
      </c>
    </row>
    <row r="359" spans="1:133">
      <c r="A359" s="154" t="s">
        <v>2170</v>
      </c>
      <c r="B359" s="154" t="s">
        <v>2171</v>
      </c>
      <c r="C359" s="140" t="s">
        <v>80</v>
      </c>
      <c r="D359" s="29" t="s">
        <v>558</v>
      </c>
      <c r="E359" s="156" t="s">
        <v>2172</v>
      </c>
      <c r="F359" s="29" t="s">
        <v>2173</v>
      </c>
      <c r="G359" s="156" t="s">
        <v>2174</v>
      </c>
      <c r="H359" s="161">
        <v>2010</v>
      </c>
      <c r="I359" s="150">
        <v>1964</v>
      </c>
      <c r="J359" s="100" t="s">
        <v>85</v>
      </c>
      <c r="K359" s="100" t="s">
        <v>49</v>
      </c>
      <c r="L359" s="100" t="s">
        <v>396</v>
      </c>
      <c r="M359" s="100" t="s">
        <v>87</v>
      </c>
      <c r="N359" s="100" t="s">
        <v>102</v>
      </c>
      <c r="O359" s="43">
        <f t="shared" si="561"/>
        <v>30.667132970000001</v>
      </c>
      <c r="P359" s="162">
        <f t="shared" si="562"/>
        <v>67.520208030000006</v>
      </c>
      <c r="Q359" s="43">
        <f t="shared" si="563"/>
        <v>27.417185499999999</v>
      </c>
      <c r="R359" s="162">
        <f t="shared" si="564"/>
        <v>68.555798999999993</v>
      </c>
      <c r="S359" s="43">
        <f t="shared" si="565"/>
        <v>33.104903489999998</v>
      </c>
      <c r="T359" s="162">
        <f t="shared" si="566"/>
        <v>65.330038200000004</v>
      </c>
      <c r="U359" s="43">
        <f t="shared" si="567"/>
        <v>35.848079890000001</v>
      </c>
      <c r="V359" s="162">
        <f t="shared" si="568"/>
        <v>62.633086130000002</v>
      </c>
      <c r="W359" s="43">
        <f t="shared" si="268"/>
        <v>33.334723420000003</v>
      </c>
      <c r="X359" s="162">
        <f t="shared" si="269"/>
        <v>66.665276579999997</v>
      </c>
      <c r="Y359" s="43">
        <f t="shared" si="665"/>
        <v>33.583421880000003</v>
      </c>
      <c r="Z359" s="162">
        <f t="shared" si="666"/>
        <v>63.378088290000001</v>
      </c>
      <c r="AA359" s="43">
        <f t="shared" si="781"/>
        <v>34.965893530000002</v>
      </c>
      <c r="AB359" s="162">
        <f t="shared" si="782"/>
        <v>65.034106469999998</v>
      </c>
      <c r="AC359" s="43">
        <f t="shared" si="773"/>
        <v>35.316810850000003</v>
      </c>
      <c r="AD359" s="162">
        <f t="shared" si="774"/>
        <v>58.32496665</v>
      </c>
      <c r="AE359" s="43">
        <f t="shared" si="775"/>
        <v>44.24389609</v>
      </c>
      <c r="AF359" s="162">
        <f t="shared" si="776"/>
        <v>55.75610391</v>
      </c>
      <c r="AG359" s="43">
        <f t="shared" ref="AG359:AL359" si="807">CZ359/$CY359*100</f>
        <v>84.541739030000002</v>
      </c>
      <c r="AH359" s="44">
        <f t="shared" si="807"/>
        <v>9.3095194889999995</v>
      </c>
      <c r="AI359" s="44">
        <f t="shared" si="807"/>
        <v>3.0968366299999999</v>
      </c>
      <c r="AJ359" s="44">
        <f t="shared" si="807"/>
        <v>1.179459263</v>
      </c>
      <c r="AK359" s="44">
        <f t="shared" si="807"/>
        <v>0.25230923430000002</v>
      </c>
      <c r="AL359" s="44">
        <f t="shared" si="807"/>
        <v>1.620136351</v>
      </c>
      <c r="AM359" s="43">
        <f t="shared" ref="AM359:AR359" si="808">DN359/$DM359*100</f>
        <v>85.234837589999998</v>
      </c>
      <c r="AN359" s="44">
        <f t="shared" si="808"/>
        <v>7.6565802959999996</v>
      </c>
      <c r="AO359" s="44">
        <f t="shared" si="808"/>
        <v>4.3430592529999998</v>
      </c>
      <c r="AP359" s="44">
        <f t="shared" si="808"/>
        <v>1.46527092</v>
      </c>
      <c r="AQ359" s="44">
        <f t="shared" si="808"/>
        <v>0.31107673479999998</v>
      </c>
      <c r="AR359" s="163">
        <f t="shared" si="808"/>
        <v>0.98917520550000004</v>
      </c>
      <c r="AS359" s="45">
        <f t="shared" si="571"/>
        <v>86.966809670000004</v>
      </c>
      <c r="AT359" s="46">
        <f t="shared" si="577"/>
        <v>305</v>
      </c>
      <c r="AU359" s="47">
        <f t="shared" si="572"/>
        <v>23.611326479999999</v>
      </c>
      <c r="AV359" s="46">
        <f t="shared" si="578"/>
        <v>328</v>
      </c>
      <c r="AW359" s="47">
        <f t="shared" si="573"/>
        <v>23.854605329999998</v>
      </c>
      <c r="AX359" s="164">
        <f t="shared" si="579"/>
        <v>385</v>
      </c>
      <c r="AY359" s="48">
        <v>56177</v>
      </c>
      <c r="AZ359" s="49">
        <f t="shared" si="673"/>
        <v>268</v>
      </c>
      <c r="BA359" s="50">
        <v>58055</v>
      </c>
      <c r="BB359" s="49">
        <f t="shared" si="674"/>
        <v>329</v>
      </c>
      <c r="BC359" s="165">
        <f t="shared" si="574"/>
        <v>64.374640839999998</v>
      </c>
      <c r="BD359" s="51"/>
      <c r="BE359" s="44"/>
      <c r="BF359" s="162"/>
      <c r="BG359" s="100">
        <v>356</v>
      </c>
      <c r="BH359" s="39">
        <v>354562</v>
      </c>
      <c r="BI359" s="40">
        <v>108734</v>
      </c>
      <c r="BJ359" s="40">
        <v>239401</v>
      </c>
      <c r="BK359" s="39">
        <v>276582</v>
      </c>
      <c r="BL359" s="40">
        <v>75831</v>
      </c>
      <c r="BM359" s="40">
        <v>189613</v>
      </c>
      <c r="BN359" s="39">
        <v>260182</v>
      </c>
      <c r="BO359" s="40">
        <v>86133</v>
      </c>
      <c r="BP359" s="40">
        <v>169977</v>
      </c>
      <c r="BQ359" s="39">
        <v>272380</v>
      </c>
      <c r="BR359" s="40">
        <v>97643</v>
      </c>
      <c r="BS359" s="40">
        <v>170600</v>
      </c>
      <c r="BT359" s="39">
        <v>335710</v>
      </c>
      <c r="BU359" s="40">
        <v>111908</v>
      </c>
      <c r="BV359" s="40">
        <v>223802</v>
      </c>
      <c r="BW359" s="40">
        <v>0</v>
      </c>
      <c r="BX359" s="40">
        <v>0</v>
      </c>
      <c r="BY359" s="159">
        <v>0</v>
      </c>
      <c r="BZ359" s="39">
        <v>232451</v>
      </c>
      <c r="CA359" s="40">
        <v>78065</v>
      </c>
      <c r="CB359" s="40">
        <v>147323</v>
      </c>
      <c r="CC359" s="159">
        <v>7063</v>
      </c>
      <c r="CD359" s="39">
        <f t="shared" si="779"/>
        <v>254937</v>
      </c>
      <c r="CE359" s="40">
        <v>89141</v>
      </c>
      <c r="CF359" s="40">
        <v>165796</v>
      </c>
      <c r="CG359" s="159">
        <v>0</v>
      </c>
      <c r="CH359" s="39">
        <f t="shared" si="780"/>
        <v>145418</v>
      </c>
      <c r="CI359" s="40">
        <v>51357</v>
      </c>
      <c r="CJ359" s="40">
        <v>84815</v>
      </c>
      <c r="CK359" s="159">
        <v>9246</v>
      </c>
      <c r="CL359" s="39">
        <v>102022</v>
      </c>
      <c r="CM359" s="159">
        <v>128568</v>
      </c>
      <c r="CN359" s="39"/>
      <c r="CO359" s="40"/>
      <c r="CP359" s="40"/>
      <c r="CQ359" s="159"/>
      <c r="CR359" s="39">
        <v>758885</v>
      </c>
      <c r="CS359" s="40">
        <v>620410</v>
      </c>
      <c r="CT359" s="40">
        <v>71105</v>
      </c>
      <c r="CU359" s="40">
        <v>36385</v>
      </c>
      <c r="CV359" s="40">
        <v>9820</v>
      </c>
      <c r="CW359" s="40">
        <v>1920</v>
      </c>
      <c r="CX359" s="40">
        <v>19245</v>
      </c>
      <c r="CY359" s="39">
        <v>578655</v>
      </c>
      <c r="CZ359" s="40">
        <v>489205</v>
      </c>
      <c r="DA359" s="40">
        <v>53870</v>
      </c>
      <c r="DB359" s="40">
        <v>17920</v>
      </c>
      <c r="DC359" s="40">
        <v>6825</v>
      </c>
      <c r="DD359" s="40">
        <v>1460</v>
      </c>
      <c r="DE359" s="40">
        <v>9375</v>
      </c>
      <c r="DF359" s="39">
        <v>705123</v>
      </c>
      <c r="DG359" s="40">
        <v>586129</v>
      </c>
      <c r="DH359" s="40">
        <v>56264</v>
      </c>
      <c r="DI359" s="40">
        <v>38146</v>
      </c>
      <c r="DJ359" s="40">
        <v>10759</v>
      </c>
      <c r="DK359" s="40">
        <v>2101</v>
      </c>
      <c r="DL359" s="159">
        <v>11724</v>
      </c>
      <c r="DM359" s="39">
        <v>532666</v>
      </c>
      <c r="DN359" s="40">
        <v>454017</v>
      </c>
      <c r="DO359" s="40">
        <v>40784</v>
      </c>
      <c r="DP359" s="40">
        <v>23134</v>
      </c>
      <c r="DQ359" s="40">
        <v>7805</v>
      </c>
      <c r="DR359" s="40">
        <v>1657</v>
      </c>
      <c r="DS359" s="159">
        <v>5269</v>
      </c>
      <c r="DT359" s="41">
        <v>522351</v>
      </c>
      <c r="DU359" s="42">
        <v>68079</v>
      </c>
      <c r="DV359" s="42">
        <v>179449</v>
      </c>
      <c r="DW359" s="42">
        <v>151489</v>
      </c>
      <c r="DX359" s="42">
        <v>123334</v>
      </c>
      <c r="DY359" s="41">
        <v>433606</v>
      </c>
      <c r="DZ359" s="42">
        <v>50748</v>
      </c>
      <c r="EA359" s="42">
        <v>153180</v>
      </c>
      <c r="EB359" s="42">
        <v>126243</v>
      </c>
      <c r="EC359" s="160">
        <v>103435</v>
      </c>
    </row>
    <row r="360" spans="1:133">
      <c r="A360" s="155" t="s">
        <v>2175</v>
      </c>
      <c r="B360" s="155" t="s">
        <v>2176</v>
      </c>
      <c r="C360" s="140" t="s">
        <v>126</v>
      </c>
      <c r="D360" s="29" t="s">
        <v>326</v>
      </c>
      <c r="E360" s="156" t="s">
        <v>2177</v>
      </c>
      <c r="F360" s="29" t="s">
        <v>2178</v>
      </c>
      <c r="G360" s="156" t="s">
        <v>2179</v>
      </c>
      <c r="H360" s="166" t="s">
        <v>2180</v>
      </c>
      <c r="I360" s="150">
        <v>1954</v>
      </c>
      <c r="J360" s="100" t="s">
        <v>85</v>
      </c>
      <c r="K360" s="100" t="s">
        <v>49</v>
      </c>
      <c r="L360" s="100" t="s">
        <v>396</v>
      </c>
      <c r="M360" s="100" t="s">
        <v>87</v>
      </c>
      <c r="N360" s="100" t="s">
        <v>102</v>
      </c>
      <c r="O360" s="43">
        <f t="shared" si="561"/>
        <v>60.296768270000001</v>
      </c>
      <c r="P360" s="162">
        <f t="shared" si="562"/>
        <v>36.723781639999999</v>
      </c>
      <c r="Q360" s="43">
        <f t="shared" si="563"/>
        <v>56.545553669999997</v>
      </c>
      <c r="R360" s="162">
        <f t="shared" si="564"/>
        <v>38.191934549999999</v>
      </c>
      <c r="S360" s="43">
        <f t="shared" si="565"/>
        <v>55.85914958</v>
      </c>
      <c r="T360" s="162">
        <f t="shared" si="566"/>
        <v>42.451258979999999</v>
      </c>
      <c r="U360" s="43">
        <f t="shared" si="567"/>
        <v>57.482445210000002</v>
      </c>
      <c r="V360" s="162">
        <f t="shared" si="568"/>
        <v>41.284412969999998</v>
      </c>
      <c r="W360" s="43">
        <f t="shared" si="268"/>
        <v>99.994448169999998</v>
      </c>
      <c r="X360" s="162">
        <f t="shared" si="269"/>
        <v>0</v>
      </c>
      <c r="Y360" s="43">
        <f t="shared" si="665"/>
        <v>67.845321990000002</v>
      </c>
      <c r="Z360" s="162">
        <f t="shared" si="666"/>
        <v>32.151627470000001</v>
      </c>
      <c r="AA360" s="43">
        <f t="shared" si="781"/>
        <v>62.553373499999999</v>
      </c>
      <c r="AB360" s="162">
        <f t="shared" si="782"/>
        <v>37.446626500000001</v>
      </c>
      <c r="AC360" s="43">
        <f t="shared" si="773"/>
        <v>62.322072130000002</v>
      </c>
      <c r="AD360" s="162">
        <f t="shared" si="774"/>
        <v>35.700951539999998</v>
      </c>
      <c r="AE360" s="43">
        <f t="shared" si="775"/>
        <v>66.555624929999993</v>
      </c>
      <c r="AF360" s="162">
        <f t="shared" si="776"/>
        <v>33.44437507</v>
      </c>
      <c r="AG360" s="43">
        <f t="shared" ref="AG360:AL360" si="809">CZ360/$CY360*100</f>
        <v>67.982950189999997</v>
      </c>
      <c r="AH360" s="44">
        <f t="shared" si="809"/>
        <v>24.857392610000002</v>
      </c>
      <c r="AI360" s="44">
        <f t="shared" si="809"/>
        <v>3.3135380149999998</v>
      </c>
      <c r="AJ360" s="44">
        <f t="shared" si="809"/>
        <v>1.9951517990000001</v>
      </c>
      <c r="AK360" s="44">
        <f t="shared" si="809"/>
        <v>0.25052041559999999</v>
      </c>
      <c r="AL360" s="44">
        <f t="shared" si="809"/>
        <v>1.6004469720000001</v>
      </c>
      <c r="AM360" s="43">
        <f t="shared" ref="AM360:AR360" si="810">DN360/$DM360*100</f>
        <v>65.157405400000002</v>
      </c>
      <c r="AN360" s="44">
        <f t="shared" si="810"/>
        <v>23.02658293</v>
      </c>
      <c r="AO360" s="44">
        <f t="shared" si="810"/>
        <v>7.4806941900000004</v>
      </c>
      <c r="AP360" s="44">
        <f t="shared" si="810"/>
        <v>2.7203848599999998</v>
      </c>
      <c r="AQ360" s="44">
        <f t="shared" si="810"/>
        <v>0.25947445949999998</v>
      </c>
      <c r="AR360" s="163">
        <f t="shared" si="810"/>
        <v>1.3554581590000001</v>
      </c>
      <c r="AS360" s="45">
        <f t="shared" si="571"/>
        <v>88.649544320000004</v>
      </c>
      <c r="AT360" s="46">
        <f t="shared" si="577"/>
        <v>250</v>
      </c>
      <c r="AU360" s="47">
        <f t="shared" si="572"/>
        <v>39.153234920000003</v>
      </c>
      <c r="AV360" s="46">
        <f t="shared" si="578"/>
        <v>101</v>
      </c>
      <c r="AW360" s="47">
        <f t="shared" si="573"/>
        <v>45.286563090000001</v>
      </c>
      <c r="AX360" s="164">
        <f t="shared" si="579"/>
        <v>101</v>
      </c>
      <c r="AY360" s="48">
        <v>59705</v>
      </c>
      <c r="AZ360" s="49">
        <f t="shared" si="673"/>
        <v>230</v>
      </c>
      <c r="BA360" s="50">
        <v>68214</v>
      </c>
      <c r="BB360" s="49">
        <f t="shared" si="674"/>
        <v>213</v>
      </c>
      <c r="BC360" s="165">
        <f t="shared" si="574"/>
        <v>37.195808560000003</v>
      </c>
      <c r="BD360" s="51"/>
      <c r="BE360" s="44"/>
      <c r="BF360" s="162"/>
      <c r="BG360" s="100">
        <v>357</v>
      </c>
      <c r="BH360" s="39">
        <v>348420</v>
      </c>
      <c r="BI360" s="40">
        <v>210086</v>
      </c>
      <c r="BJ360" s="40">
        <v>127953</v>
      </c>
      <c r="BK360" s="39">
        <v>276959</v>
      </c>
      <c r="BL360" s="40">
        <v>156608</v>
      </c>
      <c r="BM360" s="40">
        <v>105776</v>
      </c>
      <c r="BN360" s="39">
        <v>273794</v>
      </c>
      <c r="BO360" s="40">
        <v>152939</v>
      </c>
      <c r="BP360" s="40">
        <v>116229</v>
      </c>
      <c r="BQ360" s="39">
        <v>296073</v>
      </c>
      <c r="BR360" s="40">
        <v>170190</v>
      </c>
      <c r="BS360" s="40">
        <v>122232</v>
      </c>
      <c r="BT360" s="39">
        <v>252169</v>
      </c>
      <c r="BU360" s="40">
        <v>252155</v>
      </c>
      <c r="BV360" s="40">
        <v>0</v>
      </c>
      <c r="BW360" s="40">
        <v>0</v>
      </c>
      <c r="BX360" s="40">
        <v>0</v>
      </c>
      <c r="BY360" s="159">
        <v>14</v>
      </c>
      <c r="BZ360" s="39">
        <v>262248</v>
      </c>
      <c r="CA360" s="40">
        <v>177923</v>
      </c>
      <c r="CB360" s="40">
        <v>84317</v>
      </c>
      <c r="CC360" s="159">
        <v>8</v>
      </c>
      <c r="CD360" s="39">
        <f t="shared" si="779"/>
        <v>273544</v>
      </c>
      <c r="CE360" s="40">
        <v>171111</v>
      </c>
      <c r="CF360" s="40">
        <v>102433</v>
      </c>
      <c r="CG360" s="159">
        <v>0</v>
      </c>
      <c r="CH360" s="39">
        <f t="shared" si="780"/>
        <v>154276</v>
      </c>
      <c r="CI360" s="40">
        <v>96148</v>
      </c>
      <c r="CJ360" s="40">
        <v>55078</v>
      </c>
      <c r="CK360" s="159">
        <v>3050</v>
      </c>
      <c r="CL360" s="39">
        <v>171621</v>
      </c>
      <c r="CM360" s="159">
        <v>86240</v>
      </c>
      <c r="CN360" s="39"/>
      <c r="CO360" s="40"/>
      <c r="CP360" s="40"/>
      <c r="CQ360" s="159"/>
      <c r="CR360" s="39">
        <v>710465</v>
      </c>
      <c r="CS360" s="40">
        <v>449955</v>
      </c>
      <c r="CT360" s="40">
        <v>184085</v>
      </c>
      <c r="CU360" s="40">
        <v>42970</v>
      </c>
      <c r="CV360" s="40">
        <v>15220</v>
      </c>
      <c r="CW360" s="40">
        <v>1515</v>
      </c>
      <c r="CX360" s="40">
        <v>16720</v>
      </c>
      <c r="CY360" s="39">
        <v>554845</v>
      </c>
      <c r="CZ360" s="40">
        <v>377200</v>
      </c>
      <c r="DA360" s="40">
        <v>137920</v>
      </c>
      <c r="DB360" s="40">
        <v>18385</v>
      </c>
      <c r="DC360" s="40">
        <v>11070</v>
      </c>
      <c r="DD360" s="40">
        <v>1390</v>
      </c>
      <c r="DE360" s="40">
        <v>8880</v>
      </c>
      <c r="DF360" s="39">
        <v>705123</v>
      </c>
      <c r="DG360" s="40">
        <v>431837</v>
      </c>
      <c r="DH360" s="40">
        <v>174554</v>
      </c>
      <c r="DI360" s="40">
        <v>63409</v>
      </c>
      <c r="DJ360" s="40">
        <v>19493</v>
      </c>
      <c r="DK360" s="40">
        <v>1691</v>
      </c>
      <c r="DL360" s="159">
        <v>14139</v>
      </c>
      <c r="DM360" s="39">
        <v>549187</v>
      </c>
      <c r="DN360" s="40">
        <v>357836</v>
      </c>
      <c r="DO360" s="40">
        <v>126459</v>
      </c>
      <c r="DP360" s="40">
        <v>41083</v>
      </c>
      <c r="DQ360" s="40">
        <v>14940</v>
      </c>
      <c r="DR360" s="40">
        <v>1425</v>
      </c>
      <c r="DS360" s="159">
        <v>7444</v>
      </c>
      <c r="DT360" s="41">
        <v>531080</v>
      </c>
      <c r="DU360" s="42">
        <v>60280</v>
      </c>
      <c r="DV360" s="42">
        <v>127721</v>
      </c>
      <c r="DW360" s="42">
        <v>135144</v>
      </c>
      <c r="DX360" s="42">
        <v>207935</v>
      </c>
      <c r="DY360" s="41">
        <v>346032</v>
      </c>
      <c r="DZ360" s="42">
        <v>25323</v>
      </c>
      <c r="EA360" s="42">
        <v>79520</v>
      </c>
      <c r="EB360" s="42">
        <v>84483</v>
      </c>
      <c r="EC360" s="160">
        <v>156706</v>
      </c>
    </row>
    <row r="361" spans="1:133">
      <c r="A361" s="154" t="s">
        <v>2181</v>
      </c>
      <c r="B361" s="154" t="s">
        <v>2182</v>
      </c>
      <c r="C361" s="140" t="s">
        <v>80</v>
      </c>
      <c r="D361" s="29" t="s">
        <v>242</v>
      </c>
      <c r="E361" s="156" t="s">
        <v>2183</v>
      </c>
      <c r="F361" s="29" t="s">
        <v>2184</v>
      </c>
      <c r="G361" s="156" t="s">
        <v>2185</v>
      </c>
      <c r="H361" s="161">
        <v>2018</v>
      </c>
      <c r="I361" s="150">
        <v>1965</v>
      </c>
      <c r="J361" s="100" t="s">
        <v>85</v>
      </c>
      <c r="K361" s="100" t="s">
        <v>49</v>
      </c>
      <c r="L361" s="100" t="s">
        <v>196</v>
      </c>
      <c r="M361" s="100" t="s">
        <v>87</v>
      </c>
      <c r="N361" s="100" t="s">
        <v>102</v>
      </c>
      <c r="O361" s="43">
        <f t="shared" si="561"/>
        <v>25.596072190000001</v>
      </c>
      <c r="P361" s="162">
        <f t="shared" si="562"/>
        <v>72.697452229999996</v>
      </c>
      <c r="Q361" s="43">
        <f t="shared" si="563"/>
        <v>23.676783</v>
      </c>
      <c r="R361" s="162">
        <f t="shared" si="564"/>
        <v>72.645964149999998</v>
      </c>
      <c r="S361" s="43">
        <f t="shared" si="565"/>
        <v>29.504746740000002</v>
      </c>
      <c r="T361" s="162">
        <f t="shared" si="566"/>
        <v>69.072305400000005</v>
      </c>
      <c r="U361" s="43">
        <f t="shared" si="567"/>
        <v>33.486844599999998</v>
      </c>
      <c r="V361" s="162">
        <f t="shared" si="568"/>
        <v>64.943200829999995</v>
      </c>
      <c r="W361" s="43">
        <f t="shared" si="268"/>
        <v>23.98663531</v>
      </c>
      <c r="X361" s="162">
        <f t="shared" si="269"/>
        <v>73.680838039999998</v>
      </c>
      <c r="Y361" s="43">
        <f t="shared" si="665"/>
        <v>28.290584549999998</v>
      </c>
      <c r="Z361" s="162">
        <f t="shared" si="666"/>
        <v>69.474149710000006</v>
      </c>
      <c r="AA361" s="43">
        <f t="shared" si="781"/>
        <v>21.791627120000001</v>
      </c>
      <c r="AB361" s="162">
        <f t="shared" si="782"/>
        <v>71.086505680000002</v>
      </c>
      <c r="AC361" s="43">
        <f t="shared" si="773"/>
        <v>22.968963030000001</v>
      </c>
      <c r="AD361" s="162">
        <f t="shared" si="774"/>
        <v>71.08768207</v>
      </c>
      <c r="AE361" s="43">
        <f t="shared" si="775"/>
        <v>0</v>
      </c>
      <c r="AF361" s="162">
        <f t="shared" si="776"/>
        <v>100</v>
      </c>
      <c r="AG361" s="43">
        <f t="shared" ref="AG361:AL361" si="811">CZ361/$CY361*100</f>
        <v>91.680588040000004</v>
      </c>
      <c r="AH361" s="44">
        <f t="shared" si="811"/>
        <v>4.4856802619999998</v>
      </c>
      <c r="AI361" s="44">
        <f t="shared" si="811"/>
        <v>1.793929425</v>
      </c>
      <c r="AJ361" s="44">
        <f t="shared" si="811"/>
        <v>0.69906705390000001</v>
      </c>
      <c r="AK361" s="44">
        <f t="shared" si="811"/>
        <v>0.31526553410000002</v>
      </c>
      <c r="AL361" s="44">
        <f t="shared" si="811"/>
        <v>1.0254696860000001</v>
      </c>
      <c r="AM361" s="43">
        <f t="shared" ref="AM361:AR361" si="812">DN361/$DM361*100</f>
        <v>91.514436579999995</v>
      </c>
      <c r="AN361" s="44">
        <f t="shared" si="812"/>
        <v>3.7826493060000002</v>
      </c>
      <c r="AO361" s="44">
        <f t="shared" si="812"/>
        <v>2.8759670599999998</v>
      </c>
      <c r="AP361" s="44">
        <f t="shared" si="812"/>
        <v>0.72080587360000004</v>
      </c>
      <c r="AQ361" s="44">
        <f t="shared" si="812"/>
        <v>0.29100164849999999</v>
      </c>
      <c r="AR361" s="163">
        <f t="shared" si="812"/>
        <v>0.81513952820000002</v>
      </c>
      <c r="AS361" s="45">
        <f t="shared" si="571"/>
        <v>86.963171259999996</v>
      </c>
      <c r="AT361" s="46">
        <f t="shared" si="577"/>
        <v>306</v>
      </c>
      <c r="AU361" s="47">
        <f t="shared" si="572"/>
        <v>23.018431199999998</v>
      </c>
      <c r="AV361" s="46">
        <f t="shared" si="578"/>
        <v>337</v>
      </c>
      <c r="AW361" s="47">
        <f t="shared" si="573"/>
        <v>22.900548430000001</v>
      </c>
      <c r="AX361" s="164">
        <f t="shared" si="579"/>
        <v>396</v>
      </c>
      <c r="AY361" s="48">
        <v>55785</v>
      </c>
      <c r="AZ361" s="49">
        <f t="shared" si="673"/>
        <v>277</v>
      </c>
      <c r="BA361" s="50">
        <v>56455</v>
      </c>
      <c r="BB361" s="49">
        <f t="shared" si="674"/>
        <v>350</v>
      </c>
      <c r="BC361" s="165">
        <f t="shared" si="574"/>
        <v>70.685230579999995</v>
      </c>
      <c r="BD361" s="51"/>
      <c r="BE361" s="44"/>
      <c r="BF361" s="162"/>
      <c r="BG361" s="100">
        <v>358</v>
      </c>
      <c r="BH361" s="39">
        <v>376800</v>
      </c>
      <c r="BI361" s="40">
        <v>96446</v>
      </c>
      <c r="BJ361" s="40">
        <v>273924</v>
      </c>
      <c r="BK361" s="39">
        <v>297967</v>
      </c>
      <c r="BL361" s="40">
        <v>70549</v>
      </c>
      <c r="BM361" s="40">
        <v>216461</v>
      </c>
      <c r="BN361" s="39">
        <v>278928</v>
      </c>
      <c r="BO361" s="40">
        <v>82297</v>
      </c>
      <c r="BP361" s="40">
        <v>192662</v>
      </c>
      <c r="BQ361" s="39">
        <v>289881</v>
      </c>
      <c r="BR361" s="40">
        <v>97072</v>
      </c>
      <c r="BS361" s="40">
        <v>188258</v>
      </c>
      <c r="BT361" s="39">
        <v>349578</v>
      </c>
      <c r="BU361" s="40">
        <v>83852</v>
      </c>
      <c r="BV361" s="40">
        <v>257572</v>
      </c>
      <c r="BW361" s="40">
        <v>0</v>
      </c>
      <c r="BX361" s="40">
        <v>0</v>
      </c>
      <c r="BY361" s="159">
        <v>8154</v>
      </c>
      <c r="BZ361" s="39">
        <v>248740</v>
      </c>
      <c r="CA361" s="40">
        <v>70370</v>
      </c>
      <c r="CB361" s="40">
        <v>172810</v>
      </c>
      <c r="CC361" s="159">
        <v>5560</v>
      </c>
      <c r="CD361" s="39">
        <f t="shared" si="779"/>
        <v>284490</v>
      </c>
      <c r="CE361" s="40">
        <v>61995</v>
      </c>
      <c r="CF361" s="40">
        <v>202234</v>
      </c>
      <c r="CG361" s="159">
        <v>20261</v>
      </c>
      <c r="CH361" s="39">
        <f t="shared" si="780"/>
        <v>162097</v>
      </c>
      <c r="CI361" s="40">
        <v>37232</v>
      </c>
      <c r="CJ361" s="40">
        <v>115231</v>
      </c>
      <c r="CK361" s="159">
        <v>9634</v>
      </c>
      <c r="CL361" s="39">
        <v>0</v>
      </c>
      <c r="CM361" s="159">
        <v>184383</v>
      </c>
      <c r="CN361" s="39"/>
      <c r="CO361" s="40"/>
      <c r="CP361" s="40"/>
      <c r="CQ361" s="159"/>
      <c r="CR361" s="39">
        <v>756420</v>
      </c>
      <c r="CS361" s="40">
        <v>677965</v>
      </c>
      <c r="CT361" s="40">
        <v>35140</v>
      </c>
      <c r="CU361" s="40">
        <v>23630</v>
      </c>
      <c r="CV361" s="40">
        <v>5440</v>
      </c>
      <c r="CW361" s="40">
        <v>2090</v>
      </c>
      <c r="CX361" s="40">
        <v>12155</v>
      </c>
      <c r="CY361" s="39">
        <v>583635</v>
      </c>
      <c r="CZ361" s="40">
        <v>535080</v>
      </c>
      <c r="DA361" s="40">
        <v>26180</v>
      </c>
      <c r="DB361" s="40">
        <v>10470</v>
      </c>
      <c r="DC361" s="40">
        <v>4080</v>
      </c>
      <c r="DD361" s="40">
        <v>1840</v>
      </c>
      <c r="DE361" s="40">
        <v>5985</v>
      </c>
      <c r="DF361" s="39">
        <v>705123</v>
      </c>
      <c r="DG361" s="40">
        <v>635260</v>
      </c>
      <c r="DH361" s="40">
        <v>28147</v>
      </c>
      <c r="DI361" s="40">
        <v>25425</v>
      </c>
      <c r="DJ361" s="40">
        <v>5345</v>
      </c>
      <c r="DK361" s="40">
        <v>1963</v>
      </c>
      <c r="DL361" s="159">
        <v>8983</v>
      </c>
      <c r="DM361" s="39">
        <v>537454</v>
      </c>
      <c r="DN361" s="40">
        <v>491848</v>
      </c>
      <c r="DO361" s="40">
        <v>20330</v>
      </c>
      <c r="DP361" s="40">
        <v>15457</v>
      </c>
      <c r="DQ361" s="40">
        <v>3874</v>
      </c>
      <c r="DR361" s="40">
        <v>1564</v>
      </c>
      <c r="DS361" s="159">
        <v>4381</v>
      </c>
      <c r="DT361" s="41">
        <v>534854</v>
      </c>
      <c r="DU361" s="42">
        <v>69728</v>
      </c>
      <c r="DV361" s="42">
        <v>193202</v>
      </c>
      <c r="DW361" s="42">
        <v>148809</v>
      </c>
      <c r="DX361" s="42">
        <v>123115</v>
      </c>
      <c r="DY361" s="41">
        <v>483019</v>
      </c>
      <c r="DZ361" s="42">
        <v>59190</v>
      </c>
      <c r="EA361" s="42">
        <v>177489</v>
      </c>
      <c r="EB361" s="42">
        <v>135726</v>
      </c>
      <c r="EC361" s="160">
        <v>110614</v>
      </c>
    </row>
    <row r="362" spans="1:133">
      <c r="A362" s="155" t="s">
        <v>2186</v>
      </c>
      <c r="B362" s="155" t="s">
        <v>2187</v>
      </c>
      <c r="C362" s="140" t="s">
        <v>80</v>
      </c>
      <c r="D362" s="29" t="s">
        <v>293</v>
      </c>
      <c r="E362" s="156" t="s">
        <v>2188</v>
      </c>
      <c r="F362" s="29" t="s">
        <v>2189</v>
      </c>
      <c r="G362" s="156" t="s">
        <v>2190</v>
      </c>
      <c r="H362" s="166">
        <v>2018</v>
      </c>
      <c r="I362" s="150">
        <v>1964</v>
      </c>
      <c r="J362" s="100" t="s">
        <v>85</v>
      </c>
      <c r="K362" s="100" t="s">
        <v>49</v>
      </c>
      <c r="L362" s="100" t="s">
        <v>196</v>
      </c>
      <c r="M362" s="100" t="s">
        <v>87</v>
      </c>
      <c r="N362" s="100" t="s">
        <v>102</v>
      </c>
      <c r="O362" s="43">
        <f t="shared" si="561"/>
        <v>31.32865078</v>
      </c>
      <c r="P362" s="162">
        <f t="shared" si="562"/>
        <v>66.887373980000007</v>
      </c>
      <c r="Q362" s="43">
        <f t="shared" si="563"/>
        <v>28.231827989999999</v>
      </c>
      <c r="R362" s="162">
        <f t="shared" si="564"/>
        <v>67.515202650000006</v>
      </c>
      <c r="S362" s="43">
        <f t="shared" si="565"/>
        <v>32.896110020000002</v>
      </c>
      <c r="T362" s="162">
        <f t="shared" si="566"/>
        <v>65.675349179999998</v>
      </c>
      <c r="U362" s="43">
        <f t="shared" si="567"/>
        <v>36.339594920000003</v>
      </c>
      <c r="V362" s="162">
        <f t="shared" si="568"/>
        <v>62.366110470000002</v>
      </c>
      <c r="W362" s="43">
        <f t="shared" si="268"/>
        <v>27.332981589999999</v>
      </c>
      <c r="X362" s="162">
        <f t="shared" si="269"/>
        <v>69.926847010000003</v>
      </c>
      <c r="Y362" s="43">
        <f t="shared" si="665"/>
        <v>32.101468650000001</v>
      </c>
      <c r="Z362" s="162">
        <f t="shared" si="666"/>
        <v>66.856012960000001</v>
      </c>
      <c r="AA362" s="43">
        <f t="shared" si="781"/>
        <v>23.503763790000001</v>
      </c>
      <c r="AB362" s="162">
        <f t="shared" si="782"/>
        <v>72.215355680000002</v>
      </c>
      <c r="AC362" s="43">
        <f t="shared" si="773"/>
        <v>26.775253790000001</v>
      </c>
      <c r="AD362" s="162">
        <f t="shared" si="774"/>
        <v>69.999430039999993</v>
      </c>
      <c r="AE362" s="43">
        <f t="shared" si="775"/>
        <v>25.235977399999999</v>
      </c>
      <c r="AF362" s="162">
        <f t="shared" si="776"/>
        <v>74.764022600000004</v>
      </c>
      <c r="AG362" s="43">
        <f t="shared" ref="AG362:AL362" si="813">CZ362/$CY362*100</f>
        <v>83.116131920000001</v>
      </c>
      <c r="AH362" s="44">
        <f t="shared" si="813"/>
        <v>10.24951141</v>
      </c>
      <c r="AI362" s="44">
        <f t="shared" si="813"/>
        <v>3.4652901329999999</v>
      </c>
      <c r="AJ362" s="44">
        <f t="shared" si="813"/>
        <v>1.3724441949999999</v>
      </c>
      <c r="AK362" s="44">
        <f t="shared" si="813"/>
        <v>0.2839539714</v>
      </c>
      <c r="AL362" s="44">
        <f t="shared" si="813"/>
        <v>1.512668379</v>
      </c>
      <c r="AM362" s="43">
        <f t="shared" ref="AM362:AR362" si="814">DN362/$DM362*100</f>
        <v>84.205979220000003</v>
      </c>
      <c r="AN362" s="44">
        <f t="shared" si="814"/>
        <v>9.4554636179999996</v>
      </c>
      <c r="AO362" s="44">
        <f t="shared" si="814"/>
        <v>3.3590797800000001</v>
      </c>
      <c r="AP362" s="44">
        <f t="shared" si="814"/>
        <v>1.501015905</v>
      </c>
      <c r="AQ362" s="44">
        <f t="shared" si="814"/>
        <v>0.32665684210000001</v>
      </c>
      <c r="AR362" s="163">
        <f t="shared" si="814"/>
        <v>1.1518046399999999</v>
      </c>
      <c r="AS362" s="45">
        <f t="shared" si="571"/>
        <v>88.850116799999995</v>
      </c>
      <c r="AT362" s="46">
        <f t="shared" si="577"/>
        <v>243</v>
      </c>
      <c r="AU362" s="47">
        <f t="shared" si="572"/>
        <v>30.402357339999998</v>
      </c>
      <c r="AV362" s="46">
        <f t="shared" si="578"/>
        <v>212</v>
      </c>
      <c r="AW362" s="47">
        <f t="shared" si="573"/>
        <v>31.039623460000001</v>
      </c>
      <c r="AX362" s="164">
        <f t="shared" si="579"/>
        <v>267</v>
      </c>
      <c r="AY362" s="48">
        <v>59932</v>
      </c>
      <c r="AZ362" s="49">
        <f t="shared" si="673"/>
        <v>228</v>
      </c>
      <c r="BA362" s="50">
        <v>62295</v>
      </c>
      <c r="BB362" s="49">
        <f t="shared" si="674"/>
        <v>276</v>
      </c>
      <c r="BC362" s="165">
        <f t="shared" si="574"/>
        <v>57.317197540000002</v>
      </c>
      <c r="BD362" s="51"/>
      <c r="BE362" s="44"/>
      <c r="BF362" s="162"/>
      <c r="BG362" s="100">
        <v>359</v>
      </c>
      <c r="BH362" s="39">
        <v>367606</v>
      </c>
      <c r="BI362" s="40">
        <v>115166</v>
      </c>
      <c r="BJ362" s="40">
        <v>245882</v>
      </c>
      <c r="BK362" s="39">
        <v>291561</v>
      </c>
      <c r="BL362" s="40">
        <v>82313</v>
      </c>
      <c r="BM362" s="40">
        <v>196848</v>
      </c>
      <c r="BN362" s="39">
        <v>279796</v>
      </c>
      <c r="BO362" s="40">
        <v>92042</v>
      </c>
      <c r="BP362" s="40">
        <v>183757</v>
      </c>
      <c r="BQ362" s="39">
        <v>285870</v>
      </c>
      <c r="BR362" s="40">
        <v>103884</v>
      </c>
      <c r="BS362" s="40">
        <v>178286</v>
      </c>
      <c r="BT362" s="39">
        <v>350635</v>
      </c>
      <c r="BU362" s="40">
        <v>95839</v>
      </c>
      <c r="BV362" s="40">
        <v>245188</v>
      </c>
      <c r="BW362" s="40">
        <v>0</v>
      </c>
      <c r="BX362" s="40">
        <v>0</v>
      </c>
      <c r="BY362" s="159">
        <v>9608</v>
      </c>
      <c r="BZ362" s="39">
        <v>254384</v>
      </c>
      <c r="CA362" s="40">
        <v>81661</v>
      </c>
      <c r="CB362" s="40">
        <v>170071</v>
      </c>
      <c r="CC362" s="159">
        <v>2652</v>
      </c>
      <c r="CD362" s="39">
        <f t="shared" si="779"/>
        <v>277513</v>
      </c>
      <c r="CE362" s="40">
        <v>65226</v>
      </c>
      <c r="CF362" s="40">
        <v>200407</v>
      </c>
      <c r="CG362" s="159">
        <v>11880</v>
      </c>
      <c r="CH362" s="39">
        <f t="shared" si="780"/>
        <v>157907</v>
      </c>
      <c r="CI362" s="40">
        <v>42280</v>
      </c>
      <c r="CJ362" s="40">
        <v>110534</v>
      </c>
      <c r="CK362" s="159">
        <v>5093</v>
      </c>
      <c r="CL362" s="39">
        <v>61679</v>
      </c>
      <c r="CM362" s="159">
        <v>182730</v>
      </c>
      <c r="CN362" s="39"/>
      <c r="CO362" s="40"/>
      <c r="CP362" s="40"/>
      <c r="CQ362" s="159"/>
      <c r="CR362" s="39">
        <v>760860</v>
      </c>
      <c r="CS362" s="40">
        <v>618820</v>
      </c>
      <c r="CT362" s="40">
        <v>76810</v>
      </c>
      <c r="CU362" s="40">
        <v>34040</v>
      </c>
      <c r="CV362" s="40">
        <v>11005</v>
      </c>
      <c r="CW362" s="40">
        <v>1920</v>
      </c>
      <c r="CX362" s="40">
        <v>18265</v>
      </c>
      <c r="CY362" s="39">
        <v>570515</v>
      </c>
      <c r="CZ362" s="40">
        <v>474190</v>
      </c>
      <c r="DA362" s="40">
        <v>58475</v>
      </c>
      <c r="DB362" s="40">
        <v>19770</v>
      </c>
      <c r="DC362" s="40">
        <v>7830</v>
      </c>
      <c r="DD362" s="40">
        <v>1620</v>
      </c>
      <c r="DE362" s="40">
        <v>8630</v>
      </c>
      <c r="DF362" s="39">
        <v>705123</v>
      </c>
      <c r="DG362" s="40">
        <v>581321</v>
      </c>
      <c r="DH362" s="40">
        <v>68159</v>
      </c>
      <c r="DI362" s="40">
        <v>29124</v>
      </c>
      <c r="DJ362" s="40">
        <v>10901</v>
      </c>
      <c r="DK362" s="40">
        <v>2178</v>
      </c>
      <c r="DL362" s="159">
        <v>13440</v>
      </c>
      <c r="DM362" s="39">
        <v>523179</v>
      </c>
      <c r="DN362" s="40">
        <v>440548</v>
      </c>
      <c r="DO362" s="40">
        <v>49469</v>
      </c>
      <c r="DP362" s="40">
        <v>17574</v>
      </c>
      <c r="DQ362" s="40">
        <v>7853</v>
      </c>
      <c r="DR362" s="40">
        <v>1709</v>
      </c>
      <c r="DS362" s="159">
        <v>6026</v>
      </c>
      <c r="DT362" s="41">
        <v>515835</v>
      </c>
      <c r="DU362" s="42">
        <v>57515</v>
      </c>
      <c r="DV362" s="42">
        <v>161982</v>
      </c>
      <c r="DW362" s="42">
        <v>139512</v>
      </c>
      <c r="DX362" s="42">
        <v>156826</v>
      </c>
      <c r="DY362" s="41">
        <v>426616</v>
      </c>
      <c r="DZ362" s="42">
        <v>45499</v>
      </c>
      <c r="EA362" s="42">
        <v>136262</v>
      </c>
      <c r="EB362" s="42">
        <v>112435</v>
      </c>
      <c r="EC362" s="160">
        <v>132420</v>
      </c>
    </row>
    <row r="363" spans="1:133">
      <c r="A363" s="154" t="s">
        <v>2191</v>
      </c>
      <c r="B363" s="154" t="s">
        <v>2192</v>
      </c>
      <c r="C363" s="140" t="s">
        <v>80</v>
      </c>
      <c r="D363" s="29" t="s">
        <v>178</v>
      </c>
      <c r="E363" s="156" t="s">
        <v>2193</v>
      </c>
      <c r="F363" s="29" t="s">
        <v>2194</v>
      </c>
      <c r="G363" s="156" t="s">
        <v>2195</v>
      </c>
      <c r="H363" s="161">
        <v>2016</v>
      </c>
      <c r="I363" s="150">
        <v>1966</v>
      </c>
      <c r="J363" s="100" t="s">
        <v>85</v>
      </c>
      <c r="K363" s="100" t="s">
        <v>49</v>
      </c>
      <c r="L363" s="100" t="s">
        <v>410</v>
      </c>
      <c r="M363" s="100" t="s">
        <v>87</v>
      </c>
      <c r="N363" s="100" t="s">
        <v>102</v>
      </c>
      <c r="O363" s="43">
        <f t="shared" si="561"/>
        <v>33.211731749999998</v>
      </c>
      <c r="P363" s="162">
        <f t="shared" si="562"/>
        <v>65.383856949999995</v>
      </c>
      <c r="Q363" s="43">
        <f t="shared" si="563"/>
        <v>30.682032679999999</v>
      </c>
      <c r="R363" s="162">
        <f t="shared" si="564"/>
        <v>66.302852979999997</v>
      </c>
      <c r="S363" s="43">
        <f t="shared" si="565"/>
        <v>32.851012769999997</v>
      </c>
      <c r="T363" s="162">
        <f t="shared" si="566"/>
        <v>66.101628239999997</v>
      </c>
      <c r="U363" s="43">
        <f t="shared" si="567"/>
        <v>34.900417519999998</v>
      </c>
      <c r="V363" s="162">
        <f t="shared" si="568"/>
        <v>64.085611589999999</v>
      </c>
      <c r="W363" s="43">
        <f t="shared" si="268"/>
        <v>29.498000619999999</v>
      </c>
      <c r="X363" s="162">
        <f t="shared" si="269"/>
        <v>68.468870249999995</v>
      </c>
      <c r="Y363" s="43">
        <f t="shared" si="665"/>
        <v>30.101270410000001</v>
      </c>
      <c r="Z363" s="162">
        <f t="shared" si="666"/>
        <v>67.659908590000001</v>
      </c>
      <c r="AA363" s="43">
        <f t="shared" si="781"/>
        <v>25.085504700000001</v>
      </c>
      <c r="AB363" s="162">
        <f t="shared" si="782"/>
        <v>68.752497939999998</v>
      </c>
      <c r="AC363" s="43">
        <f t="shared" si="773"/>
        <v>24.585300849999999</v>
      </c>
      <c r="AD363" s="162">
        <f t="shared" si="774"/>
        <v>70.833454040000007</v>
      </c>
      <c r="AE363" s="43">
        <f t="shared" si="775"/>
        <v>29.395776089999998</v>
      </c>
      <c r="AF363" s="162">
        <f t="shared" si="776"/>
        <v>70.604223910000002</v>
      </c>
      <c r="AG363" s="43">
        <f t="shared" ref="AG363:AL363" si="815">CZ363/$CY363*100</f>
        <v>75.971628539999998</v>
      </c>
      <c r="AH363" s="44">
        <f t="shared" si="815"/>
        <v>19.816806799999998</v>
      </c>
      <c r="AI363" s="44">
        <f t="shared" si="815"/>
        <v>1.7661703230000001</v>
      </c>
      <c r="AJ363" s="44">
        <f t="shared" si="815"/>
        <v>1.1470712569999999</v>
      </c>
      <c r="AK363" s="44">
        <f t="shared" si="815"/>
        <v>0.27244116680000002</v>
      </c>
      <c r="AL363" s="44">
        <f t="shared" si="815"/>
        <v>1.0258819109999999</v>
      </c>
      <c r="AM363" s="43">
        <f t="shared" ref="AM363:AR363" si="816">DN363/$DM363*100</f>
        <v>77.136080120000003</v>
      </c>
      <c r="AN363" s="44">
        <f t="shared" si="816"/>
        <v>18.167778970000001</v>
      </c>
      <c r="AO363" s="44">
        <f t="shared" si="816"/>
        <v>2.1422874639999998</v>
      </c>
      <c r="AP363" s="44">
        <f t="shared" si="816"/>
        <v>1.5621825789999999</v>
      </c>
      <c r="AQ363" s="44">
        <f t="shared" si="816"/>
        <v>0.2319290933</v>
      </c>
      <c r="AR363" s="163">
        <f t="shared" si="816"/>
        <v>0.75974177430000001</v>
      </c>
      <c r="AS363" s="45">
        <f t="shared" si="571"/>
        <v>88.716042400000006</v>
      </c>
      <c r="AT363" s="46">
        <f t="shared" si="577"/>
        <v>247</v>
      </c>
      <c r="AU363" s="47">
        <f t="shared" si="572"/>
        <v>29.389036610000002</v>
      </c>
      <c r="AV363" s="46">
        <f t="shared" si="578"/>
        <v>230</v>
      </c>
      <c r="AW363" s="47">
        <f t="shared" si="573"/>
        <v>30.963128430000001</v>
      </c>
      <c r="AX363" s="164">
        <f t="shared" si="579"/>
        <v>270</v>
      </c>
      <c r="AY363" s="48">
        <v>59200</v>
      </c>
      <c r="AZ363" s="49">
        <f t="shared" si="673"/>
        <v>236</v>
      </c>
      <c r="BA363" s="50">
        <v>64120</v>
      </c>
      <c r="BB363" s="49">
        <f t="shared" si="674"/>
        <v>250</v>
      </c>
      <c r="BC363" s="165">
        <f t="shared" si="574"/>
        <v>52.448435619999998</v>
      </c>
      <c r="BD363" s="51"/>
      <c r="BE363" s="44"/>
      <c r="BF363" s="162"/>
      <c r="BG363" s="100">
        <v>360</v>
      </c>
      <c r="BH363" s="39">
        <v>344842</v>
      </c>
      <c r="BI363" s="40">
        <v>114528</v>
      </c>
      <c r="BJ363" s="40">
        <v>225471</v>
      </c>
      <c r="BK363" s="39">
        <v>296672</v>
      </c>
      <c r="BL363" s="40">
        <v>91025</v>
      </c>
      <c r="BM363" s="40">
        <v>196702</v>
      </c>
      <c r="BN363" s="39">
        <v>305053</v>
      </c>
      <c r="BO363" s="40">
        <v>100213</v>
      </c>
      <c r="BP363" s="40">
        <v>201645</v>
      </c>
      <c r="BQ363" s="39">
        <v>316873</v>
      </c>
      <c r="BR363" s="40">
        <v>110590</v>
      </c>
      <c r="BS363" s="40">
        <v>203070</v>
      </c>
      <c r="BT363" s="39">
        <v>331853</v>
      </c>
      <c r="BU363" s="40">
        <v>97890</v>
      </c>
      <c r="BV363" s="40">
        <v>227216</v>
      </c>
      <c r="BW363" s="40">
        <v>0</v>
      </c>
      <c r="BX363" s="40">
        <v>0</v>
      </c>
      <c r="BY363" s="159">
        <v>6747</v>
      </c>
      <c r="BZ363" s="39">
        <v>248345</v>
      </c>
      <c r="CA363" s="40">
        <v>74755</v>
      </c>
      <c r="CB363" s="40">
        <v>168030</v>
      </c>
      <c r="CC363" s="159">
        <v>5560</v>
      </c>
      <c r="CD363" s="39">
        <f t="shared" si="779"/>
        <v>282733</v>
      </c>
      <c r="CE363" s="40">
        <v>70925</v>
      </c>
      <c r="CF363" s="40">
        <v>194386</v>
      </c>
      <c r="CG363" s="159">
        <v>17422</v>
      </c>
      <c r="CH363" s="39">
        <f t="shared" si="780"/>
        <v>172595</v>
      </c>
      <c r="CI363" s="40">
        <v>42433</v>
      </c>
      <c r="CJ363" s="40">
        <v>122255</v>
      </c>
      <c r="CK363" s="159">
        <v>7907</v>
      </c>
      <c r="CL363" s="39">
        <v>79490</v>
      </c>
      <c r="CM363" s="159">
        <v>190923</v>
      </c>
      <c r="CN363" s="39"/>
      <c r="CO363" s="40"/>
      <c r="CP363" s="40"/>
      <c r="CQ363" s="159"/>
      <c r="CR363" s="39">
        <v>694785</v>
      </c>
      <c r="CS363" s="40">
        <v>511630</v>
      </c>
      <c r="CT363" s="40">
        <v>140875</v>
      </c>
      <c r="CU363" s="40">
        <v>17830</v>
      </c>
      <c r="CV363" s="40">
        <v>10060</v>
      </c>
      <c r="CW363" s="40">
        <v>1695</v>
      </c>
      <c r="CX363" s="40">
        <v>12695</v>
      </c>
      <c r="CY363" s="39">
        <v>532225</v>
      </c>
      <c r="CZ363" s="40">
        <v>404340</v>
      </c>
      <c r="DA363" s="40">
        <v>105470</v>
      </c>
      <c r="DB363" s="40">
        <v>9400</v>
      </c>
      <c r="DC363" s="40">
        <v>6105</v>
      </c>
      <c r="DD363" s="40">
        <v>1450</v>
      </c>
      <c r="DE363" s="40">
        <v>5460</v>
      </c>
      <c r="DF363" s="39">
        <v>705122</v>
      </c>
      <c r="DG363" s="40">
        <v>528752</v>
      </c>
      <c r="DH363" s="40">
        <v>135048</v>
      </c>
      <c r="DI363" s="40">
        <v>18731</v>
      </c>
      <c r="DJ363" s="40">
        <v>11854</v>
      </c>
      <c r="DK363" s="40">
        <v>1582</v>
      </c>
      <c r="DL363" s="159">
        <v>9155</v>
      </c>
      <c r="DM363" s="39">
        <v>531628</v>
      </c>
      <c r="DN363" s="40">
        <v>410077</v>
      </c>
      <c r="DO363" s="40">
        <v>96585</v>
      </c>
      <c r="DP363" s="40">
        <v>11389</v>
      </c>
      <c r="DQ363" s="40">
        <v>8305</v>
      </c>
      <c r="DR363" s="40">
        <v>1233</v>
      </c>
      <c r="DS363" s="159">
        <v>4039</v>
      </c>
      <c r="DT363" s="41">
        <v>484759</v>
      </c>
      <c r="DU363" s="42">
        <v>54700</v>
      </c>
      <c r="DV363" s="42">
        <v>155094</v>
      </c>
      <c r="DW363" s="42">
        <v>132499</v>
      </c>
      <c r="DX363" s="42">
        <v>142466</v>
      </c>
      <c r="DY363" s="41">
        <v>367085</v>
      </c>
      <c r="DZ363" s="42">
        <v>35842</v>
      </c>
      <c r="EA363" s="42">
        <v>114449</v>
      </c>
      <c r="EB363" s="42">
        <v>103133</v>
      </c>
      <c r="EC363" s="160">
        <v>113661</v>
      </c>
    </row>
    <row r="364" spans="1:133">
      <c r="A364" s="155" t="s">
        <v>2196</v>
      </c>
      <c r="B364" s="155" t="s">
        <v>2197</v>
      </c>
      <c r="C364" s="140" t="s">
        <v>126</v>
      </c>
      <c r="D364" s="29" t="s">
        <v>217</v>
      </c>
      <c r="E364" s="156" t="s">
        <v>2198</v>
      </c>
      <c r="F364" s="29" t="s">
        <v>2199</v>
      </c>
      <c r="G364" s="156" t="s">
        <v>2200</v>
      </c>
      <c r="H364" s="166">
        <v>2006</v>
      </c>
      <c r="I364" s="150">
        <v>1949</v>
      </c>
      <c r="J364" s="100" t="s">
        <v>85</v>
      </c>
      <c r="K364" s="100" t="s">
        <v>49</v>
      </c>
      <c r="L364" s="100" t="s">
        <v>410</v>
      </c>
      <c r="M364" s="100" t="s">
        <v>87</v>
      </c>
      <c r="N364" s="100" t="s">
        <v>102</v>
      </c>
      <c r="O364" s="43">
        <f t="shared" si="561"/>
        <v>78.54384057</v>
      </c>
      <c r="P364" s="162">
        <f t="shared" si="562"/>
        <v>19.847535740000001</v>
      </c>
      <c r="Q364" s="43">
        <f t="shared" si="563"/>
        <v>77.5303234</v>
      </c>
      <c r="R364" s="162">
        <f t="shared" si="564"/>
        <v>19.77486249</v>
      </c>
      <c r="S364" s="43">
        <f t="shared" si="565"/>
        <v>78.352384150000006</v>
      </c>
      <c r="T364" s="162">
        <f t="shared" si="566"/>
        <v>20.91709573</v>
      </c>
      <c r="U364" s="43">
        <f t="shared" si="567"/>
        <v>76.972450129999999</v>
      </c>
      <c r="V364" s="162">
        <f t="shared" si="568"/>
        <v>22.47067968</v>
      </c>
      <c r="W364" s="43">
        <f t="shared" si="268"/>
        <v>77.365365609999998</v>
      </c>
      <c r="X364" s="162">
        <f t="shared" si="269"/>
        <v>20.099637680000001</v>
      </c>
      <c r="Y364" s="43">
        <f t="shared" si="665"/>
        <v>79.976966649999994</v>
      </c>
      <c r="Z364" s="162">
        <f t="shared" si="666"/>
        <v>19.23174414</v>
      </c>
      <c r="AA364" s="43">
        <f t="shared" si="781"/>
        <v>78.745348849999999</v>
      </c>
      <c r="AB364" s="162">
        <f t="shared" si="782"/>
        <v>18.86748304</v>
      </c>
      <c r="AC364" s="43">
        <f t="shared" si="773"/>
        <v>74.968682970000003</v>
      </c>
      <c r="AD364" s="162">
        <f t="shared" si="774"/>
        <v>23.314457310000002</v>
      </c>
      <c r="AE364" s="43">
        <f t="shared" si="775"/>
        <v>75.92640351</v>
      </c>
      <c r="AF364" s="162">
        <f t="shared" si="776"/>
        <v>24.07359649</v>
      </c>
      <c r="AG364" s="43">
        <f t="shared" ref="AG364:AL364" si="817">CZ364/$CY364*100</f>
        <v>27.893044270000001</v>
      </c>
      <c r="AH364" s="44">
        <f t="shared" si="817"/>
        <v>67.382309629999995</v>
      </c>
      <c r="AI364" s="44">
        <f t="shared" si="817"/>
        <v>2.2721580490000002</v>
      </c>
      <c r="AJ364" s="44">
        <f t="shared" si="817"/>
        <v>1.3003796949999999</v>
      </c>
      <c r="AK364" s="44">
        <f t="shared" si="817"/>
        <v>0.13424566960000001</v>
      </c>
      <c r="AL364" s="44">
        <f t="shared" si="817"/>
        <v>1.017862689</v>
      </c>
      <c r="AM364" s="43">
        <f t="shared" ref="AM364:AR364" si="818">DN364/$DM364*100</f>
        <v>29.924684190000001</v>
      </c>
      <c r="AN364" s="44">
        <f t="shared" si="818"/>
        <v>61.398287029999999</v>
      </c>
      <c r="AO364" s="44">
        <f t="shared" si="818"/>
        <v>5.7283965849999996</v>
      </c>
      <c r="AP364" s="44">
        <f t="shared" si="818"/>
        <v>1.8205336299999999</v>
      </c>
      <c r="AQ364" s="44">
        <f t="shared" si="818"/>
        <v>0.20530160059999999</v>
      </c>
      <c r="AR364" s="163">
        <f t="shared" si="818"/>
        <v>0.92279695959999997</v>
      </c>
      <c r="AS364" s="45">
        <f t="shared" si="571"/>
        <v>85.805945030000004</v>
      </c>
      <c r="AT364" s="46">
        <f t="shared" si="577"/>
        <v>333</v>
      </c>
      <c r="AU364" s="47">
        <f t="shared" si="572"/>
        <v>24.639215499999999</v>
      </c>
      <c r="AV364" s="46">
        <f t="shared" si="578"/>
        <v>312</v>
      </c>
      <c r="AW364" s="47">
        <f t="shared" si="573"/>
        <v>40.781587909999999</v>
      </c>
      <c r="AX364" s="164">
        <f t="shared" si="579"/>
        <v>146</v>
      </c>
      <c r="AY364" s="48">
        <v>41886</v>
      </c>
      <c r="AZ364" s="49">
        <f t="shared" si="673"/>
        <v>408</v>
      </c>
      <c r="BA364" s="50">
        <v>59396</v>
      </c>
      <c r="BB364" s="49">
        <f t="shared" si="674"/>
        <v>308</v>
      </c>
      <c r="BC364" s="165">
        <f t="shared" si="574"/>
        <v>16.517817900000001</v>
      </c>
      <c r="BD364" s="51"/>
      <c r="BE364" s="44"/>
      <c r="BF364" s="162"/>
      <c r="BG364" s="100">
        <v>361</v>
      </c>
      <c r="BH364" s="39">
        <v>246484</v>
      </c>
      <c r="BI364" s="40">
        <v>193598</v>
      </c>
      <c r="BJ364" s="40">
        <v>48921</v>
      </c>
      <c r="BK364" s="39">
        <v>222353</v>
      </c>
      <c r="BL364" s="40">
        <v>172391</v>
      </c>
      <c r="BM364" s="40">
        <v>43970</v>
      </c>
      <c r="BN364" s="39">
        <v>255982</v>
      </c>
      <c r="BO364" s="40">
        <v>200568</v>
      </c>
      <c r="BP364" s="40">
        <v>53544</v>
      </c>
      <c r="BQ364" s="39">
        <v>289475</v>
      </c>
      <c r="BR364" s="40">
        <v>222816</v>
      </c>
      <c r="BS364" s="40">
        <v>65047</v>
      </c>
      <c r="BT364" s="39">
        <v>242880</v>
      </c>
      <c r="BU364" s="40">
        <v>187905</v>
      </c>
      <c r="BV364" s="40">
        <v>48818</v>
      </c>
      <c r="BW364" s="40">
        <v>0</v>
      </c>
      <c r="BX364" s="40">
        <v>0</v>
      </c>
      <c r="BY364" s="159">
        <v>6157</v>
      </c>
      <c r="BZ364" s="39">
        <v>181476</v>
      </c>
      <c r="CA364" s="40">
        <v>145139</v>
      </c>
      <c r="CB364" s="40">
        <v>34901</v>
      </c>
      <c r="CC364" s="159">
        <v>1436</v>
      </c>
      <c r="CD364" s="39">
        <f t="shared" si="779"/>
        <v>217957</v>
      </c>
      <c r="CE364" s="40">
        <v>171631</v>
      </c>
      <c r="CF364" s="40">
        <v>41123</v>
      </c>
      <c r="CG364" s="159">
        <v>5203</v>
      </c>
      <c r="CH364" s="39">
        <f t="shared" si="780"/>
        <v>116550</v>
      </c>
      <c r="CI364" s="40">
        <v>87376</v>
      </c>
      <c r="CJ364" s="40">
        <v>27173</v>
      </c>
      <c r="CK364" s="159">
        <v>2001</v>
      </c>
      <c r="CL364" s="39">
        <v>188422</v>
      </c>
      <c r="CM364" s="159">
        <v>59742</v>
      </c>
      <c r="CN364" s="39"/>
      <c r="CO364" s="40"/>
      <c r="CP364" s="40"/>
      <c r="CQ364" s="159"/>
      <c r="CR364" s="39">
        <v>673035</v>
      </c>
      <c r="CS364" s="40">
        <v>162135</v>
      </c>
      <c r="CT364" s="40">
        <v>460910</v>
      </c>
      <c r="CU364" s="40">
        <v>31815</v>
      </c>
      <c r="CV364" s="40">
        <v>8360</v>
      </c>
      <c r="CW364" s="40">
        <v>715</v>
      </c>
      <c r="CX364" s="40">
        <v>9100</v>
      </c>
      <c r="CY364" s="39">
        <v>499085</v>
      </c>
      <c r="CZ364" s="40">
        <v>139210</v>
      </c>
      <c r="DA364" s="40">
        <v>336295</v>
      </c>
      <c r="DB364" s="40">
        <v>11340</v>
      </c>
      <c r="DC364" s="40">
        <v>6490</v>
      </c>
      <c r="DD364" s="40">
        <v>670</v>
      </c>
      <c r="DE364" s="40">
        <v>5080</v>
      </c>
      <c r="DF364" s="39">
        <v>705123</v>
      </c>
      <c r="DG364" s="40">
        <v>182920</v>
      </c>
      <c r="DH364" s="40">
        <v>453393</v>
      </c>
      <c r="DI364" s="40">
        <v>46355</v>
      </c>
      <c r="DJ364" s="40">
        <v>12217</v>
      </c>
      <c r="DK364" s="40">
        <v>1412</v>
      </c>
      <c r="DL364" s="159">
        <v>8826</v>
      </c>
      <c r="DM364" s="39">
        <v>518749</v>
      </c>
      <c r="DN364" s="40">
        <v>155234</v>
      </c>
      <c r="DO364" s="40">
        <v>318503</v>
      </c>
      <c r="DP364" s="40">
        <v>29716</v>
      </c>
      <c r="DQ364" s="40">
        <v>9444</v>
      </c>
      <c r="DR364" s="40">
        <v>1065</v>
      </c>
      <c r="DS364" s="159">
        <v>4787</v>
      </c>
      <c r="DT364" s="41">
        <v>453387</v>
      </c>
      <c r="DU364" s="42">
        <v>64354</v>
      </c>
      <c r="DV364" s="42">
        <v>141305</v>
      </c>
      <c r="DW364" s="42">
        <v>136017</v>
      </c>
      <c r="DX364" s="42">
        <v>111711</v>
      </c>
      <c r="DY364" s="41">
        <v>125309</v>
      </c>
      <c r="DZ364" s="42">
        <v>7737</v>
      </c>
      <c r="EA364" s="42">
        <v>30622</v>
      </c>
      <c r="EB364" s="42">
        <v>35847</v>
      </c>
      <c r="EC364" s="160">
        <v>51103</v>
      </c>
    </row>
    <row r="365" spans="1:133">
      <c r="A365" s="154" t="s">
        <v>2201</v>
      </c>
      <c r="B365" s="154" t="s">
        <v>2202</v>
      </c>
      <c r="C365" s="140" t="s">
        <v>80</v>
      </c>
      <c r="D365" s="29" t="s">
        <v>2203</v>
      </c>
      <c r="E365" s="156" t="s">
        <v>2204</v>
      </c>
      <c r="F365" s="29" t="s">
        <v>2205</v>
      </c>
      <c r="G365" s="156" t="s">
        <v>2206</v>
      </c>
      <c r="H365" s="166">
        <v>2004</v>
      </c>
      <c r="I365" s="150">
        <v>1953</v>
      </c>
      <c r="J365" s="100" t="s">
        <v>85</v>
      </c>
      <c r="K365" s="100" t="s">
        <v>49</v>
      </c>
      <c r="L365" s="100" t="s">
        <v>86</v>
      </c>
      <c r="M365" s="100" t="s">
        <v>87</v>
      </c>
      <c r="N365" s="100" t="s">
        <v>102</v>
      </c>
      <c r="O365" s="43">
        <f t="shared" si="561"/>
        <v>27.238631340000001</v>
      </c>
      <c r="P365" s="162">
        <f t="shared" si="562"/>
        <v>71.574675589999998</v>
      </c>
      <c r="Q365" s="43">
        <f t="shared" si="563"/>
        <v>25.291818419999998</v>
      </c>
      <c r="R365" s="162">
        <f t="shared" si="564"/>
        <v>72.232296599999998</v>
      </c>
      <c r="S365" s="43">
        <f t="shared" si="565"/>
        <v>27.497195489999999</v>
      </c>
      <c r="T365" s="162">
        <f t="shared" si="566"/>
        <v>71.573084570000006</v>
      </c>
      <c r="U365" s="43">
        <f t="shared" si="567"/>
        <v>30.493817620000002</v>
      </c>
      <c r="V365" s="162">
        <f t="shared" si="568"/>
        <v>68.979907260000004</v>
      </c>
      <c r="W365" s="43">
        <f t="shared" si="268"/>
        <v>27.421368690000001</v>
      </c>
      <c r="X365" s="162">
        <f t="shared" si="269"/>
        <v>72.578631310000006</v>
      </c>
      <c r="Y365" s="43">
        <f t="shared" si="665"/>
        <v>26.324767959999999</v>
      </c>
      <c r="Z365" s="162">
        <f t="shared" si="666"/>
        <v>72.260656580000003</v>
      </c>
      <c r="AA365" s="43">
        <f t="shared" si="781"/>
        <v>24.133958499999999</v>
      </c>
      <c r="AB365" s="162">
        <f t="shared" si="782"/>
        <v>73.896831520000006</v>
      </c>
      <c r="AC365" s="43">
        <f t="shared" si="773"/>
        <v>22.533656440000001</v>
      </c>
      <c r="AD365" s="162">
        <f t="shared" si="774"/>
        <v>77.466343559999999</v>
      </c>
      <c r="AE365" s="43">
        <f t="shared" si="775"/>
        <v>27.37676343</v>
      </c>
      <c r="AF365" s="162">
        <f t="shared" si="776"/>
        <v>72.623236570000003</v>
      </c>
      <c r="AG365" s="43">
        <f t="shared" ref="AG365:AL365" si="819">CZ365/$CY365*100</f>
        <v>69.873829400000005</v>
      </c>
      <c r="AH365" s="44">
        <f t="shared" si="819"/>
        <v>18.51514439</v>
      </c>
      <c r="AI365" s="44">
        <f t="shared" si="819"/>
        <v>9.377571412</v>
      </c>
      <c r="AJ365" s="44">
        <f t="shared" si="819"/>
        <v>0.91297362959999995</v>
      </c>
      <c r="AK365" s="44">
        <f t="shared" si="819"/>
        <v>0.32718153680000001</v>
      </c>
      <c r="AL365" s="44">
        <f t="shared" si="819"/>
        <v>0.99329963560000001</v>
      </c>
      <c r="AM365" s="43">
        <f t="shared" ref="AM365:AR365" si="820">DN365/$DM365*100</f>
        <v>68.246702630000001</v>
      </c>
      <c r="AN365" s="44">
        <f t="shared" si="820"/>
        <v>17.253289729999999</v>
      </c>
      <c r="AO365" s="44">
        <f t="shared" si="820"/>
        <v>12.34945974</v>
      </c>
      <c r="AP365" s="44">
        <f t="shared" si="820"/>
        <v>0.90668031969999996</v>
      </c>
      <c r="AQ365" s="44">
        <f t="shared" si="820"/>
        <v>0.38036251929999998</v>
      </c>
      <c r="AR365" s="163">
        <f t="shared" si="820"/>
        <v>0.86350506640000002</v>
      </c>
      <c r="AS365" s="45">
        <f t="shared" si="571"/>
        <v>83.903962699999994</v>
      </c>
      <c r="AT365" s="46">
        <f t="shared" si="577"/>
        <v>360</v>
      </c>
      <c r="AU365" s="47">
        <f t="shared" si="572"/>
        <v>21.289458150000002</v>
      </c>
      <c r="AV365" s="46">
        <f t="shared" si="578"/>
        <v>369</v>
      </c>
      <c r="AW365" s="47">
        <f t="shared" si="573"/>
        <v>25.49711624</v>
      </c>
      <c r="AX365" s="164">
        <f t="shared" si="579"/>
        <v>351</v>
      </c>
      <c r="AY365" s="48">
        <v>51435</v>
      </c>
      <c r="AZ365" s="49">
        <f t="shared" si="673"/>
        <v>341</v>
      </c>
      <c r="BA365" s="50">
        <v>58632</v>
      </c>
      <c r="BB365" s="49">
        <f t="shared" si="674"/>
        <v>323</v>
      </c>
      <c r="BC365" s="165">
        <f t="shared" si="574"/>
        <v>52.058017890000002</v>
      </c>
      <c r="BD365" s="51"/>
      <c r="BE365" s="44"/>
      <c r="BF365" s="162"/>
      <c r="BG365" s="100">
        <v>362</v>
      </c>
      <c r="BH365" s="39">
        <v>305555</v>
      </c>
      <c r="BI365" s="40">
        <v>83229</v>
      </c>
      <c r="BJ365" s="40">
        <v>218700</v>
      </c>
      <c r="BK365" s="39">
        <v>262492</v>
      </c>
      <c r="BL365" s="40">
        <v>66389</v>
      </c>
      <c r="BM365" s="40">
        <v>189604</v>
      </c>
      <c r="BN365" s="39">
        <v>254055</v>
      </c>
      <c r="BO365" s="40">
        <v>69858</v>
      </c>
      <c r="BP365" s="40">
        <v>181835</v>
      </c>
      <c r="BQ365" s="39">
        <v>258800</v>
      </c>
      <c r="BR365" s="40">
        <v>78918</v>
      </c>
      <c r="BS365" s="40">
        <v>178520</v>
      </c>
      <c r="BT365" s="39">
        <v>302742</v>
      </c>
      <c r="BU365" s="40">
        <v>83016</v>
      </c>
      <c r="BV365" s="40">
        <v>219726</v>
      </c>
      <c r="BW365" s="40">
        <v>0</v>
      </c>
      <c r="BX365" s="40">
        <v>0</v>
      </c>
      <c r="BY365" s="159">
        <v>0</v>
      </c>
      <c r="BZ365" s="39">
        <v>232720</v>
      </c>
      <c r="CA365" s="40">
        <v>61263</v>
      </c>
      <c r="CB365" s="40">
        <v>168165</v>
      </c>
      <c r="CC365" s="159">
        <v>3292</v>
      </c>
      <c r="CD365" s="39">
        <f t="shared" si="779"/>
        <v>260409</v>
      </c>
      <c r="CE365" s="40">
        <v>62847</v>
      </c>
      <c r="CF365" s="40">
        <v>192434</v>
      </c>
      <c r="CG365" s="159">
        <v>5128</v>
      </c>
      <c r="CH365" s="39">
        <f t="shared" si="780"/>
        <v>148560</v>
      </c>
      <c r="CI365" s="40">
        <v>33476</v>
      </c>
      <c r="CJ365" s="40">
        <v>115084</v>
      </c>
      <c r="CK365" s="159">
        <v>0</v>
      </c>
      <c r="CL365" s="39">
        <v>67222</v>
      </c>
      <c r="CM365" s="159">
        <v>178322</v>
      </c>
      <c r="CN365" s="39"/>
      <c r="CO365" s="40"/>
      <c r="CP365" s="40"/>
      <c r="CQ365" s="159"/>
      <c r="CR365" s="39">
        <v>683915</v>
      </c>
      <c r="CS365" s="40">
        <v>444895</v>
      </c>
      <c r="CT365" s="40">
        <v>124125</v>
      </c>
      <c r="CU365" s="40">
        <v>95365</v>
      </c>
      <c r="CV365" s="40">
        <v>6480</v>
      </c>
      <c r="CW365" s="40">
        <v>1940</v>
      </c>
      <c r="CX365" s="40">
        <v>11110</v>
      </c>
      <c r="CY365" s="39">
        <v>510420</v>
      </c>
      <c r="CZ365" s="40">
        <v>356650</v>
      </c>
      <c r="DA365" s="40">
        <v>94505</v>
      </c>
      <c r="DB365" s="40">
        <v>47865</v>
      </c>
      <c r="DC365" s="40">
        <v>4660</v>
      </c>
      <c r="DD365" s="40">
        <v>1670</v>
      </c>
      <c r="DE365" s="40">
        <v>5070</v>
      </c>
      <c r="DF365" s="39">
        <v>698488</v>
      </c>
      <c r="DG365" s="40">
        <v>449651</v>
      </c>
      <c r="DH365" s="40">
        <v>122764</v>
      </c>
      <c r="DI365" s="40">
        <v>108155</v>
      </c>
      <c r="DJ365" s="40">
        <v>6404</v>
      </c>
      <c r="DK365" s="40">
        <v>2528</v>
      </c>
      <c r="DL365" s="159">
        <v>8986</v>
      </c>
      <c r="DM365" s="39">
        <v>523448</v>
      </c>
      <c r="DN365" s="40">
        <v>357236</v>
      </c>
      <c r="DO365" s="40">
        <v>90312</v>
      </c>
      <c r="DP365" s="40">
        <v>64643</v>
      </c>
      <c r="DQ365" s="40">
        <v>4746</v>
      </c>
      <c r="DR365" s="40">
        <v>1991</v>
      </c>
      <c r="DS365" s="159">
        <v>4520</v>
      </c>
      <c r="DT365" s="41">
        <v>470942</v>
      </c>
      <c r="DU365" s="42">
        <v>75803</v>
      </c>
      <c r="DV365" s="42">
        <v>135904</v>
      </c>
      <c r="DW365" s="42">
        <v>158974</v>
      </c>
      <c r="DX365" s="42">
        <v>100261</v>
      </c>
      <c r="DY365" s="41">
        <v>319895</v>
      </c>
      <c r="DZ365" s="42">
        <v>32442</v>
      </c>
      <c r="EA365" s="42">
        <v>91567</v>
      </c>
      <c r="EB365" s="42">
        <v>114322</v>
      </c>
      <c r="EC365" s="160">
        <v>81564</v>
      </c>
    </row>
    <row r="366" spans="1:133">
      <c r="A366" s="155" t="s">
        <v>2207</v>
      </c>
      <c r="B366" s="155" t="s">
        <v>2208</v>
      </c>
      <c r="C366" s="140" t="s">
        <v>80</v>
      </c>
      <c r="D366" s="29" t="s">
        <v>1312</v>
      </c>
      <c r="E366" s="156" t="s">
        <v>2209</v>
      </c>
      <c r="F366" s="29" t="s">
        <v>2210</v>
      </c>
      <c r="G366" s="156" t="s">
        <v>2211</v>
      </c>
      <c r="H366" s="166">
        <v>2018</v>
      </c>
      <c r="I366" s="150">
        <v>1984</v>
      </c>
      <c r="J366" s="100" t="s">
        <v>85</v>
      </c>
      <c r="K366" s="100" t="s">
        <v>49</v>
      </c>
      <c r="L366" s="100" t="s">
        <v>132</v>
      </c>
      <c r="M366" s="100" t="s">
        <v>87</v>
      </c>
      <c r="N366" s="100" t="s">
        <v>102</v>
      </c>
      <c r="O366" s="43">
        <f t="shared" si="561"/>
        <v>48.63231425</v>
      </c>
      <c r="P366" s="162">
        <f t="shared" si="562"/>
        <v>49.93065979</v>
      </c>
      <c r="Q366" s="43">
        <f t="shared" si="563"/>
        <v>43.062478179999999</v>
      </c>
      <c r="R366" s="162">
        <f t="shared" si="564"/>
        <v>52.372846590000002</v>
      </c>
      <c r="S366" s="43">
        <f t="shared" si="565"/>
        <v>35.56170839</v>
      </c>
      <c r="T366" s="162">
        <f t="shared" si="566"/>
        <v>62.946119109999998</v>
      </c>
      <c r="U366" s="43">
        <f t="shared" si="567"/>
        <v>37.416765599999998</v>
      </c>
      <c r="V366" s="162">
        <f t="shared" si="568"/>
        <v>61.89024766</v>
      </c>
      <c r="W366" s="43">
        <f t="shared" si="268"/>
        <v>42.792868140000003</v>
      </c>
      <c r="X366" s="162">
        <f t="shared" si="269"/>
        <v>55.613942999999999</v>
      </c>
      <c r="Y366" s="43">
        <f t="shared" si="665"/>
        <v>45.556432999999998</v>
      </c>
      <c r="Z366" s="162">
        <f t="shared" si="666"/>
        <v>52.844429599999998</v>
      </c>
      <c r="AA366" s="43">
        <f t="shared" si="781"/>
        <v>36.023735250000001</v>
      </c>
      <c r="AB366" s="162">
        <f t="shared" si="782"/>
        <v>60.629106229999998</v>
      </c>
      <c r="AC366" s="43">
        <f t="shared" si="773"/>
        <v>29.636196389999999</v>
      </c>
      <c r="AD366" s="162">
        <f t="shared" si="774"/>
        <v>67.945556100000005</v>
      </c>
      <c r="AE366" s="43">
        <f t="shared" si="775"/>
        <v>33.522083809999998</v>
      </c>
      <c r="AF366" s="162">
        <f t="shared" si="776"/>
        <v>66.477916190000002</v>
      </c>
      <c r="AG366" s="43">
        <f t="shared" ref="AG366:AL366" si="821">CZ366/$CY366*100</f>
        <v>56.52384833</v>
      </c>
      <c r="AH366" s="44">
        <f t="shared" si="821"/>
        <v>12.981720810000001</v>
      </c>
      <c r="AI366" s="44">
        <f t="shared" si="821"/>
        <v>22.016532770000001</v>
      </c>
      <c r="AJ366" s="44">
        <f t="shared" si="821"/>
        <v>6.8013350409999997</v>
      </c>
      <c r="AK366" s="44">
        <f t="shared" si="821"/>
        <v>0.21054061399999999</v>
      </c>
      <c r="AL366" s="44">
        <f t="shared" si="821"/>
        <v>1.4660224319999999</v>
      </c>
      <c r="AM366" s="43">
        <f t="shared" ref="AM366:AR366" si="822">DN366/$DM366*100</f>
        <v>54.970338290000001</v>
      </c>
      <c r="AN366" s="44">
        <f t="shared" si="822"/>
        <v>8.8896391399999999</v>
      </c>
      <c r="AO366" s="44">
        <f t="shared" si="822"/>
        <v>27.277778309999999</v>
      </c>
      <c r="AP366" s="44">
        <f t="shared" si="822"/>
        <v>7.3933384139999996</v>
      </c>
      <c r="AQ366" s="44">
        <f t="shared" si="822"/>
        <v>0.25562125610000003</v>
      </c>
      <c r="AR366" s="163">
        <f t="shared" si="822"/>
        <v>1.2132845880000001</v>
      </c>
      <c r="AS366" s="45">
        <f t="shared" si="571"/>
        <v>88.942843170000003</v>
      </c>
      <c r="AT366" s="46">
        <f t="shared" si="577"/>
        <v>236</v>
      </c>
      <c r="AU366" s="47">
        <f t="shared" si="572"/>
        <v>42.125602049999998</v>
      </c>
      <c r="AV366" s="46">
        <f t="shared" si="578"/>
        <v>72</v>
      </c>
      <c r="AW366" s="47">
        <f t="shared" si="573"/>
        <v>51.621859950000001</v>
      </c>
      <c r="AX366" s="164">
        <f t="shared" si="579"/>
        <v>60</v>
      </c>
      <c r="AY366" s="48">
        <v>80414</v>
      </c>
      <c r="AZ366" s="49">
        <f t="shared" si="673"/>
        <v>73</v>
      </c>
      <c r="BA366" s="50">
        <v>98564</v>
      </c>
      <c r="BB366" s="49">
        <f t="shared" si="674"/>
        <v>48</v>
      </c>
      <c r="BC366" s="165">
        <f t="shared" si="574"/>
        <v>27.345186510000001</v>
      </c>
      <c r="BD366" s="51"/>
      <c r="BE366" s="44"/>
      <c r="BF366" s="162"/>
      <c r="BG366" s="100">
        <v>363</v>
      </c>
      <c r="BH366" s="39">
        <v>350446</v>
      </c>
      <c r="BI366" s="40">
        <v>170430</v>
      </c>
      <c r="BJ366" s="40">
        <v>174980</v>
      </c>
      <c r="BK366" s="39">
        <v>277873</v>
      </c>
      <c r="BL366" s="40">
        <v>119659</v>
      </c>
      <c r="BM366" s="40">
        <v>145530</v>
      </c>
      <c r="BN366" s="39">
        <v>249569</v>
      </c>
      <c r="BO366" s="40">
        <v>88751</v>
      </c>
      <c r="BP366" s="40">
        <v>157094</v>
      </c>
      <c r="BQ366" s="39">
        <v>243439</v>
      </c>
      <c r="BR366" s="40">
        <v>91087</v>
      </c>
      <c r="BS366" s="40">
        <v>150665</v>
      </c>
      <c r="BT366" s="39">
        <v>346726</v>
      </c>
      <c r="BU366" s="40">
        <v>148374</v>
      </c>
      <c r="BV366" s="40">
        <v>192828</v>
      </c>
      <c r="BW366" s="40">
        <v>0</v>
      </c>
      <c r="BX366" s="40">
        <v>0</v>
      </c>
      <c r="BY366" s="159">
        <v>5524</v>
      </c>
      <c r="BZ366" s="39">
        <v>263392</v>
      </c>
      <c r="CA366" s="40">
        <v>119992</v>
      </c>
      <c r="CB366" s="40">
        <v>139188</v>
      </c>
      <c r="CC366" s="159">
        <v>4212</v>
      </c>
      <c r="CD366" s="39">
        <f t="shared" si="779"/>
        <v>278236</v>
      </c>
      <c r="CE366" s="40">
        <v>100231</v>
      </c>
      <c r="CF366" s="40">
        <v>168692</v>
      </c>
      <c r="CG366" s="159">
        <v>9313</v>
      </c>
      <c r="CH366" s="39">
        <f t="shared" si="780"/>
        <v>150026</v>
      </c>
      <c r="CI366" s="40">
        <v>44462</v>
      </c>
      <c r="CJ366" s="40">
        <v>101936</v>
      </c>
      <c r="CK366" s="159">
        <v>3628</v>
      </c>
      <c r="CL366" s="39">
        <v>80512</v>
      </c>
      <c r="CM366" s="159">
        <v>159664</v>
      </c>
      <c r="CN366" s="39"/>
      <c r="CO366" s="40"/>
      <c r="CP366" s="40"/>
      <c r="CQ366" s="159"/>
      <c r="CR366" s="39">
        <v>700155</v>
      </c>
      <c r="CS366" s="40">
        <v>358910</v>
      </c>
      <c r="CT366" s="40">
        <v>94260</v>
      </c>
      <c r="CU366" s="40">
        <v>186820</v>
      </c>
      <c r="CV366" s="40">
        <v>46175</v>
      </c>
      <c r="CW366" s="40">
        <v>1310</v>
      </c>
      <c r="CX366" s="40">
        <v>12680</v>
      </c>
      <c r="CY366" s="39">
        <v>515340</v>
      </c>
      <c r="CZ366" s="40">
        <v>291290</v>
      </c>
      <c r="DA366" s="40">
        <v>66900</v>
      </c>
      <c r="DB366" s="40">
        <v>113460</v>
      </c>
      <c r="DC366" s="40">
        <v>35050</v>
      </c>
      <c r="DD366" s="40">
        <v>1085</v>
      </c>
      <c r="DE366" s="40">
        <v>7555</v>
      </c>
      <c r="DF366" s="39">
        <v>698488</v>
      </c>
      <c r="DG366" s="40">
        <v>355069</v>
      </c>
      <c r="DH366" s="40">
        <v>65350</v>
      </c>
      <c r="DI366" s="40">
        <v>215206</v>
      </c>
      <c r="DJ366" s="40">
        <v>49738</v>
      </c>
      <c r="DK366" s="40">
        <v>1676</v>
      </c>
      <c r="DL366" s="159">
        <v>11449</v>
      </c>
      <c r="DM366" s="39">
        <v>518345</v>
      </c>
      <c r="DN366" s="40">
        <v>284936</v>
      </c>
      <c r="DO366" s="40">
        <v>46079</v>
      </c>
      <c r="DP366" s="40">
        <v>141393</v>
      </c>
      <c r="DQ366" s="40">
        <v>38323</v>
      </c>
      <c r="DR366" s="40">
        <v>1325</v>
      </c>
      <c r="DS366" s="159">
        <v>6289</v>
      </c>
      <c r="DT366" s="41">
        <v>531520</v>
      </c>
      <c r="DU366" s="42">
        <v>58771</v>
      </c>
      <c r="DV366" s="42">
        <v>103446</v>
      </c>
      <c r="DW366" s="42">
        <v>145397</v>
      </c>
      <c r="DX366" s="42">
        <v>223906</v>
      </c>
      <c r="DY366" s="41">
        <v>274438</v>
      </c>
      <c r="DZ366" s="42">
        <v>9395</v>
      </c>
      <c r="EA366" s="42">
        <v>45102</v>
      </c>
      <c r="EB366" s="42">
        <v>78271</v>
      </c>
      <c r="EC366" s="160">
        <v>141670</v>
      </c>
    </row>
    <row r="367" spans="1:133">
      <c r="A367" s="154" t="s">
        <v>2212</v>
      </c>
      <c r="B367" s="154" t="s">
        <v>2213</v>
      </c>
      <c r="C367" s="140" t="s">
        <v>80</v>
      </c>
      <c r="D367" s="29" t="s">
        <v>2214</v>
      </c>
      <c r="E367" s="156" t="s">
        <v>2215</v>
      </c>
      <c r="F367" s="29" t="s">
        <v>2216</v>
      </c>
      <c r="G367" s="156" t="s">
        <v>2217</v>
      </c>
      <c r="H367" s="161">
        <v>2018</v>
      </c>
      <c r="I367" s="150">
        <v>1972</v>
      </c>
      <c r="J367" s="100" t="s">
        <v>85</v>
      </c>
      <c r="K367" s="100" t="s">
        <v>49</v>
      </c>
      <c r="L367" s="100" t="s">
        <v>396</v>
      </c>
      <c r="M367" s="100" t="s">
        <v>87</v>
      </c>
      <c r="N367" s="100" t="s">
        <v>102</v>
      </c>
      <c r="O367" s="43">
        <f t="shared" si="561"/>
        <v>48.738338489999997</v>
      </c>
      <c r="P367" s="162">
        <f t="shared" si="562"/>
        <v>49.783433160000001</v>
      </c>
      <c r="Q367" s="43">
        <f t="shared" si="563"/>
        <v>40.618328849999997</v>
      </c>
      <c r="R367" s="162">
        <f t="shared" si="564"/>
        <v>54.8010272</v>
      </c>
      <c r="S367" s="43">
        <f t="shared" si="565"/>
        <v>34.21427104</v>
      </c>
      <c r="T367" s="162">
        <f t="shared" si="566"/>
        <v>64.322022709999999</v>
      </c>
      <c r="U367" s="43">
        <f t="shared" si="567"/>
        <v>37.54134818</v>
      </c>
      <c r="V367" s="162">
        <f t="shared" si="568"/>
        <v>61.730923769999997</v>
      </c>
      <c r="W367" s="43">
        <f t="shared" si="268"/>
        <v>42.871920320000001</v>
      </c>
      <c r="X367" s="162">
        <f t="shared" si="269"/>
        <v>55.068551399999997</v>
      </c>
      <c r="Y367" s="43">
        <f t="shared" si="665"/>
        <v>44.233322989999998</v>
      </c>
      <c r="Z367" s="162">
        <f t="shared" si="666"/>
        <v>54.244490589999998</v>
      </c>
      <c r="AA367" s="43">
        <f t="shared" si="781"/>
        <v>34.575484959999997</v>
      </c>
      <c r="AB367" s="162">
        <f t="shared" si="782"/>
        <v>61.201957870000001</v>
      </c>
      <c r="AC367" s="43">
        <f t="shared" si="773"/>
        <v>0</v>
      </c>
      <c r="AD367" s="162">
        <f t="shared" si="774"/>
        <v>82.010413650000004</v>
      </c>
      <c r="AE367" s="43">
        <f t="shared" si="775"/>
        <v>0</v>
      </c>
      <c r="AF367" s="162">
        <f t="shared" si="776"/>
        <v>100</v>
      </c>
      <c r="AG367" s="43">
        <f t="shared" ref="AG367:AL367" si="823">CZ367/$CY367*100</f>
        <v>66.603286699999998</v>
      </c>
      <c r="AH367" s="44">
        <f t="shared" si="823"/>
        <v>10.301054819999999</v>
      </c>
      <c r="AI367" s="44">
        <f t="shared" si="823"/>
        <v>10.146226629999999</v>
      </c>
      <c r="AJ367" s="44">
        <f t="shared" si="823"/>
        <v>10.928516460000001</v>
      </c>
      <c r="AK367" s="44">
        <f t="shared" si="823"/>
        <v>0.38842862960000002</v>
      </c>
      <c r="AL367" s="44">
        <f t="shared" si="823"/>
        <v>1.632486758</v>
      </c>
      <c r="AM367" s="43">
        <f t="shared" ref="AM367:AR367" si="824">DN367/$DM367*100</f>
        <v>65.348728390000005</v>
      </c>
      <c r="AN367" s="44">
        <f t="shared" si="824"/>
        <v>8.0192131559999993</v>
      </c>
      <c r="AO367" s="44">
        <f t="shared" si="824"/>
        <v>12.75931162</v>
      </c>
      <c r="AP367" s="44">
        <f t="shared" si="824"/>
        <v>11.827249569999999</v>
      </c>
      <c r="AQ367" s="44">
        <f t="shared" si="824"/>
        <v>0.40114063119999999</v>
      </c>
      <c r="AR367" s="163">
        <f t="shared" si="824"/>
        <v>1.6443566350000001</v>
      </c>
      <c r="AS367" s="45">
        <f t="shared" si="571"/>
        <v>94.159332000000006</v>
      </c>
      <c r="AT367" s="46">
        <f t="shared" si="577"/>
        <v>21</v>
      </c>
      <c r="AU367" s="47">
        <f t="shared" si="572"/>
        <v>54.407366119999999</v>
      </c>
      <c r="AV367" s="46">
        <f t="shared" si="578"/>
        <v>19</v>
      </c>
      <c r="AW367" s="47">
        <f t="shared" si="573"/>
        <v>55.295118090000003</v>
      </c>
      <c r="AX367" s="164">
        <f t="shared" si="579"/>
        <v>42</v>
      </c>
      <c r="AY367" s="48">
        <v>96905</v>
      </c>
      <c r="AZ367" s="49">
        <f t="shared" si="673"/>
        <v>30</v>
      </c>
      <c r="BA367" s="50">
        <v>103363</v>
      </c>
      <c r="BB367" s="49">
        <f t="shared" si="674"/>
        <v>36</v>
      </c>
      <c r="BC367" s="165">
        <f t="shared" si="574"/>
        <v>29.77492067</v>
      </c>
      <c r="BD367" s="51"/>
      <c r="BE367" s="44"/>
      <c r="BF367" s="162"/>
      <c r="BG367" s="100">
        <v>364</v>
      </c>
      <c r="BH367" s="39">
        <v>430583</v>
      </c>
      <c r="BI367" s="40">
        <v>209859</v>
      </c>
      <c r="BJ367" s="40">
        <v>214359</v>
      </c>
      <c r="BK367" s="39">
        <v>318536</v>
      </c>
      <c r="BL367" s="40">
        <v>129384</v>
      </c>
      <c r="BM367" s="40">
        <v>174561</v>
      </c>
      <c r="BN367" s="39">
        <v>272664</v>
      </c>
      <c r="BO367" s="40">
        <v>93290</v>
      </c>
      <c r="BP367" s="40">
        <v>175383</v>
      </c>
      <c r="BQ367" s="39">
        <v>267545</v>
      </c>
      <c r="BR367" s="40">
        <v>100440</v>
      </c>
      <c r="BS367" s="40">
        <v>165158</v>
      </c>
      <c r="BT367" s="39">
        <v>418591</v>
      </c>
      <c r="BU367" s="40">
        <v>179458</v>
      </c>
      <c r="BV367" s="40">
        <v>230512</v>
      </c>
      <c r="BW367" s="40">
        <v>0</v>
      </c>
      <c r="BX367" s="40">
        <v>0</v>
      </c>
      <c r="BY367" s="159">
        <v>8621</v>
      </c>
      <c r="BZ367" s="39">
        <v>312511</v>
      </c>
      <c r="CA367" s="40">
        <v>138234</v>
      </c>
      <c r="CB367" s="40">
        <v>169520</v>
      </c>
      <c r="CC367" s="159">
        <v>4757</v>
      </c>
      <c r="CD367" s="39">
        <f t="shared" si="779"/>
        <v>316467</v>
      </c>
      <c r="CE367" s="40">
        <v>109420</v>
      </c>
      <c r="CF367" s="40">
        <v>193684</v>
      </c>
      <c r="CG367" s="159">
        <v>13363</v>
      </c>
      <c r="CH367" s="39">
        <f t="shared" si="780"/>
        <v>138280</v>
      </c>
      <c r="CI367" s="40">
        <v>0</v>
      </c>
      <c r="CJ367" s="40">
        <v>113404</v>
      </c>
      <c r="CK367" s="159">
        <v>24876</v>
      </c>
      <c r="CL367" s="39">
        <v>0</v>
      </c>
      <c r="CM367" s="159">
        <v>187180</v>
      </c>
      <c r="CN367" s="39"/>
      <c r="CO367" s="40"/>
      <c r="CP367" s="40"/>
      <c r="CQ367" s="159"/>
      <c r="CR367" s="39">
        <v>765260</v>
      </c>
      <c r="CS367" s="40">
        <v>477155</v>
      </c>
      <c r="CT367" s="40">
        <v>77585</v>
      </c>
      <c r="CU367" s="40">
        <v>95570</v>
      </c>
      <c r="CV367" s="40">
        <v>93380</v>
      </c>
      <c r="CW367" s="40">
        <v>2845</v>
      </c>
      <c r="CX367" s="40">
        <v>18725</v>
      </c>
      <c r="CY367" s="39">
        <v>552225</v>
      </c>
      <c r="CZ367" s="40">
        <v>367800</v>
      </c>
      <c r="DA367" s="40">
        <v>56885</v>
      </c>
      <c r="DB367" s="40">
        <v>56030</v>
      </c>
      <c r="DC367" s="40">
        <v>60350</v>
      </c>
      <c r="DD367" s="40">
        <v>2145</v>
      </c>
      <c r="DE367" s="40">
        <v>9015</v>
      </c>
      <c r="DF367" s="39">
        <v>698488</v>
      </c>
      <c r="DG367" s="40">
        <v>436114</v>
      </c>
      <c r="DH367" s="40">
        <v>57917</v>
      </c>
      <c r="DI367" s="40">
        <v>100987</v>
      </c>
      <c r="DJ367" s="40">
        <v>84452</v>
      </c>
      <c r="DK367" s="40">
        <v>2821</v>
      </c>
      <c r="DL367" s="159">
        <v>16197</v>
      </c>
      <c r="DM367" s="39">
        <v>500074</v>
      </c>
      <c r="DN367" s="40">
        <v>326792</v>
      </c>
      <c r="DO367" s="40">
        <v>40102</v>
      </c>
      <c r="DP367" s="40">
        <v>63806</v>
      </c>
      <c r="DQ367" s="40">
        <v>59145</v>
      </c>
      <c r="DR367" s="40">
        <v>2006</v>
      </c>
      <c r="DS367" s="159">
        <v>8223</v>
      </c>
      <c r="DT367" s="41">
        <v>571373</v>
      </c>
      <c r="DU367" s="42">
        <v>33372</v>
      </c>
      <c r="DV367" s="42">
        <v>79191</v>
      </c>
      <c r="DW367" s="42">
        <v>147941</v>
      </c>
      <c r="DX367" s="42">
        <v>310869</v>
      </c>
      <c r="DY367" s="41">
        <v>342202</v>
      </c>
      <c r="DZ367" s="42">
        <v>7092</v>
      </c>
      <c r="EA367" s="42">
        <v>47096</v>
      </c>
      <c r="EB367" s="42">
        <v>98793</v>
      </c>
      <c r="EC367" s="160">
        <v>189221</v>
      </c>
    </row>
    <row r="368" spans="1:133">
      <c r="A368" s="155" t="s">
        <v>2218</v>
      </c>
      <c r="B368" s="155" t="s">
        <v>2219</v>
      </c>
      <c r="C368" s="140" t="s">
        <v>80</v>
      </c>
      <c r="D368" s="29" t="s">
        <v>1737</v>
      </c>
      <c r="E368" s="156" t="s">
        <v>2220</v>
      </c>
      <c r="F368" s="29" t="s">
        <v>2221</v>
      </c>
      <c r="G368" s="156" t="s">
        <v>2222</v>
      </c>
      <c r="H368" s="166">
        <v>2020</v>
      </c>
      <c r="I368" s="150">
        <v>1967</v>
      </c>
      <c r="J368" s="100" t="s">
        <v>85</v>
      </c>
      <c r="K368" s="100" t="s">
        <v>49</v>
      </c>
      <c r="L368" s="100" t="s">
        <v>148</v>
      </c>
      <c r="M368" s="100" t="s">
        <v>87</v>
      </c>
      <c r="N368" s="100" t="s">
        <v>549</v>
      </c>
      <c r="O368" s="43">
        <f t="shared" si="561"/>
        <v>24.387363959999998</v>
      </c>
      <c r="P368" s="162">
        <f t="shared" si="562"/>
        <v>74.43790697</v>
      </c>
      <c r="Q368" s="43">
        <f t="shared" si="563"/>
        <v>21.792125739999999</v>
      </c>
      <c r="R368" s="162">
        <f t="shared" si="564"/>
        <v>75.428385169999999</v>
      </c>
      <c r="S368" s="43">
        <f t="shared" si="565"/>
        <v>24.815811149999998</v>
      </c>
      <c r="T368" s="162">
        <f t="shared" si="566"/>
        <v>74.008972249999999</v>
      </c>
      <c r="U368" s="43">
        <f t="shared" si="567"/>
        <v>29.356826009999999</v>
      </c>
      <c r="V368" s="162">
        <f t="shared" si="568"/>
        <v>69.910316850000001</v>
      </c>
      <c r="W368" s="43">
        <f t="shared" si="268"/>
        <v>22.59482598</v>
      </c>
      <c r="X368" s="162">
        <f t="shared" si="269"/>
        <v>75.143500799999998</v>
      </c>
      <c r="Y368" s="43">
        <f t="shared" si="665"/>
        <v>23.029549240000001</v>
      </c>
      <c r="Z368" s="162">
        <f t="shared" si="666"/>
        <v>75.695400109999994</v>
      </c>
      <c r="AA368" s="43">
        <f t="shared" si="781"/>
        <v>0</v>
      </c>
      <c r="AB368" s="162">
        <f t="shared" si="782"/>
        <v>87.98757209</v>
      </c>
      <c r="AC368" s="43">
        <f t="shared" si="773"/>
        <v>0</v>
      </c>
      <c r="AD368" s="162">
        <f t="shared" si="774"/>
        <v>100</v>
      </c>
      <c r="AE368" s="43">
        <f t="shared" si="775"/>
        <v>24.79033978</v>
      </c>
      <c r="AF368" s="162">
        <f t="shared" si="776"/>
        <v>75.209660220000004</v>
      </c>
      <c r="AG368" s="43">
        <f t="shared" ref="AG368:AL368" si="825">CZ368/$CY368*100</f>
        <v>78.062460400000006</v>
      </c>
      <c r="AH368" s="44">
        <f t="shared" si="825"/>
        <v>10.896098090000001</v>
      </c>
      <c r="AI368" s="44">
        <f t="shared" si="825"/>
        <v>7.9296016099999997</v>
      </c>
      <c r="AJ368" s="44">
        <f t="shared" si="825"/>
        <v>0.83945142179999999</v>
      </c>
      <c r="AK368" s="44">
        <f t="shared" si="825"/>
        <v>0.67454254089999999</v>
      </c>
      <c r="AL368" s="44">
        <f t="shared" si="825"/>
        <v>1.5978459359999999</v>
      </c>
      <c r="AM368" s="43">
        <f t="shared" ref="AM368:AR368" si="826">DN368/$DM368*100</f>
        <v>77.124035180000007</v>
      </c>
      <c r="AN368" s="44">
        <f t="shared" si="826"/>
        <v>10.32006915</v>
      </c>
      <c r="AO368" s="44">
        <f t="shared" si="826"/>
        <v>9.7385434259999997</v>
      </c>
      <c r="AP368" s="44">
        <f t="shared" si="826"/>
        <v>0.92116435480000003</v>
      </c>
      <c r="AQ368" s="44">
        <f t="shared" si="826"/>
        <v>0.76265355140000002</v>
      </c>
      <c r="AR368" s="163">
        <f t="shared" si="826"/>
        <v>1.1335343309999999</v>
      </c>
      <c r="AS368" s="45">
        <f t="shared" si="571"/>
        <v>87.221608149999994</v>
      </c>
      <c r="AT368" s="46">
        <f t="shared" si="577"/>
        <v>297</v>
      </c>
      <c r="AU368" s="47">
        <f t="shared" si="572"/>
        <v>22.536469010000001</v>
      </c>
      <c r="AV368" s="46">
        <f t="shared" si="578"/>
        <v>348</v>
      </c>
      <c r="AW368" s="47">
        <f t="shared" si="573"/>
        <v>25.004181429999999</v>
      </c>
      <c r="AX368" s="164">
        <f t="shared" si="579"/>
        <v>362</v>
      </c>
      <c r="AY368" s="48">
        <v>56807</v>
      </c>
      <c r="AZ368" s="49">
        <f t="shared" si="673"/>
        <v>258</v>
      </c>
      <c r="BA368" s="50">
        <v>62309</v>
      </c>
      <c r="BB368" s="49">
        <f t="shared" si="674"/>
        <v>274</v>
      </c>
      <c r="BC368" s="165">
        <f t="shared" si="574"/>
        <v>58.543581170000003</v>
      </c>
      <c r="BD368" s="51"/>
      <c r="BE368" s="44"/>
      <c r="BF368" s="162"/>
      <c r="BG368" s="100">
        <v>365</v>
      </c>
      <c r="BH368" s="39">
        <v>347229</v>
      </c>
      <c r="BI368" s="40">
        <v>84680</v>
      </c>
      <c r="BJ368" s="40">
        <v>258470</v>
      </c>
      <c r="BK368" s="39">
        <v>279188</v>
      </c>
      <c r="BL368" s="40">
        <v>60841</v>
      </c>
      <c r="BM368" s="40">
        <v>210587</v>
      </c>
      <c r="BN368" s="39">
        <v>256123</v>
      </c>
      <c r="BO368" s="40">
        <v>63559</v>
      </c>
      <c r="BP368" s="40">
        <v>189554</v>
      </c>
      <c r="BQ368" s="39">
        <v>258577</v>
      </c>
      <c r="BR368" s="40">
        <v>75910</v>
      </c>
      <c r="BS368" s="40">
        <v>180772</v>
      </c>
      <c r="BT368" s="39">
        <v>337803</v>
      </c>
      <c r="BU368" s="40">
        <v>76326</v>
      </c>
      <c r="BV368" s="40">
        <v>253837</v>
      </c>
      <c r="BW368" s="40">
        <v>0</v>
      </c>
      <c r="BX368" s="40">
        <v>0</v>
      </c>
      <c r="BY368" s="159">
        <v>7640</v>
      </c>
      <c r="BZ368" s="39">
        <v>249245</v>
      </c>
      <c r="CA368" s="40">
        <v>57400</v>
      </c>
      <c r="CB368" s="40">
        <v>188667</v>
      </c>
      <c r="CC368" s="159">
        <v>3178</v>
      </c>
      <c r="CD368" s="39">
        <f t="shared" si="779"/>
        <v>246220</v>
      </c>
      <c r="CE368" s="40">
        <v>0</v>
      </c>
      <c r="CF368" s="40">
        <v>216643</v>
      </c>
      <c r="CG368" s="159">
        <v>29577</v>
      </c>
      <c r="CH368" s="39">
        <f t="shared" si="780"/>
        <v>115085</v>
      </c>
      <c r="CI368" s="40">
        <v>0</v>
      </c>
      <c r="CJ368" s="40">
        <v>115085</v>
      </c>
      <c r="CK368" s="159">
        <v>0</v>
      </c>
      <c r="CL368" s="39">
        <v>60214</v>
      </c>
      <c r="CM368" s="159">
        <v>182679</v>
      </c>
      <c r="CN368" s="39"/>
      <c r="CO368" s="40"/>
      <c r="CP368" s="40"/>
      <c r="CQ368" s="159"/>
      <c r="CR368" s="39">
        <v>718490</v>
      </c>
      <c r="CS368" s="40">
        <v>532435</v>
      </c>
      <c r="CT368" s="40">
        <v>77540</v>
      </c>
      <c r="CU368" s="40">
        <v>81030</v>
      </c>
      <c r="CV368" s="40">
        <v>6010</v>
      </c>
      <c r="CW368" s="40">
        <v>4645</v>
      </c>
      <c r="CX368" s="40">
        <v>16830</v>
      </c>
      <c r="CY368" s="39">
        <v>536660</v>
      </c>
      <c r="CZ368" s="40">
        <v>418930</v>
      </c>
      <c r="DA368" s="40">
        <v>58475</v>
      </c>
      <c r="DB368" s="40">
        <v>42555</v>
      </c>
      <c r="DC368" s="40">
        <v>4505</v>
      </c>
      <c r="DD368" s="40">
        <v>3620</v>
      </c>
      <c r="DE368" s="40">
        <v>8575</v>
      </c>
      <c r="DF368" s="39">
        <v>698488</v>
      </c>
      <c r="DG368" s="40">
        <v>515791</v>
      </c>
      <c r="DH368" s="40">
        <v>74211</v>
      </c>
      <c r="DI368" s="40">
        <v>85066</v>
      </c>
      <c r="DJ368" s="40">
        <v>6366</v>
      </c>
      <c r="DK368" s="40">
        <v>5310</v>
      </c>
      <c r="DL368" s="159">
        <v>11744</v>
      </c>
      <c r="DM368" s="39">
        <v>521731</v>
      </c>
      <c r="DN368" s="40">
        <v>402380</v>
      </c>
      <c r="DO368" s="40">
        <v>53843</v>
      </c>
      <c r="DP368" s="40">
        <v>50809</v>
      </c>
      <c r="DQ368" s="40">
        <v>4806</v>
      </c>
      <c r="DR368" s="40">
        <v>3979</v>
      </c>
      <c r="DS368" s="159">
        <v>5914</v>
      </c>
      <c r="DT368" s="41">
        <v>503921</v>
      </c>
      <c r="DU368" s="42">
        <v>64393</v>
      </c>
      <c r="DV368" s="42">
        <v>160656</v>
      </c>
      <c r="DW368" s="42">
        <v>165306</v>
      </c>
      <c r="DX368" s="42">
        <v>113566</v>
      </c>
      <c r="DY368" s="41">
        <v>382644</v>
      </c>
      <c r="DZ368" s="42">
        <v>34528</v>
      </c>
      <c r="EA368" s="42">
        <v>121586</v>
      </c>
      <c r="EB368" s="42">
        <v>130853</v>
      </c>
      <c r="EC368" s="160">
        <v>95677</v>
      </c>
    </row>
    <row r="369" spans="1:133">
      <c r="A369" s="154" t="s">
        <v>2223</v>
      </c>
      <c r="B369" s="154" t="s">
        <v>2224</v>
      </c>
      <c r="C369" s="140" t="s">
        <v>80</v>
      </c>
      <c r="D369" s="29" t="s">
        <v>2225</v>
      </c>
      <c r="E369" s="156" t="s">
        <v>2226</v>
      </c>
      <c r="F369" s="29" t="s">
        <v>2227</v>
      </c>
      <c r="G369" s="156" t="s">
        <v>2228</v>
      </c>
      <c r="H369" s="166">
        <v>2018</v>
      </c>
      <c r="I369" s="150">
        <v>1982</v>
      </c>
      <c r="J369" s="100" t="s">
        <v>85</v>
      </c>
      <c r="K369" s="100" t="s">
        <v>49</v>
      </c>
      <c r="L369" s="100" t="s">
        <v>1122</v>
      </c>
      <c r="M369" s="100" t="s">
        <v>87</v>
      </c>
      <c r="N369" s="100" t="s">
        <v>102</v>
      </c>
      <c r="O369" s="43">
        <f t="shared" si="561"/>
        <v>37.944594270000003</v>
      </c>
      <c r="P369" s="162">
        <f t="shared" si="562"/>
        <v>60.854171669999999</v>
      </c>
      <c r="Q369" s="43">
        <f t="shared" si="563"/>
        <v>34.270307430000003</v>
      </c>
      <c r="R369" s="162">
        <f t="shared" si="564"/>
        <v>62.66397405</v>
      </c>
      <c r="S369" s="43">
        <f t="shared" si="565"/>
        <v>34.365610410000002</v>
      </c>
      <c r="T369" s="162">
        <f t="shared" si="566"/>
        <v>64.531737109999995</v>
      </c>
      <c r="U369" s="43">
        <f t="shared" si="567"/>
        <v>37.431403950000004</v>
      </c>
      <c r="V369" s="162">
        <f t="shared" si="568"/>
        <v>61.93796218</v>
      </c>
      <c r="W369" s="43">
        <f t="shared" si="268"/>
        <v>35.926651049999997</v>
      </c>
      <c r="X369" s="162">
        <f t="shared" si="269"/>
        <v>61.992846270000001</v>
      </c>
      <c r="Y369" s="43">
        <f t="shared" si="665"/>
        <v>37.548148750000003</v>
      </c>
      <c r="Z369" s="162">
        <f t="shared" si="666"/>
        <v>62.344933580000003</v>
      </c>
      <c r="AA369" s="43">
        <f t="shared" si="781"/>
        <v>0</v>
      </c>
      <c r="AB369" s="162">
        <f t="shared" si="782"/>
        <v>80.606092029999999</v>
      </c>
      <c r="AC369" s="43">
        <f t="shared" si="773"/>
        <v>0</v>
      </c>
      <c r="AD369" s="162">
        <f t="shared" si="774"/>
        <v>85.359958570000003</v>
      </c>
      <c r="AE369" s="43">
        <f t="shared" si="775"/>
        <v>34.032734949999998</v>
      </c>
      <c r="AF369" s="162">
        <f t="shared" si="776"/>
        <v>65.967265049999995</v>
      </c>
      <c r="AG369" s="43">
        <f t="shared" ref="AG369:AL369" si="827">CZ369/$CY369*100</f>
        <v>64.727238880000002</v>
      </c>
      <c r="AH369" s="44">
        <f t="shared" si="827"/>
        <v>16.44738203</v>
      </c>
      <c r="AI369" s="44">
        <f t="shared" si="827"/>
        <v>15.703676120000001</v>
      </c>
      <c r="AJ369" s="44">
        <f t="shared" si="827"/>
        <v>1.441899915</v>
      </c>
      <c r="AK369" s="44">
        <f t="shared" si="827"/>
        <v>0.45615341650000002</v>
      </c>
      <c r="AL369" s="44">
        <f t="shared" si="827"/>
        <v>1.223649641</v>
      </c>
      <c r="AM369" s="43">
        <f t="shared" ref="AM369:AR369" si="828">DN369/$DM369*100</f>
        <v>62.255249710000001</v>
      </c>
      <c r="AN369" s="44">
        <f t="shared" si="828"/>
        <v>13.455671840000001</v>
      </c>
      <c r="AO369" s="44">
        <f t="shared" si="828"/>
        <v>21.000596059999999</v>
      </c>
      <c r="AP369" s="44">
        <f t="shared" si="828"/>
        <v>1.8399632589999999</v>
      </c>
      <c r="AQ369" s="44">
        <f t="shared" si="828"/>
        <v>0.44577336109999999</v>
      </c>
      <c r="AR369" s="163">
        <f t="shared" si="828"/>
        <v>1.002745776</v>
      </c>
      <c r="AS369" s="45">
        <f t="shared" si="571"/>
        <v>80.747178680000005</v>
      </c>
      <c r="AT369" s="46">
        <f t="shared" si="577"/>
        <v>396</v>
      </c>
      <c r="AU369" s="47">
        <f t="shared" si="572"/>
        <v>20.268600320000001</v>
      </c>
      <c r="AV369" s="46">
        <f t="shared" si="578"/>
        <v>389</v>
      </c>
      <c r="AW369" s="47">
        <f t="shared" si="573"/>
        <v>24.741759250000001</v>
      </c>
      <c r="AX369" s="164">
        <f t="shared" si="579"/>
        <v>366</v>
      </c>
      <c r="AY369" s="48">
        <v>54138</v>
      </c>
      <c r="AZ369" s="49">
        <f t="shared" si="673"/>
        <v>308</v>
      </c>
      <c r="BA369" s="50">
        <v>61297</v>
      </c>
      <c r="BB369" s="49">
        <f t="shared" si="674"/>
        <v>288</v>
      </c>
      <c r="BC369" s="165">
        <f t="shared" si="574"/>
        <v>48.712581270000001</v>
      </c>
      <c r="BD369" s="51"/>
      <c r="BE369" s="44"/>
      <c r="BF369" s="162"/>
      <c r="BG369" s="100">
        <v>366</v>
      </c>
      <c r="BH369" s="39">
        <v>283292</v>
      </c>
      <c r="BI369" s="40">
        <v>107494</v>
      </c>
      <c r="BJ369" s="40">
        <v>172395</v>
      </c>
      <c r="BK369" s="39">
        <v>232735</v>
      </c>
      <c r="BL369" s="40">
        <v>79759</v>
      </c>
      <c r="BM369" s="40">
        <v>145841</v>
      </c>
      <c r="BN369" s="39">
        <v>212669</v>
      </c>
      <c r="BO369" s="40">
        <v>73085</v>
      </c>
      <c r="BP369" s="40">
        <v>137239</v>
      </c>
      <c r="BQ369" s="39">
        <v>222316</v>
      </c>
      <c r="BR369" s="40">
        <v>83216</v>
      </c>
      <c r="BS369" s="40">
        <v>137698</v>
      </c>
      <c r="BT369" s="39">
        <v>280413</v>
      </c>
      <c r="BU369" s="40">
        <v>100743</v>
      </c>
      <c r="BV369" s="40">
        <v>173836</v>
      </c>
      <c r="BW369" s="40">
        <v>0</v>
      </c>
      <c r="BX369" s="40">
        <v>0</v>
      </c>
      <c r="BY369" s="159">
        <v>5834</v>
      </c>
      <c r="BZ369" s="39">
        <v>209507</v>
      </c>
      <c r="CA369" s="40">
        <v>78666</v>
      </c>
      <c r="CB369" s="40">
        <v>130617</v>
      </c>
      <c r="CC369" s="159">
        <v>224</v>
      </c>
      <c r="CD369" s="39">
        <f t="shared" si="779"/>
        <v>192875</v>
      </c>
      <c r="CE369" s="40">
        <v>0</v>
      </c>
      <c r="CF369" s="40">
        <v>155469</v>
      </c>
      <c r="CG369" s="159">
        <v>37406</v>
      </c>
      <c r="CH369" s="39">
        <f t="shared" si="780"/>
        <v>104262</v>
      </c>
      <c r="CI369" s="40">
        <v>0</v>
      </c>
      <c r="CJ369" s="40">
        <v>88998</v>
      </c>
      <c r="CK369" s="159">
        <v>15264</v>
      </c>
      <c r="CL369" s="39">
        <v>69178</v>
      </c>
      <c r="CM369" s="159">
        <v>134091</v>
      </c>
      <c r="CN369" s="39"/>
      <c r="CO369" s="40"/>
      <c r="CP369" s="40"/>
      <c r="CQ369" s="159"/>
      <c r="CR369" s="39">
        <v>671660</v>
      </c>
      <c r="CS369" s="40">
        <v>387140</v>
      </c>
      <c r="CT369" s="40">
        <v>107770</v>
      </c>
      <c r="CU369" s="40">
        <v>153040</v>
      </c>
      <c r="CV369" s="40">
        <v>10110</v>
      </c>
      <c r="CW369" s="40">
        <v>2630</v>
      </c>
      <c r="CX369" s="40">
        <v>10970</v>
      </c>
      <c r="CY369" s="39">
        <v>483390</v>
      </c>
      <c r="CZ369" s="40">
        <v>312885</v>
      </c>
      <c r="DA369" s="40">
        <v>79505</v>
      </c>
      <c r="DB369" s="40">
        <v>75910</v>
      </c>
      <c r="DC369" s="40">
        <v>6970</v>
      </c>
      <c r="DD369" s="40">
        <v>2205</v>
      </c>
      <c r="DE369" s="40">
        <v>5915</v>
      </c>
      <c r="DF369" s="39">
        <v>698488</v>
      </c>
      <c r="DG369" s="40">
        <v>399676</v>
      </c>
      <c r="DH369" s="40">
        <v>97146</v>
      </c>
      <c r="DI369" s="40">
        <v>176100</v>
      </c>
      <c r="DJ369" s="40">
        <v>12821</v>
      </c>
      <c r="DK369" s="40">
        <v>2914</v>
      </c>
      <c r="DL369" s="159">
        <v>9831</v>
      </c>
      <c r="DM369" s="39">
        <v>511695</v>
      </c>
      <c r="DN369" s="40">
        <v>318557</v>
      </c>
      <c r="DO369" s="40">
        <v>68852</v>
      </c>
      <c r="DP369" s="40">
        <v>107459</v>
      </c>
      <c r="DQ369" s="40">
        <v>9415</v>
      </c>
      <c r="DR369" s="40">
        <v>2281</v>
      </c>
      <c r="DS369" s="159">
        <v>5131</v>
      </c>
      <c r="DT369" s="41">
        <v>489575</v>
      </c>
      <c r="DU369" s="42">
        <v>94257</v>
      </c>
      <c r="DV369" s="42">
        <v>148413</v>
      </c>
      <c r="DW369" s="42">
        <v>147675</v>
      </c>
      <c r="DX369" s="42">
        <v>99230</v>
      </c>
      <c r="DY369" s="41">
        <v>289749</v>
      </c>
      <c r="DZ369" s="42">
        <v>30686</v>
      </c>
      <c r="EA369" s="42">
        <v>90546</v>
      </c>
      <c r="EB369" s="42">
        <v>96828</v>
      </c>
      <c r="EC369" s="160">
        <v>71689</v>
      </c>
    </row>
    <row r="370" spans="1:133">
      <c r="A370" s="155" t="s">
        <v>2229</v>
      </c>
      <c r="B370" s="155" t="s">
        <v>2230</v>
      </c>
      <c r="C370" s="140" t="s">
        <v>80</v>
      </c>
      <c r="D370" s="29" t="s">
        <v>1092</v>
      </c>
      <c r="E370" s="156" t="s">
        <v>2231</v>
      </c>
      <c r="F370" s="29" t="s">
        <v>2232</v>
      </c>
      <c r="G370" s="156" t="s">
        <v>2233</v>
      </c>
      <c r="H370" s="166" t="s">
        <v>759</v>
      </c>
      <c r="I370" s="150">
        <v>1970</v>
      </c>
      <c r="J370" s="100" t="s">
        <v>85</v>
      </c>
      <c r="K370" s="100" t="s">
        <v>49</v>
      </c>
      <c r="L370" s="100"/>
      <c r="M370" s="100" t="s">
        <v>87</v>
      </c>
      <c r="N370" s="100" t="s">
        <v>102</v>
      </c>
      <c r="O370" s="43">
        <f t="shared" si="561"/>
        <v>47.81496971</v>
      </c>
      <c r="P370" s="162">
        <f t="shared" si="562"/>
        <v>50.820347759999997</v>
      </c>
      <c r="Q370" s="43">
        <f t="shared" si="563"/>
        <v>41.940272440000001</v>
      </c>
      <c r="R370" s="162">
        <f t="shared" si="564"/>
        <v>54.191771449999997</v>
      </c>
      <c r="S370" s="43">
        <f t="shared" si="565"/>
        <v>40.7588802</v>
      </c>
      <c r="T370" s="162">
        <f t="shared" si="566"/>
        <v>57.914852539999998</v>
      </c>
      <c r="U370" s="43">
        <f t="shared" si="567"/>
        <v>42.252676030000003</v>
      </c>
      <c r="V370" s="162">
        <f t="shared" si="568"/>
        <v>57.118076260000002</v>
      </c>
      <c r="W370" s="43">
        <f t="shared" si="268"/>
        <v>43.980446600000001</v>
      </c>
      <c r="X370" s="162">
        <f t="shared" si="269"/>
        <v>52.797418759999999</v>
      </c>
      <c r="Y370" s="43">
        <f t="shared" si="665"/>
        <v>45.441763459999997</v>
      </c>
      <c r="Z370" s="162">
        <f t="shared" si="666"/>
        <v>53.101053729999997</v>
      </c>
      <c r="AA370" s="43">
        <f t="shared" si="781"/>
        <v>39.029843100000001</v>
      </c>
      <c r="AB370" s="162">
        <f t="shared" si="782"/>
        <v>58.34113928</v>
      </c>
      <c r="AC370" s="43">
        <f t="shared" si="773"/>
        <v>36.442687220000003</v>
      </c>
      <c r="AD370" s="162">
        <f t="shared" si="774"/>
        <v>61.149964240000003</v>
      </c>
      <c r="AE370" s="43">
        <f t="shared" si="775"/>
        <v>40.339076489999997</v>
      </c>
      <c r="AF370" s="162">
        <f t="shared" si="776"/>
        <v>59.660923510000003</v>
      </c>
      <c r="AG370" s="43">
        <f t="shared" ref="AG370:AL370" si="829">CZ370/$CY370*100</f>
        <v>55.814913109999999</v>
      </c>
      <c r="AH370" s="44">
        <f t="shared" si="829"/>
        <v>20.7913271</v>
      </c>
      <c r="AI370" s="44">
        <f t="shared" si="829"/>
        <v>16.916281380000001</v>
      </c>
      <c r="AJ370" s="44">
        <f t="shared" si="829"/>
        <v>4.4311691719999997</v>
      </c>
      <c r="AK370" s="44">
        <f t="shared" si="829"/>
        <v>0.30572722749999998</v>
      </c>
      <c r="AL370" s="44">
        <f t="shared" si="829"/>
        <v>1.740582007</v>
      </c>
      <c r="AM370" s="43">
        <f t="shared" ref="AM370:AR370" si="830">DN370/$DM370*100</f>
        <v>58.888568499999998</v>
      </c>
      <c r="AN370" s="44">
        <f t="shared" si="830"/>
        <v>16.725761389999999</v>
      </c>
      <c r="AO370" s="44">
        <f t="shared" si="830"/>
        <v>17.720262890000001</v>
      </c>
      <c r="AP370" s="44">
        <f t="shared" si="830"/>
        <v>4.9422807310000003</v>
      </c>
      <c r="AQ370" s="44">
        <f t="shared" si="830"/>
        <v>0.39573245299999998</v>
      </c>
      <c r="AR370" s="163">
        <f t="shared" si="830"/>
        <v>1.3273940319999999</v>
      </c>
      <c r="AS370" s="45">
        <f t="shared" si="571"/>
        <v>88.594257499999998</v>
      </c>
      <c r="AT370" s="46">
        <f t="shared" si="577"/>
        <v>254</v>
      </c>
      <c r="AU370" s="47">
        <f t="shared" si="572"/>
        <v>30.31689003</v>
      </c>
      <c r="AV370" s="46">
        <f t="shared" si="578"/>
        <v>213</v>
      </c>
      <c r="AW370" s="47">
        <f t="shared" si="573"/>
        <v>34.538705360000002</v>
      </c>
      <c r="AX370" s="164">
        <f t="shared" si="579"/>
        <v>212</v>
      </c>
      <c r="AY370" s="48">
        <v>70962</v>
      </c>
      <c r="AZ370" s="49">
        <f t="shared" si="673"/>
        <v>134</v>
      </c>
      <c r="BA370" s="50">
        <v>80090</v>
      </c>
      <c r="BB370" s="49">
        <f t="shared" si="674"/>
        <v>126</v>
      </c>
      <c r="BC370" s="165">
        <f t="shared" si="574"/>
        <v>36.537164730000001</v>
      </c>
      <c r="BD370" s="51">
        <v>44404</v>
      </c>
      <c r="BE370" s="44">
        <f>CO370/CN370*100</f>
        <v>0</v>
      </c>
      <c r="BF370" s="162">
        <f>CP370/CN370*100</f>
        <v>100</v>
      </c>
      <c r="BG370" s="100">
        <v>367</v>
      </c>
      <c r="BH370" s="39">
        <v>344549</v>
      </c>
      <c r="BI370" s="40">
        <v>164746</v>
      </c>
      <c r="BJ370" s="40">
        <v>175101</v>
      </c>
      <c r="BK370" s="39">
        <v>274848</v>
      </c>
      <c r="BL370" s="40">
        <v>115272</v>
      </c>
      <c r="BM370" s="40">
        <v>148945</v>
      </c>
      <c r="BN370" s="39">
        <v>253795</v>
      </c>
      <c r="BO370" s="40">
        <v>103444</v>
      </c>
      <c r="BP370" s="40">
        <v>146985</v>
      </c>
      <c r="BQ370" s="39">
        <v>259993</v>
      </c>
      <c r="BR370" s="40">
        <v>109854</v>
      </c>
      <c r="BS370" s="40">
        <v>148503</v>
      </c>
      <c r="BT370" s="39">
        <v>339992</v>
      </c>
      <c r="BU370" s="40">
        <v>149530</v>
      </c>
      <c r="BV370" s="40">
        <v>179507</v>
      </c>
      <c r="BW370" s="40">
        <v>0</v>
      </c>
      <c r="BX370" s="40">
        <v>0</v>
      </c>
      <c r="BY370" s="159">
        <v>10955</v>
      </c>
      <c r="BZ370" s="39">
        <v>256042</v>
      </c>
      <c r="CA370" s="40">
        <v>116350</v>
      </c>
      <c r="CB370" s="40">
        <v>135961</v>
      </c>
      <c r="CC370" s="159">
        <v>3731</v>
      </c>
      <c r="CD370" s="39">
        <f t="shared" si="779"/>
        <v>273296</v>
      </c>
      <c r="CE370" s="40">
        <v>106667</v>
      </c>
      <c r="CF370" s="40">
        <v>159444</v>
      </c>
      <c r="CG370" s="159">
        <v>7185</v>
      </c>
      <c r="CH370" s="39">
        <f t="shared" si="780"/>
        <v>150996</v>
      </c>
      <c r="CI370" s="40">
        <v>55027</v>
      </c>
      <c r="CJ370" s="40">
        <v>92334</v>
      </c>
      <c r="CK370" s="159">
        <v>3635</v>
      </c>
      <c r="CL370" s="39">
        <v>98053</v>
      </c>
      <c r="CM370" s="159">
        <v>145019</v>
      </c>
      <c r="CN370" s="39">
        <v>39166</v>
      </c>
      <c r="CO370" s="40">
        <v>0</v>
      </c>
      <c r="CP370" s="40">
        <v>39166</v>
      </c>
      <c r="CQ370" s="159">
        <v>0</v>
      </c>
      <c r="CR370" s="39">
        <v>732240</v>
      </c>
      <c r="CS370" s="40">
        <v>372405</v>
      </c>
      <c r="CT370" s="40">
        <v>155345</v>
      </c>
      <c r="CU370" s="40">
        <v>152500</v>
      </c>
      <c r="CV370" s="40">
        <v>31780</v>
      </c>
      <c r="CW370" s="40">
        <v>1995</v>
      </c>
      <c r="CX370" s="40">
        <v>18215</v>
      </c>
      <c r="CY370" s="39">
        <v>533155</v>
      </c>
      <c r="CZ370" s="40">
        <v>297580</v>
      </c>
      <c r="DA370" s="40">
        <v>110850</v>
      </c>
      <c r="DB370" s="40">
        <v>90190</v>
      </c>
      <c r="DC370" s="40">
        <v>23625</v>
      </c>
      <c r="DD370" s="40">
        <v>1630</v>
      </c>
      <c r="DE370" s="40">
        <v>9280</v>
      </c>
      <c r="DF370" s="39">
        <v>698498</v>
      </c>
      <c r="DG370" s="40">
        <v>379470</v>
      </c>
      <c r="DH370" s="40">
        <v>124479</v>
      </c>
      <c r="DI370" s="40">
        <v>145087</v>
      </c>
      <c r="DJ370" s="40">
        <v>33553</v>
      </c>
      <c r="DK370" s="40">
        <v>2629</v>
      </c>
      <c r="DL370" s="159">
        <v>13280</v>
      </c>
      <c r="DM370" s="39">
        <v>502865</v>
      </c>
      <c r="DN370" s="40">
        <v>296130</v>
      </c>
      <c r="DO370" s="40">
        <v>84108</v>
      </c>
      <c r="DP370" s="40">
        <v>89109</v>
      </c>
      <c r="DQ370" s="40">
        <v>24853</v>
      </c>
      <c r="DR370" s="40">
        <v>1990</v>
      </c>
      <c r="DS370" s="159">
        <v>6675</v>
      </c>
      <c r="DT370" s="41">
        <v>504623</v>
      </c>
      <c r="DU370" s="42">
        <v>57556</v>
      </c>
      <c r="DV370" s="42">
        <v>123502</v>
      </c>
      <c r="DW370" s="42">
        <v>170579</v>
      </c>
      <c r="DX370" s="42">
        <v>152986</v>
      </c>
      <c r="DY370" s="41">
        <v>271009</v>
      </c>
      <c r="DZ370" s="42">
        <v>16833</v>
      </c>
      <c r="EA370" s="42">
        <v>64519</v>
      </c>
      <c r="EB370" s="42">
        <v>96054</v>
      </c>
      <c r="EC370" s="160">
        <v>93603</v>
      </c>
    </row>
    <row r="371" spans="1:133">
      <c r="A371" s="154" t="s">
        <v>2234</v>
      </c>
      <c r="B371" s="154" t="s">
        <v>2235</v>
      </c>
      <c r="C371" s="140" t="s">
        <v>126</v>
      </c>
      <c r="D371" s="29" t="s">
        <v>2236</v>
      </c>
      <c r="E371" s="156" t="s">
        <v>2237</v>
      </c>
      <c r="F371" s="29" t="s">
        <v>2238</v>
      </c>
      <c r="G371" s="156" t="s">
        <v>2239</v>
      </c>
      <c r="H371" s="166">
        <v>2018</v>
      </c>
      <c r="I371" s="150">
        <v>1975</v>
      </c>
      <c r="J371" s="100" t="s">
        <v>131</v>
      </c>
      <c r="K371" s="100" t="s">
        <v>49</v>
      </c>
      <c r="L371" s="100" t="s">
        <v>132</v>
      </c>
      <c r="M371" s="100" t="s">
        <v>87</v>
      </c>
      <c r="N371" s="100" t="s">
        <v>102</v>
      </c>
      <c r="O371" s="43">
        <f t="shared" si="561"/>
        <v>53.552927840000002</v>
      </c>
      <c r="P371" s="162">
        <f t="shared" si="562"/>
        <v>45.086992799999997</v>
      </c>
      <c r="Q371" s="43">
        <f t="shared" si="563"/>
        <v>48.471870289999998</v>
      </c>
      <c r="R371" s="162">
        <f t="shared" si="564"/>
        <v>47.104637240000002</v>
      </c>
      <c r="S371" s="43">
        <f t="shared" si="565"/>
        <v>38.578703490000002</v>
      </c>
      <c r="T371" s="162">
        <f t="shared" si="566"/>
        <v>59.904407200000001</v>
      </c>
      <c r="U371" s="43">
        <f t="shared" si="567"/>
        <v>40.515975760000003</v>
      </c>
      <c r="V371" s="162">
        <f t="shared" si="568"/>
        <v>58.847001640000002</v>
      </c>
      <c r="W371" s="43">
        <f t="shared" ref="W371:W438" si="831">BU371/BT371*100</f>
        <v>50.785196980000002</v>
      </c>
      <c r="X371" s="162">
        <f t="shared" ref="X371:X438" si="832">BV371/BT371*100</f>
        <v>47.45053721</v>
      </c>
      <c r="Y371" s="43">
        <f t="shared" si="665"/>
        <v>52.528109489999999</v>
      </c>
      <c r="Z371" s="162">
        <f t="shared" si="666"/>
        <v>47.471890510000001</v>
      </c>
      <c r="AA371" s="43">
        <f t="shared" si="781"/>
        <v>43.826433379999997</v>
      </c>
      <c r="AB371" s="162">
        <f t="shared" si="782"/>
        <v>56.173566620000003</v>
      </c>
      <c r="AC371" s="43">
        <f t="shared" si="773"/>
        <v>34.547092220000003</v>
      </c>
      <c r="AD371" s="162">
        <f t="shared" si="774"/>
        <v>63.263952410000002</v>
      </c>
      <c r="AE371" s="43">
        <f t="shared" si="775"/>
        <v>37.466388729999998</v>
      </c>
      <c r="AF371" s="162">
        <f t="shared" si="776"/>
        <v>62.533611270000002</v>
      </c>
      <c r="AG371" s="43">
        <f t="shared" ref="AG371:AL371" si="833">CZ371/$CY371*100</f>
        <v>53.095534989999997</v>
      </c>
      <c r="AH371" s="44">
        <f t="shared" si="833"/>
        <v>14.961387849999999</v>
      </c>
      <c r="AI371" s="44">
        <f t="shared" si="833"/>
        <v>20.907440220000002</v>
      </c>
      <c r="AJ371" s="44">
        <f t="shared" si="833"/>
        <v>9.4189582380000001</v>
      </c>
      <c r="AK371" s="44">
        <f t="shared" si="833"/>
        <v>0.28986458399999998</v>
      </c>
      <c r="AL371" s="44">
        <f t="shared" si="833"/>
        <v>1.3268141149999999</v>
      </c>
      <c r="AM371" s="43">
        <f t="shared" ref="AM371:AR371" si="834">DN371/$DM371*100</f>
        <v>50.904271389999998</v>
      </c>
      <c r="AN371" s="44">
        <f t="shared" si="834"/>
        <v>10.72074136</v>
      </c>
      <c r="AO371" s="44">
        <f t="shared" si="834"/>
        <v>27.042671599999998</v>
      </c>
      <c r="AP371" s="44">
        <f t="shared" si="834"/>
        <v>9.6671857770000003</v>
      </c>
      <c r="AQ371" s="44">
        <f t="shared" si="834"/>
        <v>0.1951955709</v>
      </c>
      <c r="AR371" s="163">
        <f t="shared" si="834"/>
        <v>1.4699343</v>
      </c>
      <c r="AS371" s="45">
        <f t="shared" si="571"/>
        <v>89.218745830000003</v>
      </c>
      <c r="AT371" s="46">
        <f t="shared" si="577"/>
        <v>220</v>
      </c>
      <c r="AU371" s="47">
        <f t="shared" si="572"/>
        <v>49.44653383</v>
      </c>
      <c r="AV371" s="46">
        <f t="shared" si="578"/>
        <v>30</v>
      </c>
      <c r="AW371" s="47">
        <f t="shared" si="573"/>
        <v>62.63901886</v>
      </c>
      <c r="AX371" s="164">
        <f t="shared" si="579"/>
        <v>20</v>
      </c>
      <c r="AY371" s="48">
        <v>75925</v>
      </c>
      <c r="AZ371" s="49">
        <f t="shared" si="673"/>
        <v>97</v>
      </c>
      <c r="BA371" s="50">
        <v>100316</v>
      </c>
      <c r="BB371" s="49">
        <f t="shared" si="674"/>
        <v>40</v>
      </c>
      <c r="BC371" s="165">
        <f t="shared" si="574"/>
        <v>19.837012820000002</v>
      </c>
      <c r="BD371" s="51"/>
      <c r="BE371" s="44"/>
      <c r="BF371" s="162"/>
      <c r="BG371" s="100">
        <v>368</v>
      </c>
      <c r="BH371" s="39">
        <v>317555</v>
      </c>
      <c r="BI371" s="40">
        <v>170060</v>
      </c>
      <c r="BJ371" s="40">
        <v>143176</v>
      </c>
      <c r="BK371" s="39">
        <v>257308</v>
      </c>
      <c r="BL371" s="40">
        <v>124722</v>
      </c>
      <c r="BM371" s="40">
        <v>121204</v>
      </c>
      <c r="BN371" s="39">
        <v>239767</v>
      </c>
      <c r="BO371" s="40">
        <v>92499</v>
      </c>
      <c r="BP371" s="40">
        <v>143631</v>
      </c>
      <c r="BQ371" s="39">
        <v>239081</v>
      </c>
      <c r="BR371" s="40">
        <v>96866</v>
      </c>
      <c r="BS371" s="40">
        <v>140692</v>
      </c>
      <c r="BT371" s="39">
        <v>314125</v>
      </c>
      <c r="BU371" s="40">
        <v>159529</v>
      </c>
      <c r="BV371" s="40">
        <v>149054</v>
      </c>
      <c r="BW371" s="40">
        <v>0</v>
      </c>
      <c r="BX371" s="40">
        <v>0</v>
      </c>
      <c r="BY371" s="159">
        <v>5542</v>
      </c>
      <c r="BZ371" s="39">
        <v>243601</v>
      </c>
      <c r="CA371" s="40">
        <v>127959</v>
      </c>
      <c r="CB371" s="40">
        <v>115642</v>
      </c>
      <c r="CC371" s="159">
        <v>0</v>
      </c>
      <c r="CD371" s="39">
        <f t="shared" si="779"/>
        <v>255533</v>
      </c>
      <c r="CE371" s="40">
        <v>111991</v>
      </c>
      <c r="CF371" s="40">
        <v>143542</v>
      </c>
      <c r="CG371" s="159">
        <v>0</v>
      </c>
      <c r="CH371" s="39">
        <f t="shared" si="780"/>
        <v>143219</v>
      </c>
      <c r="CI371" s="40">
        <v>49478</v>
      </c>
      <c r="CJ371" s="40">
        <v>90606</v>
      </c>
      <c r="CK371" s="159">
        <v>3135</v>
      </c>
      <c r="CL371" s="39">
        <v>85553</v>
      </c>
      <c r="CM371" s="159">
        <v>142793</v>
      </c>
      <c r="CN371" s="39"/>
      <c r="CO371" s="40"/>
      <c r="CP371" s="40"/>
      <c r="CQ371" s="159"/>
      <c r="CR371" s="39">
        <v>640730</v>
      </c>
      <c r="CS371" s="40">
        <v>303860</v>
      </c>
      <c r="CT371" s="40">
        <v>94835</v>
      </c>
      <c r="CU371" s="40">
        <v>168075</v>
      </c>
      <c r="CV371" s="40">
        <v>59195</v>
      </c>
      <c r="CW371" s="40">
        <v>1965</v>
      </c>
      <c r="CX371" s="40">
        <v>12800</v>
      </c>
      <c r="CY371" s="39">
        <v>457110</v>
      </c>
      <c r="CZ371" s="40">
        <v>242705</v>
      </c>
      <c r="DA371" s="40">
        <v>68390</v>
      </c>
      <c r="DB371" s="40">
        <v>95570</v>
      </c>
      <c r="DC371" s="40">
        <v>43055</v>
      </c>
      <c r="DD371" s="40">
        <v>1325</v>
      </c>
      <c r="DE371" s="40">
        <v>6065</v>
      </c>
      <c r="DF371" s="39">
        <v>698488</v>
      </c>
      <c r="DG371" s="40">
        <v>330607</v>
      </c>
      <c r="DH371" s="40">
        <v>77844</v>
      </c>
      <c r="DI371" s="40">
        <v>210121</v>
      </c>
      <c r="DJ371" s="40">
        <v>65348</v>
      </c>
      <c r="DK371" s="40">
        <v>1326</v>
      </c>
      <c r="DL371" s="159">
        <v>13242</v>
      </c>
      <c r="DM371" s="39">
        <v>519479</v>
      </c>
      <c r="DN371" s="40">
        <v>264437</v>
      </c>
      <c r="DO371" s="40">
        <v>55692</v>
      </c>
      <c r="DP371" s="40">
        <v>140481</v>
      </c>
      <c r="DQ371" s="40">
        <v>50219</v>
      </c>
      <c r="DR371" s="40">
        <v>1014</v>
      </c>
      <c r="DS371" s="159">
        <v>7636</v>
      </c>
      <c r="DT371" s="41">
        <v>524874</v>
      </c>
      <c r="DU371" s="42">
        <v>56588</v>
      </c>
      <c r="DV371" s="42">
        <v>82500</v>
      </c>
      <c r="DW371" s="42">
        <v>126254</v>
      </c>
      <c r="DX371" s="42">
        <v>259532</v>
      </c>
      <c r="DY371" s="41">
        <v>241514</v>
      </c>
      <c r="DZ371" s="42">
        <v>5866</v>
      </c>
      <c r="EA371" s="42">
        <v>26902</v>
      </c>
      <c r="EB371" s="42">
        <v>57464</v>
      </c>
      <c r="EC371" s="160">
        <v>151282</v>
      </c>
    </row>
    <row r="372" spans="1:133">
      <c r="A372" s="155" t="s">
        <v>2240</v>
      </c>
      <c r="B372" s="155" t="s">
        <v>2241</v>
      </c>
      <c r="C372" s="140" t="s">
        <v>80</v>
      </c>
      <c r="D372" s="29" t="s">
        <v>374</v>
      </c>
      <c r="E372" s="156" t="s">
        <v>2242</v>
      </c>
      <c r="F372" s="29" t="s">
        <v>2243</v>
      </c>
      <c r="G372" s="156" t="s">
        <v>2244</v>
      </c>
      <c r="H372" s="166">
        <v>1996</v>
      </c>
      <c r="I372" s="150">
        <v>1955</v>
      </c>
      <c r="J372" s="100" t="s">
        <v>85</v>
      </c>
      <c r="K372" s="100" t="s">
        <v>49</v>
      </c>
      <c r="L372" s="100" t="s">
        <v>148</v>
      </c>
      <c r="M372" s="100" t="s">
        <v>87</v>
      </c>
      <c r="N372" s="100" t="s">
        <v>102</v>
      </c>
      <c r="O372" s="43">
        <f t="shared" si="561"/>
        <v>28.122700210000001</v>
      </c>
      <c r="P372" s="162">
        <f t="shared" si="562"/>
        <v>70.563169349999995</v>
      </c>
      <c r="Q372" s="43">
        <f t="shared" si="563"/>
        <v>23.90113148</v>
      </c>
      <c r="R372" s="162">
        <f t="shared" si="564"/>
        <v>72.723052260000003</v>
      </c>
      <c r="S372" s="43">
        <f t="shared" si="565"/>
        <v>21.74672558</v>
      </c>
      <c r="T372" s="162">
        <f t="shared" si="566"/>
        <v>77.0131449</v>
      </c>
      <c r="U372" s="43">
        <f t="shared" si="567"/>
        <v>26.190720110000001</v>
      </c>
      <c r="V372" s="162">
        <f t="shared" si="568"/>
        <v>73.166858750000003</v>
      </c>
      <c r="W372" s="43">
        <f t="shared" si="831"/>
        <v>25.46833616</v>
      </c>
      <c r="X372" s="162">
        <f t="shared" si="832"/>
        <v>72.509288290000001</v>
      </c>
      <c r="Y372" s="43">
        <f t="shared" si="665"/>
        <v>24.86729875</v>
      </c>
      <c r="Z372" s="162">
        <f t="shared" si="666"/>
        <v>73.441080650000004</v>
      </c>
      <c r="AA372" s="43">
        <f t="shared" si="781"/>
        <v>0</v>
      </c>
      <c r="AB372" s="162">
        <f t="shared" si="782"/>
        <v>100</v>
      </c>
      <c r="AC372" s="43">
        <f t="shared" si="773"/>
        <v>0</v>
      </c>
      <c r="AD372" s="162">
        <f t="shared" si="774"/>
        <v>89.324562720000003</v>
      </c>
      <c r="AE372" s="43">
        <f t="shared" si="775"/>
        <v>20.82915126</v>
      </c>
      <c r="AF372" s="162">
        <f t="shared" si="776"/>
        <v>79.170848739999997</v>
      </c>
      <c r="AG372" s="43">
        <f t="shared" ref="AG372:AL372" si="835">CZ372/$CY372*100</f>
        <v>72.459047470000002</v>
      </c>
      <c r="AH372" s="44">
        <f t="shared" si="835"/>
        <v>9.2279985179999997</v>
      </c>
      <c r="AI372" s="44">
        <f t="shared" si="835"/>
        <v>14.340494100000001</v>
      </c>
      <c r="AJ372" s="44">
        <f t="shared" si="835"/>
        <v>2.3179863680000001</v>
      </c>
      <c r="AK372" s="44">
        <f t="shared" si="835"/>
        <v>0.35588415239999999</v>
      </c>
      <c r="AL372" s="44">
        <f t="shared" si="835"/>
        <v>1.298589389</v>
      </c>
      <c r="AM372" s="43">
        <f t="shared" ref="AM372:AR372" si="836">DN372/$DM372*100</f>
        <v>71.583402849999999</v>
      </c>
      <c r="AN372" s="44">
        <f t="shared" si="836"/>
        <v>8.2981898269999999</v>
      </c>
      <c r="AO372" s="44">
        <f t="shared" si="836"/>
        <v>16.73147007</v>
      </c>
      <c r="AP372" s="44">
        <f t="shared" si="836"/>
        <v>2.0149373609999999</v>
      </c>
      <c r="AQ372" s="44">
        <f t="shared" si="836"/>
        <v>0.38049820880000002</v>
      </c>
      <c r="AR372" s="163">
        <f t="shared" si="836"/>
        <v>0.99150169060000004</v>
      </c>
      <c r="AS372" s="45">
        <f t="shared" si="571"/>
        <v>87.309959280000001</v>
      </c>
      <c r="AT372" s="46">
        <f t="shared" si="577"/>
        <v>295</v>
      </c>
      <c r="AU372" s="47">
        <f t="shared" si="572"/>
        <v>31.204415529999999</v>
      </c>
      <c r="AV372" s="46">
        <f t="shared" si="578"/>
        <v>198</v>
      </c>
      <c r="AW372" s="47">
        <f t="shared" si="573"/>
        <v>34.292194029999997</v>
      </c>
      <c r="AX372" s="164">
        <f t="shared" si="579"/>
        <v>215</v>
      </c>
      <c r="AY372" s="48">
        <v>73701</v>
      </c>
      <c r="AZ372" s="49">
        <f t="shared" si="673"/>
        <v>113</v>
      </c>
      <c r="BA372" s="50">
        <v>79831</v>
      </c>
      <c r="BB372" s="49">
        <f t="shared" si="674"/>
        <v>131</v>
      </c>
      <c r="BC372" s="165">
        <f t="shared" si="574"/>
        <v>47.611250320000003</v>
      </c>
      <c r="BD372" s="51"/>
      <c r="BE372" s="44"/>
      <c r="BF372" s="162"/>
      <c r="BG372" s="100">
        <v>369</v>
      </c>
      <c r="BH372" s="39">
        <v>388622</v>
      </c>
      <c r="BI372" s="40">
        <v>109291</v>
      </c>
      <c r="BJ372" s="40">
        <v>274224</v>
      </c>
      <c r="BK372" s="39">
        <v>295099</v>
      </c>
      <c r="BL372" s="40">
        <v>70532</v>
      </c>
      <c r="BM372" s="40">
        <v>214605</v>
      </c>
      <c r="BN372" s="39">
        <v>254167</v>
      </c>
      <c r="BO372" s="40">
        <v>55273</v>
      </c>
      <c r="BP372" s="40">
        <v>195742</v>
      </c>
      <c r="BQ372" s="39">
        <v>234270</v>
      </c>
      <c r="BR372" s="40">
        <v>61357</v>
      </c>
      <c r="BS372" s="40">
        <v>171408</v>
      </c>
      <c r="BT372" s="39">
        <v>382471</v>
      </c>
      <c r="BU372" s="40">
        <v>97409</v>
      </c>
      <c r="BV372" s="40">
        <v>277327</v>
      </c>
      <c r="BW372" s="40">
        <v>0</v>
      </c>
      <c r="BX372" s="40">
        <v>0</v>
      </c>
      <c r="BY372" s="159">
        <v>7735</v>
      </c>
      <c r="BZ372" s="39">
        <v>273170</v>
      </c>
      <c r="CA372" s="40">
        <v>67930</v>
      </c>
      <c r="CB372" s="40">
        <v>200619</v>
      </c>
      <c r="CC372" s="159">
        <v>4621</v>
      </c>
      <c r="CD372" s="39">
        <f t="shared" si="779"/>
        <v>236379</v>
      </c>
      <c r="CE372" s="40">
        <v>0</v>
      </c>
      <c r="CF372" s="40">
        <v>236379</v>
      </c>
      <c r="CG372" s="159">
        <v>0</v>
      </c>
      <c r="CH372" s="39">
        <f t="shared" si="780"/>
        <v>140013</v>
      </c>
      <c r="CI372" s="40">
        <v>0</v>
      </c>
      <c r="CJ372" s="40">
        <v>125066</v>
      </c>
      <c r="CK372" s="159">
        <v>14947</v>
      </c>
      <c r="CL372" s="39">
        <v>51051</v>
      </c>
      <c r="CM372" s="159">
        <v>194043</v>
      </c>
      <c r="CN372" s="39"/>
      <c r="CO372" s="40"/>
      <c r="CP372" s="40"/>
      <c r="CQ372" s="159"/>
      <c r="CR372" s="39">
        <v>789105</v>
      </c>
      <c r="CS372" s="40">
        <v>536415</v>
      </c>
      <c r="CT372" s="40">
        <v>69740</v>
      </c>
      <c r="CU372" s="40">
        <v>146245</v>
      </c>
      <c r="CV372" s="40">
        <v>19110</v>
      </c>
      <c r="CW372" s="40">
        <v>2950</v>
      </c>
      <c r="CX372" s="40">
        <v>14645</v>
      </c>
      <c r="CY372" s="39">
        <v>580245</v>
      </c>
      <c r="CZ372" s="40">
        <v>420440</v>
      </c>
      <c r="DA372" s="40">
        <v>53545</v>
      </c>
      <c r="DB372" s="40">
        <v>83210</v>
      </c>
      <c r="DC372" s="40">
        <v>13450</v>
      </c>
      <c r="DD372" s="40">
        <v>2065</v>
      </c>
      <c r="DE372" s="40">
        <v>7535</v>
      </c>
      <c r="DF372" s="39">
        <v>698488</v>
      </c>
      <c r="DG372" s="40">
        <v>477561</v>
      </c>
      <c r="DH372" s="40">
        <v>56772</v>
      </c>
      <c r="DI372" s="40">
        <v>137284</v>
      </c>
      <c r="DJ372" s="40">
        <v>14341</v>
      </c>
      <c r="DK372" s="40">
        <v>2562</v>
      </c>
      <c r="DL372" s="159">
        <v>9968</v>
      </c>
      <c r="DM372" s="39">
        <v>516691</v>
      </c>
      <c r="DN372" s="40">
        <v>369865</v>
      </c>
      <c r="DO372" s="40">
        <v>42876</v>
      </c>
      <c r="DP372" s="40">
        <v>86450</v>
      </c>
      <c r="DQ372" s="40">
        <v>10411</v>
      </c>
      <c r="DR372" s="40">
        <v>1966</v>
      </c>
      <c r="DS372" s="159">
        <v>5123</v>
      </c>
      <c r="DT372" s="41">
        <v>563103</v>
      </c>
      <c r="DU372" s="42">
        <v>71458</v>
      </c>
      <c r="DV372" s="42">
        <v>147995</v>
      </c>
      <c r="DW372" s="42">
        <v>167937</v>
      </c>
      <c r="DX372" s="42">
        <v>175713</v>
      </c>
      <c r="DY372" s="41">
        <v>384936</v>
      </c>
      <c r="DZ372" s="42">
        <v>26500</v>
      </c>
      <c r="EA372" s="42">
        <v>101565</v>
      </c>
      <c r="EB372" s="42">
        <v>124868</v>
      </c>
      <c r="EC372" s="160">
        <v>132003</v>
      </c>
    </row>
    <row r="373" spans="1:133">
      <c r="A373" s="154" t="s">
        <v>2245</v>
      </c>
      <c r="B373" s="154" t="s">
        <v>2246</v>
      </c>
      <c r="C373" s="140" t="s">
        <v>126</v>
      </c>
      <c r="D373" s="29" t="s">
        <v>669</v>
      </c>
      <c r="E373" s="156" t="s">
        <v>2188</v>
      </c>
      <c r="F373" s="29" t="s">
        <v>2247</v>
      </c>
      <c r="G373" s="156" t="s">
        <v>2248</v>
      </c>
      <c r="H373" s="166">
        <v>2004</v>
      </c>
      <c r="I373" s="150">
        <v>1947</v>
      </c>
      <c r="J373" s="100" t="s">
        <v>85</v>
      </c>
      <c r="K373" s="100" t="s">
        <v>50</v>
      </c>
      <c r="L373" s="100" t="s">
        <v>86</v>
      </c>
      <c r="M373" s="100" t="s">
        <v>87</v>
      </c>
      <c r="N373" s="100" t="s">
        <v>102</v>
      </c>
      <c r="O373" s="43">
        <f t="shared" si="561"/>
        <v>75.739153990000005</v>
      </c>
      <c r="P373" s="162">
        <f t="shared" si="562"/>
        <v>23.260067060000001</v>
      </c>
      <c r="Q373" s="43">
        <f t="shared" si="563"/>
        <v>79.332816870000002</v>
      </c>
      <c r="R373" s="162">
        <f t="shared" si="564"/>
        <v>18.03111358</v>
      </c>
      <c r="S373" s="43">
        <f t="shared" si="565"/>
        <v>78.023482419999993</v>
      </c>
      <c r="T373" s="162">
        <f t="shared" si="566"/>
        <v>21.14813681</v>
      </c>
      <c r="U373" s="43">
        <f t="shared" si="567"/>
        <v>76.186840900000007</v>
      </c>
      <c r="V373" s="162">
        <f t="shared" si="568"/>
        <v>23.439350940000001</v>
      </c>
      <c r="W373" s="43">
        <f t="shared" si="831"/>
        <v>75.483507709999998</v>
      </c>
      <c r="X373" s="162">
        <f t="shared" si="832"/>
        <v>21.638361119999999</v>
      </c>
      <c r="Y373" s="43">
        <f t="shared" si="665"/>
        <v>89.055627090000002</v>
      </c>
      <c r="Z373" s="162">
        <f t="shared" si="666"/>
        <v>0</v>
      </c>
      <c r="AA373" s="43">
        <f t="shared" si="781"/>
        <v>80.643741079999998</v>
      </c>
      <c r="AB373" s="162">
        <f t="shared" si="782"/>
        <v>19.356258919999998</v>
      </c>
      <c r="AC373" s="43">
        <f t="shared" si="773"/>
        <v>90.821250419999998</v>
      </c>
      <c r="AD373" s="162">
        <f t="shared" si="774"/>
        <v>0</v>
      </c>
      <c r="AE373" s="43">
        <f t="shared" si="775"/>
        <v>79.94661902</v>
      </c>
      <c r="AF373" s="162">
        <f t="shared" si="776"/>
        <v>20.05338098</v>
      </c>
      <c r="AG373" s="43">
        <f t="shared" ref="AG373:AL373" si="837">CZ373/$CY373*100</f>
        <v>15.272265989999999</v>
      </c>
      <c r="AH373" s="44">
        <f t="shared" si="837"/>
        <v>46.712907469999998</v>
      </c>
      <c r="AI373" s="44">
        <f t="shared" si="837"/>
        <v>25.320330049999999</v>
      </c>
      <c r="AJ373" s="44">
        <f t="shared" si="837"/>
        <v>11.552829729999999</v>
      </c>
      <c r="AK373" s="44">
        <f t="shared" si="837"/>
        <v>0.18620456899999999</v>
      </c>
      <c r="AL373" s="44">
        <f t="shared" si="837"/>
        <v>0.95546219470000004</v>
      </c>
      <c r="AM373" s="43">
        <f t="shared" ref="AM373:AR373" si="838">DN373/$DM373*100</f>
        <v>13.94255051</v>
      </c>
      <c r="AN373" s="44">
        <f t="shared" si="838"/>
        <v>38.185204630000001</v>
      </c>
      <c r="AO373" s="44">
        <f t="shared" si="838"/>
        <v>34.002359630000001</v>
      </c>
      <c r="AP373" s="44">
        <f t="shared" si="838"/>
        <v>12.47586974</v>
      </c>
      <c r="AQ373" s="44">
        <f t="shared" si="838"/>
        <v>0.154313902</v>
      </c>
      <c r="AR373" s="163">
        <f t="shared" si="838"/>
        <v>1.2397015929999999</v>
      </c>
      <c r="AS373" s="45">
        <f t="shared" si="571"/>
        <v>78.800768250000004</v>
      </c>
      <c r="AT373" s="46">
        <f t="shared" si="577"/>
        <v>403</v>
      </c>
      <c r="AU373" s="47">
        <f t="shared" si="572"/>
        <v>24.93448772</v>
      </c>
      <c r="AV373" s="46">
        <f t="shared" si="578"/>
        <v>303</v>
      </c>
      <c r="AW373" s="47">
        <f t="shared" si="573"/>
        <v>45.79018816</v>
      </c>
      <c r="AX373" s="164">
        <f t="shared" si="579"/>
        <v>97</v>
      </c>
      <c r="AY373" s="48">
        <v>49160</v>
      </c>
      <c r="AZ373" s="49">
        <f t="shared" si="673"/>
        <v>364</v>
      </c>
      <c r="BA373" s="50">
        <v>62199</v>
      </c>
      <c r="BB373" s="49">
        <f t="shared" si="674"/>
        <v>280</v>
      </c>
      <c r="BC373" s="165">
        <f t="shared" si="574"/>
        <v>8.2790666589999997</v>
      </c>
      <c r="BD373" s="51"/>
      <c r="BE373" s="44"/>
      <c r="BF373" s="162"/>
      <c r="BG373" s="100">
        <v>370</v>
      </c>
      <c r="BH373" s="39">
        <v>236216</v>
      </c>
      <c r="BI373" s="40">
        <v>178908</v>
      </c>
      <c r="BJ373" s="40">
        <v>54944</v>
      </c>
      <c r="BK373" s="39">
        <v>191042</v>
      </c>
      <c r="BL373" s="40">
        <v>151559</v>
      </c>
      <c r="BM373" s="40">
        <v>34447</v>
      </c>
      <c r="BN373" s="39">
        <v>186267</v>
      </c>
      <c r="BO373" s="40">
        <v>145332</v>
      </c>
      <c r="BP373" s="40">
        <v>39392</v>
      </c>
      <c r="BQ373" s="39">
        <v>189937</v>
      </c>
      <c r="BR373" s="40">
        <v>144707</v>
      </c>
      <c r="BS373" s="40">
        <v>44520</v>
      </c>
      <c r="BT373" s="39">
        <v>229107</v>
      </c>
      <c r="BU373" s="40">
        <v>172938</v>
      </c>
      <c r="BV373" s="40">
        <v>49575</v>
      </c>
      <c r="BW373" s="40">
        <v>0</v>
      </c>
      <c r="BX373" s="40">
        <v>0</v>
      </c>
      <c r="BY373" s="159">
        <v>6594</v>
      </c>
      <c r="BZ373" s="39">
        <v>153001</v>
      </c>
      <c r="CA373" s="40">
        <v>136256</v>
      </c>
      <c r="CB373" s="40">
        <v>0</v>
      </c>
      <c r="CC373" s="159">
        <v>16745</v>
      </c>
      <c r="CD373" s="39">
        <f t="shared" si="779"/>
        <v>188523</v>
      </c>
      <c r="CE373" s="40">
        <v>152032</v>
      </c>
      <c r="CF373" s="40">
        <v>36491</v>
      </c>
      <c r="CG373" s="159">
        <v>0</v>
      </c>
      <c r="CH373" s="39">
        <f t="shared" si="780"/>
        <v>86003</v>
      </c>
      <c r="CI373" s="40">
        <v>78109</v>
      </c>
      <c r="CJ373" s="40">
        <v>0</v>
      </c>
      <c r="CK373" s="159">
        <v>7894</v>
      </c>
      <c r="CL373" s="39">
        <v>144075</v>
      </c>
      <c r="CM373" s="159">
        <v>36139</v>
      </c>
      <c r="CN373" s="39"/>
      <c r="CO373" s="40"/>
      <c r="CP373" s="40"/>
      <c r="CQ373" s="159"/>
      <c r="CR373" s="39">
        <v>617485</v>
      </c>
      <c r="CS373" s="40">
        <v>76325</v>
      </c>
      <c r="CT373" s="40">
        <v>270925</v>
      </c>
      <c r="CU373" s="40">
        <v>200245</v>
      </c>
      <c r="CV373" s="40">
        <v>62345</v>
      </c>
      <c r="CW373" s="40">
        <v>980</v>
      </c>
      <c r="CX373" s="40">
        <v>6665</v>
      </c>
      <c r="CY373" s="39">
        <v>429635</v>
      </c>
      <c r="CZ373" s="40">
        <v>65615</v>
      </c>
      <c r="DA373" s="40">
        <v>200695</v>
      </c>
      <c r="DB373" s="40">
        <v>108785</v>
      </c>
      <c r="DC373" s="40">
        <v>49635</v>
      </c>
      <c r="DD373" s="40">
        <v>800</v>
      </c>
      <c r="DE373" s="40">
        <v>4105</v>
      </c>
      <c r="DF373" s="39">
        <v>698488</v>
      </c>
      <c r="DG373" s="40">
        <v>80383</v>
      </c>
      <c r="DH373" s="40">
        <v>268760</v>
      </c>
      <c r="DI373" s="40">
        <v>260665</v>
      </c>
      <c r="DJ373" s="40">
        <v>77546</v>
      </c>
      <c r="DK373" s="40">
        <v>1054</v>
      </c>
      <c r="DL373" s="159">
        <v>10080</v>
      </c>
      <c r="DM373" s="39">
        <v>500927</v>
      </c>
      <c r="DN373" s="40">
        <v>69842</v>
      </c>
      <c r="DO373" s="40">
        <v>191280</v>
      </c>
      <c r="DP373" s="40">
        <v>170327</v>
      </c>
      <c r="DQ373" s="40">
        <v>62495</v>
      </c>
      <c r="DR373" s="40">
        <v>773</v>
      </c>
      <c r="DS373" s="159">
        <v>6210</v>
      </c>
      <c r="DT373" s="41">
        <v>497235</v>
      </c>
      <c r="DU373" s="42">
        <v>105410</v>
      </c>
      <c r="DV373" s="42">
        <v>132710</v>
      </c>
      <c r="DW373" s="42">
        <v>135132</v>
      </c>
      <c r="DX373" s="42">
        <v>123983</v>
      </c>
      <c r="DY373" s="41">
        <v>63352</v>
      </c>
      <c r="DZ373" s="42">
        <v>3477</v>
      </c>
      <c r="EA373" s="42">
        <v>12280</v>
      </c>
      <c r="EB373" s="42">
        <v>18586</v>
      </c>
      <c r="EC373" s="160">
        <v>29009</v>
      </c>
    </row>
    <row r="374" spans="1:133">
      <c r="A374" s="155" t="s">
        <v>2249</v>
      </c>
      <c r="B374" s="155" t="s">
        <v>2250</v>
      </c>
      <c r="C374" s="140" t="s">
        <v>80</v>
      </c>
      <c r="D374" s="29" t="s">
        <v>1427</v>
      </c>
      <c r="E374" s="156" t="s">
        <v>2251</v>
      </c>
      <c r="F374" s="29" t="s">
        <v>2252</v>
      </c>
      <c r="G374" s="156" t="s">
        <v>2253</v>
      </c>
      <c r="H374" s="166">
        <v>2004</v>
      </c>
      <c r="I374" s="150">
        <v>1962</v>
      </c>
      <c r="J374" s="100" t="s">
        <v>85</v>
      </c>
      <c r="K374" s="100" t="s">
        <v>49</v>
      </c>
      <c r="L374" s="100" t="s">
        <v>148</v>
      </c>
      <c r="M374" s="100" t="s">
        <v>87</v>
      </c>
      <c r="N374" s="100" t="s">
        <v>102</v>
      </c>
      <c r="O374" s="43">
        <f t="shared" si="561"/>
        <v>48.432402400000001</v>
      </c>
      <c r="P374" s="162">
        <f t="shared" si="562"/>
        <v>50.045826470000002</v>
      </c>
      <c r="Q374" s="43">
        <f t="shared" si="563"/>
        <v>43.151304369999998</v>
      </c>
      <c r="R374" s="162">
        <f t="shared" si="564"/>
        <v>52.330920599999999</v>
      </c>
      <c r="S374" s="43">
        <f t="shared" si="565"/>
        <v>38.80971066</v>
      </c>
      <c r="T374" s="162">
        <f t="shared" si="566"/>
        <v>59.123552580000002</v>
      </c>
      <c r="U374" s="43">
        <f t="shared" si="567"/>
        <v>42.746605559999999</v>
      </c>
      <c r="V374" s="162">
        <f t="shared" si="568"/>
        <v>56.38154033</v>
      </c>
      <c r="W374" s="43">
        <f t="shared" si="831"/>
        <v>45.346393040000002</v>
      </c>
      <c r="X374" s="162">
        <f t="shared" si="832"/>
        <v>52.481070029999998</v>
      </c>
      <c r="Y374" s="43">
        <f t="shared" si="665"/>
        <v>46.790567430000003</v>
      </c>
      <c r="Z374" s="162">
        <f t="shared" si="666"/>
        <v>51.056599970000001</v>
      </c>
      <c r="AA374" s="43">
        <f t="shared" si="781"/>
        <v>38.442098530000003</v>
      </c>
      <c r="AB374" s="162">
        <f t="shared" si="782"/>
        <v>57.33237364</v>
      </c>
      <c r="AC374" s="43">
        <f t="shared" si="773"/>
        <v>34.13974838</v>
      </c>
      <c r="AD374" s="162">
        <f t="shared" si="774"/>
        <v>62.181797570000001</v>
      </c>
      <c r="AE374" s="43">
        <f t="shared" si="775"/>
        <v>37.460908910000001</v>
      </c>
      <c r="AF374" s="162">
        <f t="shared" si="776"/>
        <v>62.539091089999999</v>
      </c>
      <c r="AG374" s="43">
        <f t="shared" ref="AG374:AL374" si="839">CZ374/$CY374*100</f>
        <v>62.256584480000001</v>
      </c>
      <c r="AH374" s="44">
        <f t="shared" si="839"/>
        <v>11.814408800000001</v>
      </c>
      <c r="AI374" s="44">
        <f t="shared" si="839"/>
        <v>19.5319067</v>
      </c>
      <c r="AJ374" s="44">
        <f t="shared" si="839"/>
        <v>4.7290907820000001</v>
      </c>
      <c r="AK374" s="44">
        <f t="shared" si="839"/>
        <v>0.1935065845</v>
      </c>
      <c r="AL374" s="44">
        <f t="shared" si="839"/>
        <v>1.4745026619999999</v>
      </c>
      <c r="AM374" s="43">
        <f t="shared" ref="AM374:AR374" si="840">DN374/$DM374*100</f>
        <v>61.620290619999999</v>
      </c>
      <c r="AN374" s="44">
        <f t="shared" si="840"/>
        <v>9.7999941600000007</v>
      </c>
      <c r="AO374" s="44">
        <f t="shared" si="840"/>
        <v>22.7660175</v>
      </c>
      <c r="AP374" s="44">
        <f t="shared" si="840"/>
        <v>4.3210993990000004</v>
      </c>
      <c r="AQ374" s="44">
        <f t="shared" si="840"/>
        <v>0.2943151625</v>
      </c>
      <c r="AR374" s="163">
        <f t="shared" si="840"/>
        <v>1.1982831620000001</v>
      </c>
      <c r="AS374" s="45">
        <f t="shared" si="571"/>
        <v>89.593001110000003</v>
      </c>
      <c r="AT374" s="46">
        <f t="shared" si="577"/>
        <v>206</v>
      </c>
      <c r="AU374" s="47">
        <f t="shared" si="572"/>
        <v>40.626825500000002</v>
      </c>
      <c r="AV374" s="46">
        <f t="shared" si="578"/>
        <v>85</v>
      </c>
      <c r="AW374" s="47">
        <f t="shared" si="573"/>
        <v>47.509643799999999</v>
      </c>
      <c r="AX374" s="164">
        <f t="shared" si="579"/>
        <v>87</v>
      </c>
      <c r="AY374" s="48">
        <v>78872</v>
      </c>
      <c r="AZ374" s="49">
        <f t="shared" si="673"/>
        <v>78</v>
      </c>
      <c r="BA374" s="50">
        <v>89872</v>
      </c>
      <c r="BB374" s="49">
        <f t="shared" si="674"/>
        <v>81</v>
      </c>
      <c r="BC374" s="165">
        <f t="shared" si="574"/>
        <v>32.678702950000002</v>
      </c>
      <c r="BD374" s="51"/>
      <c r="BE374" s="44"/>
      <c r="BF374" s="162"/>
      <c r="BG374" s="100">
        <v>371</v>
      </c>
      <c r="BH374" s="39">
        <v>421154</v>
      </c>
      <c r="BI374" s="40">
        <v>203975</v>
      </c>
      <c r="BJ374" s="40">
        <v>210770</v>
      </c>
      <c r="BK374" s="39">
        <v>315133</v>
      </c>
      <c r="BL374" s="40">
        <v>135984</v>
      </c>
      <c r="BM374" s="40">
        <v>164912</v>
      </c>
      <c r="BN374" s="39">
        <v>270136</v>
      </c>
      <c r="BO374" s="40">
        <v>104839</v>
      </c>
      <c r="BP374" s="40">
        <v>159714</v>
      </c>
      <c r="BQ374" s="39">
        <v>264035</v>
      </c>
      <c r="BR374" s="40">
        <v>112866</v>
      </c>
      <c r="BS374" s="40">
        <v>148867</v>
      </c>
      <c r="BT374" s="39">
        <v>413894</v>
      </c>
      <c r="BU374" s="40">
        <v>187686</v>
      </c>
      <c r="BV374" s="40">
        <v>217216</v>
      </c>
      <c r="BW374" s="40">
        <v>0</v>
      </c>
      <c r="BX374" s="40">
        <v>0</v>
      </c>
      <c r="BY374" s="159">
        <v>8992</v>
      </c>
      <c r="BZ374" s="39">
        <v>307827</v>
      </c>
      <c r="CA374" s="40">
        <v>144034</v>
      </c>
      <c r="CB374" s="40">
        <v>157166</v>
      </c>
      <c r="CC374" s="159">
        <v>6627</v>
      </c>
      <c r="CD374" s="39">
        <f t="shared" si="779"/>
        <v>312600</v>
      </c>
      <c r="CE374" s="40">
        <v>120170</v>
      </c>
      <c r="CF374" s="40">
        <v>179221</v>
      </c>
      <c r="CG374" s="159">
        <v>13209</v>
      </c>
      <c r="CH374" s="39">
        <f t="shared" si="780"/>
        <v>176460</v>
      </c>
      <c r="CI374" s="40">
        <v>60243</v>
      </c>
      <c r="CJ374" s="40">
        <v>109726</v>
      </c>
      <c r="CK374" s="159">
        <v>6491</v>
      </c>
      <c r="CL374" s="39">
        <v>95710</v>
      </c>
      <c r="CM374" s="159">
        <v>159783</v>
      </c>
      <c r="CN374" s="39"/>
      <c r="CO374" s="40"/>
      <c r="CP374" s="40"/>
      <c r="CQ374" s="159"/>
      <c r="CR374" s="39">
        <v>785140</v>
      </c>
      <c r="CS374" s="40">
        <v>446195</v>
      </c>
      <c r="CT374" s="40">
        <v>92600</v>
      </c>
      <c r="CU374" s="40">
        <v>191505</v>
      </c>
      <c r="CV374" s="40">
        <v>37680</v>
      </c>
      <c r="CW374" s="40">
        <v>1295</v>
      </c>
      <c r="CX374" s="40">
        <v>15865</v>
      </c>
      <c r="CY374" s="39">
        <v>571040</v>
      </c>
      <c r="CZ374" s="40">
        <v>355510</v>
      </c>
      <c r="DA374" s="40">
        <v>67465</v>
      </c>
      <c r="DB374" s="40">
        <v>111535</v>
      </c>
      <c r="DC374" s="40">
        <v>27005</v>
      </c>
      <c r="DD374" s="40">
        <v>1105</v>
      </c>
      <c r="DE374" s="40">
        <v>8420</v>
      </c>
      <c r="DF374" s="39">
        <v>698487</v>
      </c>
      <c r="DG374" s="40">
        <v>401385</v>
      </c>
      <c r="DH374" s="40">
        <v>69705</v>
      </c>
      <c r="DI374" s="40">
        <v>183827</v>
      </c>
      <c r="DJ374" s="40">
        <v>30200</v>
      </c>
      <c r="DK374" s="40">
        <v>1928</v>
      </c>
      <c r="DL374" s="159">
        <v>11442</v>
      </c>
      <c r="DM374" s="39">
        <v>513735</v>
      </c>
      <c r="DN374" s="40">
        <v>316565</v>
      </c>
      <c r="DO374" s="40">
        <v>50346</v>
      </c>
      <c r="DP374" s="40">
        <v>116957</v>
      </c>
      <c r="DQ374" s="40">
        <v>22199</v>
      </c>
      <c r="DR374" s="40">
        <v>1512</v>
      </c>
      <c r="DS374" s="159">
        <v>6156</v>
      </c>
      <c r="DT374" s="41">
        <v>580321</v>
      </c>
      <c r="DU374" s="42">
        <v>60394</v>
      </c>
      <c r="DV374" s="42">
        <v>126037</v>
      </c>
      <c r="DW374" s="42">
        <v>158124</v>
      </c>
      <c r="DX374" s="42">
        <v>235766</v>
      </c>
      <c r="DY374" s="41">
        <v>334671</v>
      </c>
      <c r="DZ374" s="42">
        <v>13521</v>
      </c>
      <c r="EA374" s="42">
        <v>65492</v>
      </c>
      <c r="EB374" s="42">
        <v>96657</v>
      </c>
      <c r="EC374" s="160">
        <v>159001</v>
      </c>
    </row>
    <row r="375" spans="1:133">
      <c r="A375" s="154" t="s">
        <v>2254</v>
      </c>
      <c r="B375" s="154" t="s">
        <v>2255</v>
      </c>
      <c r="C375" s="140" t="s">
        <v>80</v>
      </c>
      <c r="D375" s="29" t="s">
        <v>2256</v>
      </c>
      <c r="E375" s="156" t="s">
        <v>2257</v>
      </c>
      <c r="F375" s="29" t="s">
        <v>2258</v>
      </c>
      <c r="G375" s="156" t="s">
        <v>2259</v>
      </c>
      <c r="H375" s="166">
        <v>2020</v>
      </c>
      <c r="I375" s="150">
        <v>1978</v>
      </c>
      <c r="J375" s="100" t="s">
        <v>85</v>
      </c>
      <c r="K375" s="100" t="s">
        <v>49</v>
      </c>
      <c r="L375" s="100" t="s">
        <v>196</v>
      </c>
      <c r="M375" s="100" t="s">
        <v>87</v>
      </c>
      <c r="N375" s="100" t="s">
        <v>95</v>
      </c>
      <c r="O375" s="43">
        <f t="shared" si="561"/>
        <v>19.669467539999999</v>
      </c>
      <c r="P375" s="162">
        <f t="shared" si="562"/>
        <v>79.124018489999997</v>
      </c>
      <c r="Q375" s="43">
        <f t="shared" si="563"/>
        <v>19.074178249999999</v>
      </c>
      <c r="R375" s="162">
        <f t="shared" si="564"/>
        <v>77.802780679999998</v>
      </c>
      <c r="S375" s="43">
        <f t="shared" si="565"/>
        <v>19.567492000000001</v>
      </c>
      <c r="T375" s="162">
        <f t="shared" si="566"/>
        <v>79.170845439999994</v>
      </c>
      <c r="U375" s="43">
        <f t="shared" si="567"/>
        <v>23.180298090000001</v>
      </c>
      <c r="V375" s="162">
        <f t="shared" si="568"/>
        <v>76.0653978</v>
      </c>
      <c r="W375" s="43">
        <f t="shared" si="831"/>
        <v>18.299842689999998</v>
      </c>
      <c r="X375" s="162">
        <f t="shared" si="832"/>
        <v>79.708540540000001</v>
      </c>
      <c r="Y375" s="43">
        <f t="shared" si="665"/>
        <v>18.43704198</v>
      </c>
      <c r="Z375" s="162">
        <f t="shared" si="666"/>
        <v>80.136765629999999</v>
      </c>
      <c r="AA375" s="43">
        <f t="shared" si="781"/>
        <v>0</v>
      </c>
      <c r="AB375" s="162">
        <f t="shared" si="782"/>
        <v>89.502456240000001</v>
      </c>
      <c r="AC375" s="43">
        <f t="shared" si="773"/>
        <v>0</v>
      </c>
      <c r="AD375" s="162">
        <f t="shared" si="774"/>
        <v>90.26962383</v>
      </c>
      <c r="AE375" s="43">
        <f t="shared" si="775"/>
        <v>19.10227935</v>
      </c>
      <c r="AF375" s="162">
        <f t="shared" si="776"/>
        <v>80.897720649999997</v>
      </c>
      <c r="AG375" s="43">
        <f t="shared" ref="AG375:AL375" si="841">CZ375/$CY375*100</f>
        <v>63.470589339999997</v>
      </c>
      <c r="AH375" s="44">
        <f t="shared" si="841"/>
        <v>3.8307925969999999</v>
      </c>
      <c r="AI375" s="44">
        <f t="shared" si="841"/>
        <v>30.597588640000001</v>
      </c>
      <c r="AJ375" s="44">
        <f t="shared" si="841"/>
        <v>0.69190527089999998</v>
      </c>
      <c r="AK375" s="44">
        <f t="shared" si="841"/>
        <v>0.38626689920000001</v>
      </c>
      <c r="AL375" s="44">
        <f t="shared" si="841"/>
        <v>1.0228572499999999</v>
      </c>
      <c r="AM375" s="43">
        <f t="shared" ref="AM375:AR375" si="842">DN375/$DM375*100</f>
        <v>65.683179300000006</v>
      </c>
      <c r="AN375" s="44">
        <f t="shared" si="842"/>
        <v>3.4387616479999998</v>
      </c>
      <c r="AO375" s="44">
        <f t="shared" si="842"/>
        <v>28.794749629999998</v>
      </c>
      <c r="AP375" s="44">
        <f t="shared" si="842"/>
        <v>0.77684021199999997</v>
      </c>
      <c r="AQ375" s="44">
        <f t="shared" si="842"/>
        <v>0.45328435030000003</v>
      </c>
      <c r="AR375" s="163">
        <f t="shared" si="842"/>
        <v>0.85318485349999995</v>
      </c>
      <c r="AS375" s="45">
        <f t="shared" si="571"/>
        <v>82.814630030000004</v>
      </c>
      <c r="AT375" s="46">
        <f t="shared" si="577"/>
        <v>372</v>
      </c>
      <c r="AU375" s="47">
        <f t="shared" si="572"/>
        <v>21.432740469999999</v>
      </c>
      <c r="AV375" s="46">
        <f t="shared" si="578"/>
        <v>364</v>
      </c>
      <c r="AW375" s="47">
        <f t="shared" si="573"/>
        <v>27.350516710000001</v>
      </c>
      <c r="AX375" s="164">
        <f t="shared" si="579"/>
        <v>317</v>
      </c>
      <c r="AY375" s="48">
        <v>59444</v>
      </c>
      <c r="AZ375" s="49">
        <f t="shared" si="673"/>
        <v>234</v>
      </c>
      <c r="BA375" s="50">
        <v>62209</v>
      </c>
      <c r="BB375" s="49">
        <f t="shared" si="674"/>
        <v>279</v>
      </c>
      <c r="BC375" s="165">
        <f t="shared" si="574"/>
        <v>46.111055200000003</v>
      </c>
      <c r="BD375" s="51"/>
      <c r="BE375" s="44"/>
      <c r="BF375" s="162"/>
      <c r="BG375" s="100">
        <v>372</v>
      </c>
      <c r="BH375" s="39">
        <v>297883</v>
      </c>
      <c r="BI375" s="40">
        <v>58592</v>
      </c>
      <c r="BJ375" s="40">
        <v>235697</v>
      </c>
      <c r="BK375" s="39">
        <v>248860</v>
      </c>
      <c r="BL375" s="40">
        <v>47468</v>
      </c>
      <c r="BM375" s="40">
        <v>193620</v>
      </c>
      <c r="BN375" s="39">
        <v>230331</v>
      </c>
      <c r="BO375" s="40">
        <v>45070</v>
      </c>
      <c r="BP375" s="40">
        <v>182355</v>
      </c>
      <c r="BQ375" s="39">
        <v>242210</v>
      </c>
      <c r="BR375" s="40">
        <v>56145</v>
      </c>
      <c r="BS375" s="40">
        <v>184238</v>
      </c>
      <c r="BT375" s="39">
        <v>291773</v>
      </c>
      <c r="BU375" s="40">
        <v>53394</v>
      </c>
      <c r="BV375" s="40">
        <v>232568</v>
      </c>
      <c r="BW375" s="40">
        <v>0</v>
      </c>
      <c r="BX375" s="40">
        <v>0</v>
      </c>
      <c r="BY375" s="159">
        <v>5811</v>
      </c>
      <c r="BZ375" s="39">
        <v>220377</v>
      </c>
      <c r="CA375" s="40">
        <v>40631</v>
      </c>
      <c r="CB375" s="40">
        <v>176603</v>
      </c>
      <c r="CC375" s="159">
        <v>3143</v>
      </c>
      <c r="CD375" s="39">
        <f t="shared" si="779"/>
        <v>225548</v>
      </c>
      <c r="CE375" s="40">
        <v>0</v>
      </c>
      <c r="CF375" s="40">
        <v>201871</v>
      </c>
      <c r="CG375" s="159">
        <v>23677</v>
      </c>
      <c r="CH375" s="39">
        <f t="shared" si="780"/>
        <v>119574</v>
      </c>
      <c r="CI375" s="40">
        <v>0</v>
      </c>
      <c r="CJ375" s="40">
        <v>107939</v>
      </c>
      <c r="CK375" s="159">
        <v>11635</v>
      </c>
      <c r="CL375" s="39">
        <v>41970</v>
      </c>
      <c r="CM375" s="159">
        <v>177742</v>
      </c>
      <c r="CN375" s="39"/>
      <c r="CO375" s="40"/>
      <c r="CP375" s="40"/>
      <c r="CQ375" s="159"/>
      <c r="CR375" s="39">
        <v>726130</v>
      </c>
      <c r="CS375" s="40">
        <v>421730</v>
      </c>
      <c r="CT375" s="40">
        <v>26955</v>
      </c>
      <c r="CU375" s="40">
        <v>260175</v>
      </c>
      <c r="CV375" s="40">
        <v>5310</v>
      </c>
      <c r="CW375" s="40">
        <v>2455</v>
      </c>
      <c r="CX375" s="40">
        <v>9505</v>
      </c>
      <c r="CY375" s="39">
        <v>533310</v>
      </c>
      <c r="CZ375" s="40">
        <v>338495</v>
      </c>
      <c r="DA375" s="40">
        <v>20430</v>
      </c>
      <c r="DB375" s="40">
        <v>163180</v>
      </c>
      <c r="DC375" s="40">
        <v>3690</v>
      </c>
      <c r="DD375" s="40">
        <v>2060</v>
      </c>
      <c r="DE375" s="40">
        <v>5455</v>
      </c>
      <c r="DF375" s="39">
        <v>698488</v>
      </c>
      <c r="DG375" s="40">
        <v>425848</v>
      </c>
      <c r="DH375" s="40">
        <v>24264</v>
      </c>
      <c r="DI375" s="40">
        <v>232747</v>
      </c>
      <c r="DJ375" s="40">
        <v>5251</v>
      </c>
      <c r="DK375" s="40">
        <v>3026</v>
      </c>
      <c r="DL375" s="159">
        <v>7352</v>
      </c>
      <c r="DM375" s="39">
        <v>522630</v>
      </c>
      <c r="DN375" s="40">
        <v>343280</v>
      </c>
      <c r="DO375" s="40">
        <v>17972</v>
      </c>
      <c r="DP375" s="40">
        <v>150490</v>
      </c>
      <c r="DQ375" s="40">
        <v>4060</v>
      </c>
      <c r="DR375" s="40">
        <v>2369</v>
      </c>
      <c r="DS375" s="159">
        <v>4459</v>
      </c>
      <c r="DT375" s="41">
        <v>500286</v>
      </c>
      <c r="DU375" s="42">
        <v>85976</v>
      </c>
      <c r="DV375" s="42">
        <v>151416</v>
      </c>
      <c r="DW375" s="42">
        <v>155669</v>
      </c>
      <c r="DX375" s="42">
        <v>107225</v>
      </c>
      <c r="DY375" s="41">
        <v>306071</v>
      </c>
      <c r="DZ375" s="42">
        <v>26451</v>
      </c>
      <c r="EA375" s="42">
        <v>90926</v>
      </c>
      <c r="EB375" s="42">
        <v>104982</v>
      </c>
      <c r="EC375" s="160">
        <v>83712</v>
      </c>
    </row>
    <row r="376" spans="1:133">
      <c r="A376" s="155" t="s">
        <v>2260</v>
      </c>
      <c r="B376" s="155" t="s">
        <v>2261</v>
      </c>
      <c r="C376" s="140" t="s">
        <v>80</v>
      </c>
      <c r="D376" s="29" t="s">
        <v>2262</v>
      </c>
      <c r="E376" s="156" t="s">
        <v>2263</v>
      </c>
      <c r="F376" s="29" t="s">
        <v>2264</v>
      </c>
      <c r="G376" s="156" t="s">
        <v>2265</v>
      </c>
      <c r="H376" s="166">
        <v>1996</v>
      </c>
      <c r="I376" s="150">
        <v>1943</v>
      </c>
      <c r="J376" s="100" t="s">
        <v>131</v>
      </c>
      <c r="K376" s="100" t="s">
        <v>49</v>
      </c>
      <c r="L376" s="100" t="s">
        <v>132</v>
      </c>
      <c r="M376" s="100" t="s">
        <v>87</v>
      </c>
      <c r="N376" s="100" t="s">
        <v>102</v>
      </c>
      <c r="O376" s="43">
        <f t="shared" si="561"/>
        <v>37.8974732</v>
      </c>
      <c r="P376" s="162">
        <f t="shared" si="562"/>
        <v>60.473573620000003</v>
      </c>
      <c r="Q376" s="43">
        <f t="shared" si="563"/>
        <v>32.738573209999998</v>
      </c>
      <c r="R376" s="162">
        <f t="shared" si="564"/>
        <v>62.94469934</v>
      </c>
      <c r="S376" s="43">
        <f t="shared" si="565"/>
        <v>31.680849869999999</v>
      </c>
      <c r="T376" s="162">
        <f t="shared" si="566"/>
        <v>66.843322950000001</v>
      </c>
      <c r="U376" s="43">
        <f t="shared" si="567"/>
        <v>35.512612959999998</v>
      </c>
      <c r="V376" s="162">
        <f t="shared" si="568"/>
        <v>63.739673920000001</v>
      </c>
      <c r="W376" s="43">
        <f t="shared" si="831"/>
        <v>33.036256780000002</v>
      </c>
      <c r="X376" s="162">
        <f t="shared" si="832"/>
        <v>63.716517580000001</v>
      </c>
      <c r="Y376" s="43">
        <f t="shared" si="665"/>
        <v>33.890893920000003</v>
      </c>
      <c r="Z376" s="162">
        <f t="shared" si="666"/>
        <v>64.269193380000004</v>
      </c>
      <c r="AA376" s="43">
        <f t="shared" si="781"/>
        <v>26.854458439999998</v>
      </c>
      <c r="AB376" s="162">
        <f t="shared" si="782"/>
        <v>69.400067109999995</v>
      </c>
      <c r="AC376" s="43">
        <f t="shared" si="773"/>
        <v>26.306936310000001</v>
      </c>
      <c r="AD376" s="162">
        <f t="shared" si="774"/>
        <v>71.307251309999998</v>
      </c>
      <c r="AE376" s="43">
        <f t="shared" si="775"/>
        <v>27.33639737</v>
      </c>
      <c r="AF376" s="162">
        <f t="shared" si="776"/>
        <v>72.66360263</v>
      </c>
      <c r="AG376" s="43">
        <f t="shared" ref="AG376:AL376" si="843">CZ376/$CY376*100</f>
        <v>70.171441740000006</v>
      </c>
      <c r="AH376" s="44">
        <f t="shared" si="843"/>
        <v>8.8593007589999999</v>
      </c>
      <c r="AI376" s="44">
        <f t="shared" si="843"/>
        <v>16.01216226</v>
      </c>
      <c r="AJ376" s="44">
        <f t="shared" si="843"/>
        <v>2.8251542440000001</v>
      </c>
      <c r="AK376" s="44">
        <f t="shared" si="843"/>
        <v>0.44677682429999999</v>
      </c>
      <c r="AL376" s="44">
        <f t="shared" si="843"/>
        <v>1.685164173</v>
      </c>
      <c r="AM376" s="43">
        <f t="shared" ref="AM376:AR376" si="844">DN376/$DM376*100</f>
        <v>70.634256890000003</v>
      </c>
      <c r="AN376" s="44">
        <f t="shared" si="844"/>
        <v>7.2382442600000001</v>
      </c>
      <c r="AO376" s="44">
        <f t="shared" si="844"/>
        <v>17.237511999999999</v>
      </c>
      <c r="AP376" s="44">
        <f t="shared" si="844"/>
        <v>3.1589515509999999</v>
      </c>
      <c r="AQ376" s="44">
        <f t="shared" si="844"/>
        <v>0.51008020229999995</v>
      </c>
      <c r="AR376" s="163">
        <f t="shared" si="844"/>
        <v>1.220955104</v>
      </c>
      <c r="AS376" s="45">
        <f t="shared" si="571"/>
        <v>88.668915190000007</v>
      </c>
      <c r="AT376" s="46">
        <f t="shared" si="577"/>
        <v>249</v>
      </c>
      <c r="AU376" s="47">
        <f t="shared" si="572"/>
        <v>31.533826019999999</v>
      </c>
      <c r="AV376" s="46">
        <f t="shared" si="578"/>
        <v>192</v>
      </c>
      <c r="AW376" s="47">
        <f t="shared" si="573"/>
        <v>35.95486846</v>
      </c>
      <c r="AX376" s="164">
        <f t="shared" si="579"/>
        <v>198</v>
      </c>
      <c r="AY376" s="48">
        <v>70155</v>
      </c>
      <c r="AZ376" s="49">
        <f t="shared" si="673"/>
        <v>140</v>
      </c>
      <c r="BA376" s="50">
        <v>76800</v>
      </c>
      <c r="BB376" s="49">
        <f t="shared" si="674"/>
        <v>150</v>
      </c>
      <c r="BC376" s="165">
        <f t="shared" si="574"/>
        <v>44.94139217</v>
      </c>
      <c r="BD376" s="51"/>
      <c r="BE376" s="44"/>
      <c r="BF376" s="162"/>
      <c r="BG376" s="100">
        <v>373</v>
      </c>
      <c r="BH376" s="39">
        <v>371220</v>
      </c>
      <c r="BI376" s="40">
        <v>140683</v>
      </c>
      <c r="BJ376" s="40">
        <v>224490</v>
      </c>
      <c r="BK376" s="39">
        <v>282691</v>
      </c>
      <c r="BL376" s="40">
        <v>92549</v>
      </c>
      <c r="BM376" s="40">
        <v>177939</v>
      </c>
      <c r="BN376" s="39">
        <v>249826</v>
      </c>
      <c r="BO376" s="40">
        <v>79147</v>
      </c>
      <c r="BP376" s="40">
        <v>166992</v>
      </c>
      <c r="BQ376" s="39">
        <v>252637</v>
      </c>
      <c r="BR376" s="40">
        <v>89718</v>
      </c>
      <c r="BS376" s="40">
        <v>161030</v>
      </c>
      <c r="BT376" s="39">
        <v>367021</v>
      </c>
      <c r="BU376" s="40">
        <v>121250</v>
      </c>
      <c r="BV376" s="40">
        <v>233853</v>
      </c>
      <c r="BW376" s="40">
        <v>0</v>
      </c>
      <c r="BX376" s="40">
        <v>0</v>
      </c>
      <c r="BY376" s="159">
        <v>11918</v>
      </c>
      <c r="BZ376" s="39">
        <v>268491</v>
      </c>
      <c r="CA376" s="40">
        <v>90994</v>
      </c>
      <c r="CB376" s="40">
        <v>172557</v>
      </c>
      <c r="CC376" s="159">
        <v>4940</v>
      </c>
      <c r="CD376" s="39">
        <f t="shared" si="779"/>
        <v>283115</v>
      </c>
      <c r="CE376" s="40">
        <v>76029</v>
      </c>
      <c r="CF376" s="40">
        <v>196482</v>
      </c>
      <c r="CG376" s="159">
        <v>10604</v>
      </c>
      <c r="CH376" s="39">
        <f t="shared" si="780"/>
        <v>158730</v>
      </c>
      <c r="CI376" s="40">
        <v>41757</v>
      </c>
      <c r="CJ376" s="40">
        <v>113186</v>
      </c>
      <c r="CK376" s="159">
        <v>3787</v>
      </c>
      <c r="CL376" s="39">
        <v>66080</v>
      </c>
      <c r="CM376" s="159">
        <v>175649</v>
      </c>
      <c r="CN376" s="39"/>
      <c r="CO376" s="40"/>
      <c r="CP376" s="40"/>
      <c r="CQ376" s="159"/>
      <c r="CR376" s="39">
        <v>761805</v>
      </c>
      <c r="CS376" s="40">
        <v>495070</v>
      </c>
      <c r="CT376" s="40">
        <v>70020</v>
      </c>
      <c r="CU376" s="40">
        <v>154405</v>
      </c>
      <c r="CV376" s="40">
        <v>21425</v>
      </c>
      <c r="CW376" s="40">
        <v>3125</v>
      </c>
      <c r="CX376" s="40">
        <v>17760</v>
      </c>
      <c r="CY376" s="39">
        <v>564040</v>
      </c>
      <c r="CZ376" s="40">
        <v>395795</v>
      </c>
      <c r="DA376" s="40">
        <v>49970</v>
      </c>
      <c r="DB376" s="40">
        <v>90315</v>
      </c>
      <c r="DC376" s="40">
        <v>15935</v>
      </c>
      <c r="DD376" s="40">
        <v>2520</v>
      </c>
      <c r="DE376" s="40">
        <v>9505</v>
      </c>
      <c r="DF376" s="39">
        <v>698488</v>
      </c>
      <c r="DG376" s="40">
        <v>464046</v>
      </c>
      <c r="DH376" s="40">
        <v>53549</v>
      </c>
      <c r="DI376" s="40">
        <v>144009</v>
      </c>
      <c r="DJ376" s="40">
        <v>21654</v>
      </c>
      <c r="DK376" s="40">
        <v>3402</v>
      </c>
      <c r="DL376" s="159">
        <v>11828</v>
      </c>
      <c r="DM376" s="39">
        <v>518938</v>
      </c>
      <c r="DN376" s="40">
        <v>366548</v>
      </c>
      <c r="DO376" s="40">
        <v>37562</v>
      </c>
      <c r="DP376" s="40">
        <v>89452</v>
      </c>
      <c r="DQ376" s="40">
        <v>16393</v>
      </c>
      <c r="DR376" s="40">
        <v>2647</v>
      </c>
      <c r="DS376" s="159">
        <v>6336</v>
      </c>
      <c r="DT376" s="41">
        <v>535165</v>
      </c>
      <c r="DU376" s="42">
        <v>60640</v>
      </c>
      <c r="DV376" s="42">
        <v>140442</v>
      </c>
      <c r="DW376" s="42">
        <v>165325</v>
      </c>
      <c r="DX376" s="42">
        <v>168758</v>
      </c>
      <c r="DY376" s="41">
        <v>359128</v>
      </c>
      <c r="DZ376" s="42">
        <v>23155</v>
      </c>
      <c r="EA376" s="42">
        <v>89814</v>
      </c>
      <c r="EB376" s="42">
        <v>117035</v>
      </c>
      <c r="EC376" s="160">
        <v>129124</v>
      </c>
    </row>
    <row r="377" spans="1:133">
      <c r="A377" s="154" t="s">
        <v>2266</v>
      </c>
      <c r="B377" s="154" t="s">
        <v>2267</v>
      </c>
      <c r="C377" s="140" t="s">
        <v>80</v>
      </c>
      <c r="D377" s="29" t="s">
        <v>2268</v>
      </c>
      <c r="E377" s="156" t="s">
        <v>2269</v>
      </c>
      <c r="F377" s="29" t="s">
        <v>2270</v>
      </c>
      <c r="G377" s="156" t="s">
        <v>2271</v>
      </c>
      <c r="H377" s="161">
        <v>2020</v>
      </c>
      <c r="I377" s="150">
        <v>1967</v>
      </c>
      <c r="J377" s="100" t="s">
        <v>85</v>
      </c>
      <c r="K377" s="100" t="s">
        <v>49</v>
      </c>
      <c r="L377" s="100" t="s">
        <v>1122</v>
      </c>
      <c r="M377" s="100" t="s">
        <v>87</v>
      </c>
      <c r="N377" s="100" t="s">
        <v>95</v>
      </c>
      <c r="O377" s="43">
        <f t="shared" si="561"/>
        <v>19.44357432</v>
      </c>
      <c r="P377" s="162">
        <f t="shared" si="562"/>
        <v>79.171302350000005</v>
      </c>
      <c r="Q377" s="43">
        <f t="shared" si="563"/>
        <v>16.85311875</v>
      </c>
      <c r="R377" s="162">
        <f t="shared" si="564"/>
        <v>79.900019259999993</v>
      </c>
      <c r="S377" s="43">
        <f t="shared" si="565"/>
        <v>18.524036679999998</v>
      </c>
      <c r="T377" s="162">
        <f t="shared" si="566"/>
        <v>80.203881589999995</v>
      </c>
      <c r="U377" s="43">
        <f t="shared" si="567"/>
        <v>22.275961209999998</v>
      </c>
      <c r="V377" s="162">
        <f t="shared" si="568"/>
        <v>76.994298520000001</v>
      </c>
      <c r="W377" s="43">
        <f t="shared" si="831"/>
        <v>18.455401670000001</v>
      </c>
      <c r="X377" s="162">
        <f t="shared" si="832"/>
        <v>79.384880879999997</v>
      </c>
      <c r="Y377" s="43">
        <f t="shared" si="665"/>
        <v>16.925006629999999</v>
      </c>
      <c r="Z377" s="162">
        <f t="shared" si="666"/>
        <v>81.54328581</v>
      </c>
      <c r="AA377" s="43">
        <f t="shared" si="781"/>
        <v>0</v>
      </c>
      <c r="AB377" s="162">
        <f t="shared" si="782"/>
        <v>89.969354820000007</v>
      </c>
      <c r="AC377" s="43">
        <f t="shared" si="773"/>
        <v>12.797163960000001</v>
      </c>
      <c r="AD377" s="162">
        <f t="shared" si="774"/>
        <v>84.321914629999995</v>
      </c>
      <c r="AE377" s="43">
        <f t="shared" si="775"/>
        <v>0</v>
      </c>
      <c r="AF377" s="162">
        <f t="shared" si="776"/>
        <v>100</v>
      </c>
      <c r="AG377" s="43">
        <f t="shared" ref="AG377:AL377" si="845">CZ377/$CY377*100</f>
        <v>71.919456539999999</v>
      </c>
      <c r="AH377" s="44">
        <f t="shared" si="845"/>
        <v>5.4436896460000002</v>
      </c>
      <c r="AI377" s="44">
        <f t="shared" si="845"/>
        <v>19.150902200000001</v>
      </c>
      <c r="AJ377" s="44">
        <f t="shared" si="845"/>
        <v>1.4144860429999999</v>
      </c>
      <c r="AK377" s="44">
        <f t="shared" si="845"/>
        <v>0.61940881999999997</v>
      </c>
      <c r="AL377" s="44">
        <f t="shared" si="845"/>
        <v>1.4520567419999999</v>
      </c>
      <c r="AM377" s="43">
        <f t="shared" ref="AM377:AR377" si="846">DN377/$DM377*100</f>
        <v>71.360588239999998</v>
      </c>
      <c r="AN377" s="44">
        <f t="shared" si="846"/>
        <v>5.1994622970000002</v>
      </c>
      <c r="AO377" s="44">
        <f t="shared" si="846"/>
        <v>20.15595691</v>
      </c>
      <c r="AP377" s="44">
        <f t="shared" si="846"/>
        <v>1.6237005200000001</v>
      </c>
      <c r="AQ377" s="44">
        <f t="shared" si="846"/>
        <v>0.62918154400000004</v>
      </c>
      <c r="AR377" s="163">
        <f t="shared" si="846"/>
        <v>1.0311104950000001</v>
      </c>
      <c r="AS377" s="45">
        <f t="shared" si="571"/>
        <v>83.858770430000007</v>
      </c>
      <c r="AT377" s="46">
        <f t="shared" si="577"/>
        <v>361</v>
      </c>
      <c r="AU377" s="47">
        <f t="shared" si="572"/>
        <v>20.90666161</v>
      </c>
      <c r="AV377" s="46">
        <f t="shared" si="578"/>
        <v>377</v>
      </c>
      <c r="AW377" s="47">
        <f t="shared" si="573"/>
        <v>25.265867709999998</v>
      </c>
      <c r="AX377" s="164">
        <f t="shared" si="579"/>
        <v>355</v>
      </c>
      <c r="AY377" s="48">
        <v>53065</v>
      </c>
      <c r="AZ377" s="49">
        <f t="shared" si="673"/>
        <v>319</v>
      </c>
      <c r="BA377" s="50">
        <v>57920</v>
      </c>
      <c r="BB377" s="49">
        <f t="shared" si="674"/>
        <v>331</v>
      </c>
      <c r="BC377" s="165">
        <f t="shared" si="574"/>
        <v>53.748381799999997</v>
      </c>
      <c r="BD377" s="51"/>
      <c r="BE377" s="44"/>
      <c r="BF377" s="162"/>
      <c r="BG377" s="100">
        <v>374</v>
      </c>
      <c r="BH377" s="39">
        <v>277737</v>
      </c>
      <c r="BI377" s="40">
        <v>54002</v>
      </c>
      <c r="BJ377" s="40">
        <v>219888</v>
      </c>
      <c r="BK377" s="39">
        <v>238846</v>
      </c>
      <c r="BL377" s="40">
        <v>40253</v>
      </c>
      <c r="BM377" s="40">
        <v>190838</v>
      </c>
      <c r="BN377" s="39">
        <v>229545</v>
      </c>
      <c r="BO377" s="40">
        <v>42521</v>
      </c>
      <c r="BP377" s="40">
        <v>184104</v>
      </c>
      <c r="BQ377" s="39">
        <v>246252</v>
      </c>
      <c r="BR377" s="40">
        <v>54855</v>
      </c>
      <c r="BS377" s="40">
        <v>189600</v>
      </c>
      <c r="BT377" s="39">
        <v>273508</v>
      </c>
      <c r="BU377" s="40">
        <v>50477</v>
      </c>
      <c r="BV377" s="40">
        <v>217124</v>
      </c>
      <c r="BW377" s="40">
        <v>0</v>
      </c>
      <c r="BX377" s="40">
        <v>0</v>
      </c>
      <c r="BY377" s="159">
        <v>5907</v>
      </c>
      <c r="BZ377" s="39">
        <v>207285</v>
      </c>
      <c r="CA377" s="40">
        <v>35083</v>
      </c>
      <c r="CB377" s="40">
        <v>169027</v>
      </c>
      <c r="CC377" s="159">
        <v>3175</v>
      </c>
      <c r="CD377" s="39">
        <f t="shared" si="779"/>
        <v>221242</v>
      </c>
      <c r="CE377" s="40">
        <v>0</v>
      </c>
      <c r="CF377" s="40">
        <v>199050</v>
      </c>
      <c r="CG377" s="159">
        <v>22192</v>
      </c>
      <c r="CH377" s="39">
        <f t="shared" si="780"/>
        <v>131451</v>
      </c>
      <c r="CI377" s="40">
        <v>16822</v>
      </c>
      <c r="CJ377" s="40">
        <v>110842</v>
      </c>
      <c r="CK377" s="159">
        <v>3787</v>
      </c>
      <c r="CL377" s="39">
        <v>0</v>
      </c>
      <c r="CM377" s="159">
        <v>187775</v>
      </c>
      <c r="CN377" s="39"/>
      <c r="CO377" s="40"/>
      <c r="CP377" s="40"/>
      <c r="CQ377" s="159"/>
      <c r="CR377" s="39">
        <v>663220</v>
      </c>
      <c r="CS377" s="40">
        <v>443510</v>
      </c>
      <c r="CT377" s="40">
        <v>34735</v>
      </c>
      <c r="CU377" s="40">
        <v>158390</v>
      </c>
      <c r="CV377" s="40">
        <v>10245</v>
      </c>
      <c r="CW377" s="40">
        <v>3950</v>
      </c>
      <c r="CX377" s="40">
        <v>12390</v>
      </c>
      <c r="CY377" s="39">
        <v>492405</v>
      </c>
      <c r="CZ377" s="40">
        <v>354135</v>
      </c>
      <c r="DA377" s="40">
        <v>26805</v>
      </c>
      <c r="DB377" s="40">
        <v>94300</v>
      </c>
      <c r="DC377" s="40">
        <v>6965</v>
      </c>
      <c r="DD377" s="40">
        <v>3050</v>
      </c>
      <c r="DE377" s="40">
        <v>7150</v>
      </c>
      <c r="DF377" s="39">
        <v>698488</v>
      </c>
      <c r="DG377" s="40">
        <v>467864</v>
      </c>
      <c r="DH377" s="40">
        <v>36187</v>
      </c>
      <c r="DI377" s="40">
        <v>168646</v>
      </c>
      <c r="DJ377" s="40">
        <v>11632</v>
      </c>
      <c r="DK377" s="40">
        <v>4324</v>
      </c>
      <c r="DL377" s="159">
        <v>9835</v>
      </c>
      <c r="DM377" s="39">
        <v>519246</v>
      </c>
      <c r="DN377" s="40">
        <v>370537</v>
      </c>
      <c r="DO377" s="40">
        <v>26998</v>
      </c>
      <c r="DP377" s="40">
        <v>104659</v>
      </c>
      <c r="DQ377" s="40">
        <v>8431</v>
      </c>
      <c r="DR377" s="40">
        <v>3267</v>
      </c>
      <c r="DS377" s="159">
        <v>5354</v>
      </c>
      <c r="DT377" s="41">
        <v>464407</v>
      </c>
      <c r="DU377" s="42">
        <v>74961</v>
      </c>
      <c r="DV377" s="42">
        <v>143252</v>
      </c>
      <c r="DW377" s="42">
        <v>149102</v>
      </c>
      <c r="DX377" s="42">
        <v>97092</v>
      </c>
      <c r="DY377" s="41">
        <v>320084</v>
      </c>
      <c r="DZ377" s="42">
        <v>27916</v>
      </c>
      <c r="EA377" s="42">
        <v>97945</v>
      </c>
      <c r="EB377" s="42">
        <v>113351</v>
      </c>
      <c r="EC377" s="160">
        <v>80872</v>
      </c>
    </row>
    <row r="378" spans="1:133">
      <c r="A378" s="155" t="s">
        <v>2272</v>
      </c>
      <c r="B378" s="155" t="s">
        <v>2273</v>
      </c>
      <c r="C378" s="140" t="s">
        <v>80</v>
      </c>
      <c r="D378" s="29" t="s">
        <v>1079</v>
      </c>
      <c r="E378" s="156" t="s">
        <v>2274</v>
      </c>
      <c r="F378" s="29" t="s">
        <v>2275</v>
      </c>
      <c r="G378" s="156" t="s">
        <v>2276</v>
      </c>
      <c r="H378" s="166">
        <v>2012</v>
      </c>
      <c r="I378" s="150">
        <v>1953</v>
      </c>
      <c r="J378" s="100" t="s">
        <v>85</v>
      </c>
      <c r="K378" s="100" t="s">
        <v>49</v>
      </c>
      <c r="L378" s="100" t="s">
        <v>86</v>
      </c>
      <c r="M378" s="100" t="s">
        <v>87</v>
      </c>
      <c r="N378" s="100" t="s">
        <v>102</v>
      </c>
      <c r="O378" s="43">
        <f t="shared" si="561"/>
        <v>39.568094080000002</v>
      </c>
      <c r="P378" s="162">
        <f t="shared" si="562"/>
        <v>59.039736359999999</v>
      </c>
      <c r="Q378" s="43">
        <f t="shared" si="563"/>
        <v>38.434055610000001</v>
      </c>
      <c r="R378" s="162">
        <f t="shared" si="564"/>
        <v>58.16326918</v>
      </c>
      <c r="S378" s="43">
        <f t="shared" si="565"/>
        <v>39.48757019</v>
      </c>
      <c r="T378" s="162">
        <f t="shared" si="566"/>
        <v>59.342612860000003</v>
      </c>
      <c r="U378" s="43">
        <f t="shared" si="567"/>
        <v>42.21533917</v>
      </c>
      <c r="V378" s="162">
        <f t="shared" si="568"/>
        <v>57.14918668</v>
      </c>
      <c r="W378" s="43">
        <f t="shared" si="831"/>
        <v>38.359186710000003</v>
      </c>
      <c r="X378" s="162">
        <f t="shared" si="832"/>
        <v>61.640813289999997</v>
      </c>
      <c r="Y378" s="43">
        <f t="shared" si="665"/>
        <v>39.318119799999998</v>
      </c>
      <c r="Z378" s="162">
        <f t="shared" si="666"/>
        <v>59.24324601</v>
      </c>
      <c r="AA378" s="43">
        <f t="shared" si="781"/>
        <v>38.143905119999999</v>
      </c>
      <c r="AB378" s="162">
        <f t="shared" si="782"/>
        <v>61.856094880000001</v>
      </c>
      <c r="AC378" s="43">
        <f t="shared" si="773"/>
        <v>36.064324839999998</v>
      </c>
      <c r="AD378" s="162">
        <f t="shared" si="774"/>
        <v>61.851226509999996</v>
      </c>
      <c r="AE378" s="43">
        <f t="shared" si="775"/>
        <v>45.487794260000001</v>
      </c>
      <c r="AF378" s="162">
        <f t="shared" si="776"/>
        <v>54.512205739999999</v>
      </c>
      <c r="AG378" s="43">
        <f t="shared" ref="AG378:AL378" si="847">CZ378/$CY378*100</f>
        <v>57.399753740000001</v>
      </c>
      <c r="AH378" s="44">
        <f t="shared" si="847"/>
        <v>20.709765480000002</v>
      </c>
      <c r="AI378" s="44">
        <f t="shared" si="847"/>
        <v>17.985625240000001</v>
      </c>
      <c r="AJ378" s="44">
        <f t="shared" si="847"/>
        <v>2.5456489160000002</v>
      </c>
      <c r="AK378" s="44">
        <f t="shared" si="847"/>
        <v>0.26153273449999997</v>
      </c>
      <c r="AL378" s="44">
        <f t="shared" si="847"/>
        <v>1.0976738859999999</v>
      </c>
      <c r="AM378" s="43">
        <f t="shared" ref="AM378:AR378" si="848">DN378/$DM378*100</f>
        <v>56.945529710000002</v>
      </c>
      <c r="AN378" s="44">
        <f t="shared" si="848"/>
        <v>19.707578770000001</v>
      </c>
      <c r="AO378" s="44">
        <f t="shared" si="848"/>
        <v>19.241225549999999</v>
      </c>
      <c r="AP378" s="44">
        <f t="shared" si="848"/>
        <v>2.7665960420000002</v>
      </c>
      <c r="AQ378" s="44">
        <f t="shared" si="848"/>
        <v>0.3608935794</v>
      </c>
      <c r="AR378" s="163">
        <f t="shared" si="848"/>
        <v>0.97817635069999997</v>
      </c>
      <c r="AS378" s="45">
        <f t="shared" si="571"/>
        <v>86.352844390000001</v>
      </c>
      <c r="AT378" s="46">
        <f t="shared" si="577"/>
        <v>319</v>
      </c>
      <c r="AU378" s="47">
        <f t="shared" si="572"/>
        <v>24.714003590000001</v>
      </c>
      <c r="AV378" s="46">
        <f t="shared" si="578"/>
        <v>309</v>
      </c>
      <c r="AW378" s="47">
        <f t="shared" si="573"/>
        <v>30.995658809999998</v>
      </c>
      <c r="AX378" s="164">
        <f t="shared" si="579"/>
        <v>268</v>
      </c>
      <c r="AY378" s="48">
        <v>63899</v>
      </c>
      <c r="AZ378" s="49">
        <f t="shared" si="673"/>
        <v>189</v>
      </c>
      <c r="BA378" s="50">
        <v>78028</v>
      </c>
      <c r="BB378" s="49">
        <f t="shared" si="674"/>
        <v>143</v>
      </c>
      <c r="BC378" s="165">
        <f t="shared" si="574"/>
        <v>39.608321910000001</v>
      </c>
      <c r="BD378" s="51"/>
      <c r="BE378" s="44"/>
      <c r="BF378" s="162"/>
      <c r="BG378" s="100">
        <v>375</v>
      </c>
      <c r="BH378" s="39">
        <v>314976</v>
      </c>
      <c r="BI378" s="40">
        <v>124630</v>
      </c>
      <c r="BJ378" s="40">
        <v>185961</v>
      </c>
      <c r="BK378" s="39">
        <v>263381</v>
      </c>
      <c r="BL378" s="40">
        <v>101228</v>
      </c>
      <c r="BM378" s="40">
        <v>153191</v>
      </c>
      <c r="BN378" s="39">
        <v>248073</v>
      </c>
      <c r="BO378" s="40">
        <v>97958</v>
      </c>
      <c r="BP378" s="40">
        <v>147213</v>
      </c>
      <c r="BQ378" s="39">
        <v>243755</v>
      </c>
      <c r="BR378" s="40">
        <v>102902</v>
      </c>
      <c r="BS378" s="40">
        <v>139304</v>
      </c>
      <c r="BT378" s="39">
        <v>309115</v>
      </c>
      <c r="BU378" s="40">
        <v>118574</v>
      </c>
      <c r="BV378" s="40">
        <v>190541</v>
      </c>
      <c r="BW378" s="40">
        <v>0</v>
      </c>
      <c r="BX378" s="40">
        <v>0</v>
      </c>
      <c r="BY378" s="159">
        <v>0</v>
      </c>
      <c r="BZ378" s="39">
        <v>234528</v>
      </c>
      <c r="CA378" s="40">
        <v>92212</v>
      </c>
      <c r="CB378" s="40">
        <v>138942</v>
      </c>
      <c r="CC378" s="159">
        <v>3374</v>
      </c>
      <c r="CD378" s="39">
        <f t="shared" si="779"/>
        <v>259685</v>
      </c>
      <c r="CE378" s="40">
        <v>99054</v>
      </c>
      <c r="CF378" s="40">
        <v>160631</v>
      </c>
      <c r="CG378" s="159">
        <v>0</v>
      </c>
      <c r="CH378" s="39">
        <f t="shared" si="780"/>
        <v>145698</v>
      </c>
      <c r="CI378" s="40">
        <v>52545</v>
      </c>
      <c r="CJ378" s="40">
        <v>90116</v>
      </c>
      <c r="CK378" s="159">
        <v>3037</v>
      </c>
      <c r="CL378" s="39">
        <v>109697</v>
      </c>
      <c r="CM378" s="159">
        <v>131460</v>
      </c>
      <c r="CN378" s="39"/>
      <c r="CO378" s="40"/>
      <c r="CP378" s="40"/>
      <c r="CQ378" s="159"/>
      <c r="CR378" s="39">
        <v>702815</v>
      </c>
      <c r="CS378" s="40">
        <v>374590</v>
      </c>
      <c r="CT378" s="40">
        <v>143735</v>
      </c>
      <c r="CU378" s="40">
        <v>153795</v>
      </c>
      <c r="CV378" s="40">
        <v>18185</v>
      </c>
      <c r="CW378" s="40">
        <v>1785</v>
      </c>
      <c r="CX378" s="40">
        <v>10725</v>
      </c>
      <c r="CY378" s="39">
        <v>523835</v>
      </c>
      <c r="CZ378" s="40">
        <v>300680</v>
      </c>
      <c r="DA378" s="40">
        <v>108485</v>
      </c>
      <c r="DB378" s="40">
        <v>94215</v>
      </c>
      <c r="DC378" s="40">
        <v>13335</v>
      </c>
      <c r="DD378" s="40">
        <v>1370</v>
      </c>
      <c r="DE378" s="40">
        <v>5750</v>
      </c>
      <c r="DF378" s="39">
        <v>698472</v>
      </c>
      <c r="DG378" s="40">
        <v>372230</v>
      </c>
      <c r="DH378" s="40">
        <v>140597</v>
      </c>
      <c r="DI378" s="40">
        <v>154447</v>
      </c>
      <c r="DJ378" s="40">
        <v>19264</v>
      </c>
      <c r="DK378" s="40">
        <v>2351</v>
      </c>
      <c r="DL378" s="159">
        <v>9583</v>
      </c>
      <c r="DM378" s="39">
        <v>523423</v>
      </c>
      <c r="DN378" s="40">
        <v>298066</v>
      </c>
      <c r="DO378" s="40">
        <v>103154</v>
      </c>
      <c r="DP378" s="40">
        <v>100713</v>
      </c>
      <c r="DQ378" s="40">
        <v>14481</v>
      </c>
      <c r="DR378" s="40">
        <v>1889</v>
      </c>
      <c r="DS378" s="159">
        <v>5120</v>
      </c>
      <c r="DT378" s="41">
        <v>500793</v>
      </c>
      <c r="DU378" s="42">
        <v>68344</v>
      </c>
      <c r="DV378" s="42">
        <v>144281</v>
      </c>
      <c r="DW378" s="42">
        <v>164402</v>
      </c>
      <c r="DX378" s="42">
        <v>123766</v>
      </c>
      <c r="DY378" s="41">
        <v>277113</v>
      </c>
      <c r="DZ378" s="42">
        <v>17529</v>
      </c>
      <c r="EA378" s="42">
        <v>73780</v>
      </c>
      <c r="EB378" s="42">
        <v>99911</v>
      </c>
      <c r="EC378" s="160">
        <v>85893</v>
      </c>
    </row>
    <row r="379" spans="1:133">
      <c r="A379" s="154" t="s">
        <v>2277</v>
      </c>
      <c r="B379" s="154" t="s">
        <v>2278</v>
      </c>
      <c r="C379" s="140" t="s">
        <v>126</v>
      </c>
      <c r="D379" s="29" t="s">
        <v>2279</v>
      </c>
      <c r="E379" s="156" t="s">
        <v>2280</v>
      </c>
      <c r="F379" s="29" t="s">
        <v>2281</v>
      </c>
      <c r="G379" s="156" t="s">
        <v>2282</v>
      </c>
      <c r="H379" s="166">
        <v>2016</v>
      </c>
      <c r="I379" s="150">
        <v>1967</v>
      </c>
      <c r="J379" s="100" t="s">
        <v>85</v>
      </c>
      <c r="K379" s="100" t="s">
        <v>1630</v>
      </c>
      <c r="L379" s="100" t="s">
        <v>148</v>
      </c>
      <c r="M379" s="100" t="s">
        <v>87</v>
      </c>
      <c r="N379" s="100" t="s">
        <v>102</v>
      </c>
      <c r="O379" s="43">
        <f t="shared" si="561"/>
        <v>50.398444929999997</v>
      </c>
      <c r="P379" s="162">
        <f t="shared" si="562"/>
        <v>48.518138290000003</v>
      </c>
      <c r="Q379" s="43">
        <f t="shared" si="563"/>
        <v>56.658241029999999</v>
      </c>
      <c r="R379" s="162">
        <f t="shared" si="564"/>
        <v>39.970600679999997</v>
      </c>
      <c r="S379" s="43">
        <f t="shared" si="565"/>
        <v>57.443294059999999</v>
      </c>
      <c r="T379" s="162">
        <f t="shared" si="566"/>
        <v>41.54911431</v>
      </c>
      <c r="U379" s="43">
        <f t="shared" si="567"/>
        <v>57.444026909999998</v>
      </c>
      <c r="V379" s="162">
        <f t="shared" si="568"/>
        <v>41.946104300000002</v>
      </c>
      <c r="W379" s="43">
        <f t="shared" si="831"/>
        <v>50.500836550000002</v>
      </c>
      <c r="X379" s="162">
        <f t="shared" si="832"/>
        <v>47.622937569999998</v>
      </c>
      <c r="Y379" s="43">
        <f t="shared" si="665"/>
        <v>59.667358409999999</v>
      </c>
      <c r="Z379" s="162">
        <f t="shared" si="666"/>
        <v>38.750743319999998</v>
      </c>
      <c r="AA379" s="43">
        <f t="shared" si="781"/>
        <v>57.309315470000001</v>
      </c>
      <c r="AB379" s="162">
        <f t="shared" si="782"/>
        <v>37.681641210000002</v>
      </c>
      <c r="AC379" s="43">
        <f t="shared" si="773"/>
        <v>54.009580409999998</v>
      </c>
      <c r="AD379" s="162">
        <f t="shared" si="774"/>
        <v>43.262663000000003</v>
      </c>
      <c r="AE379" s="43">
        <f t="shared" si="775"/>
        <v>62.291422509999997</v>
      </c>
      <c r="AF379" s="162">
        <f t="shared" si="776"/>
        <v>37.708577490000003</v>
      </c>
      <c r="AG379" s="43">
        <f t="shared" ref="AG379:AL379" si="849">CZ379/$CY379*100</f>
        <v>21.727488510000001</v>
      </c>
      <c r="AH379" s="44">
        <f t="shared" si="849"/>
        <v>2.4858809910000002</v>
      </c>
      <c r="AI379" s="44">
        <f t="shared" si="849"/>
        <v>74.082995220000001</v>
      </c>
      <c r="AJ379" s="44">
        <f t="shared" si="849"/>
        <v>1.1026273630000001</v>
      </c>
      <c r="AK379" s="44">
        <f t="shared" si="849"/>
        <v>0.1438209604</v>
      </c>
      <c r="AL379" s="44">
        <f t="shared" si="849"/>
        <v>0.4571869556</v>
      </c>
      <c r="AM379" s="43">
        <f t="shared" ref="AM379:AR379" si="850">DN379/$DM379*100</f>
        <v>19.437726720000001</v>
      </c>
      <c r="AN379" s="44">
        <f t="shared" si="850"/>
        <v>1.711599707</v>
      </c>
      <c r="AO379" s="44">
        <f t="shared" si="850"/>
        <v>77.184418480000005</v>
      </c>
      <c r="AP379" s="44">
        <f t="shared" si="850"/>
        <v>1.162993682</v>
      </c>
      <c r="AQ379" s="44">
        <f t="shared" si="850"/>
        <v>0.1349694296</v>
      </c>
      <c r="AR379" s="163">
        <f t="shared" si="850"/>
        <v>0.36829197679999998</v>
      </c>
      <c r="AS379" s="45">
        <f t="shared" si="571"/>
        <v>70.914808500000007</v>
      </c>
      <c r="AT379" s="46">
        <f t="shared" si="577"/>
        <v>422</v>
      </c>
      <c r="AU379" s="47">
        <f t="shared" si="572"/>
        <v>20.278360330000002</v>
      </c>
      <c r="AV379" s="46">
        <f t="shared" si="578"/>
        <v>388</v>
      </c>
      <c r="AW379" s="47">
        <f t="shared" si="573"/>
        <v>32.53845432</v>
      </c>
      <c r="AX379" s="164">
        <f t="shared" si="579"/>
        <v>244</v>
      </c>
      <c r="AY379" s="48">
        <v>46341</v>
      </c>
      <c r="AZ379" s="49">
        <f t="shared" si="673"/>
        <v>386</v>
      </c>
      <c r="BA379" s="50">
        <v>70601</v>
      </c>
      <c r="BB379" s="49">
        <f t="shared" si="674"/>
        <v>195</v>
      </c>
      <c r="BC379" s="165">
        <f t="shared" si="574"/>
        <v>14.65769959</v>
      </c>
      <c r="BD379" s="51"/>
      <c r="BE379" s="44"/>
      <c r="BF379" s="162"/>
      <c r="BG379" s="100">
        <v>376</v>
      </c>
      <c r="BH379" s="39">
        <v>237674</v>
      </c>
      <c r="BI379" s="40">
        <v>119784</v>
      </c>
      <c r="BJ379" s="40">
        <v>115315</v>
      </c>
      <c r="BK379" s="39">
        <v>184358</v>
      </c>
      <c r="BL379" s="40">
        <v>104454</v>
      </c>
      <c r="BM379" s="40">
        <v>73689</v>
      </c>
      <c r="BN379" s="39">
        <v>151351</v>
      </c>
      <c r="BO379" s="40">
        <v>86941</v>
      </c>
      <c r="BP379" s="40">
        <v>62885</v>
      </c>
      <c r="BQ379" s="39">
        <v>146097</v>
      </c>
      <c r="BR379" s="40">
        <v>83924</v>
      </c>
      <c r="BS379" s="40">
        <v>61282</v>
      </c>
      <c r="BT379" s="39">
        <v>228917</v>
      </c>
      <c r="BU379" s="40">
        <v>115605</v>
      </c>
      <c r="BV379" s="40">
        <v>109017</v>
      </c>
      <c r="BW379" s="40">
        <v>0</v>
      </c>
      <c r="BX379" s="40">
        <v>0</v>
      </c>
      <c r="BY379" s="159">
        <v>4295</v>
      </c>
      <c r="BZ379" s="39">
        <v>164802</v>
      </c>
      <c r="CA379" s="40">
        <v>98333</v>
      </c>
      <c r="CB379" s="40">
        <v>63862</v>
      </c>
      <c r="CC379" s="159">
        <v>2607</v>
      </c>
      <c r="CD379" s="39">
        <f t="shared" si="779"/>
        <v>177479</v>
      </c>
      <c r="CE379" s="40">
        <v>101712</v>
      </c>
      <c r="CF379" s="40">
        <v>66877</v>
      </c>
      <c r="CG379" s="159">
        <v>8890</v>
      </c>
      <c r="CH379" s="39">
        <f t="shared" si="780"/>
        <v>90184</v>
      </c>
      <c r="CI379" s="40">
        <v>48708</v>
      </c>
      <c r="CJ379" s="40">
        <v>39016</v>
      </c>
      <c r="CK379" s="159">
        <v>2460</v>
      </c>
      <c r="CL379" s="39">
        <v>89296</v>
      </c>
      <c r="CM379" s="159">
        <v>54056</v>
      </c>
      <c r="CN379" s="39"/>
      <c r="CO379" s="40"/>
      <c r="CP379" s="40"/>
      <c r="CQ379" s="159"/>
      <c r="CR379" s="39">
        <v>661605</v>
      </c>
      <c r="CS379" s="40">
        <v>116910</v>
      </c>
      <c r="CT379" s="40">
        <v>13580</v>
      </c>
      <c r="CU379" s="40">
        <v>520960</v>
      </c>
      <c r="CV379" s="40">
        <v>6395</v>
      </c>
      <c r="CW379" s="40">
        <v>715</v>
      </c>
      <c r="CX379" s="40">
        <v>3045</v>
      </c>
      <c r="CY379" s="39">
        <v>427615</v>
      </c>
      <c r="CZ379" s="40">
        <v>92910</v>
      </c>
      <c r="DA379" s="40">
        <v>10630</v>
      </c>
      <c r="DB379" s="40">
        <v>316790</v>
      </c>
      <c r="DC379" s="40">
        <v>4715</v>
      </c>
      <c r="DD379" s="40">
        <v>615</v>
      </c>
      <c r="DE379" s="40">
        <v>1955</v>
      </c>
      <c r="DF379" s="39">
        <v>698488</v>
      </c>
      <c r="DG379" s="40">
        <v>113988</v>
      </c>
      <c r="DH379" s="40">
        <v>10292</v>
      </c>
      <c r="DI379" s="40">
        <v>562999</v>
      </c>
      <c r="DJ379" s="40">
        <v>7387</v>
      </c>
      <c r="DK379" s="40">
        <v>852</v>
      </c>
      <c r="DL379" s="159">
        <v>2970</v>
      </c>
      <c r="DM379" s="39">
        <v>469736</v>
      </c>
      <c r="DN379" s="40">
        <v>91306</v>
      </c>
      <c r="DO379" s="40">
        <v>8040</v>
      </c>
      <c r="DP379" s="40">
        <v>362563</v>
      </c>
      <c r="DQ379" s="40">
        <v>5463</v>
      </c>
      <c r="DR379" s="40">
        <v>634</v>
      </c>
      <c r="DS379" s="159">
        <v>1730</v>
      </c>
      <c r="DT379" s="41">
        <v>459189</v>
      </c>
      <c r="DU379" s="42">
        <v>133556</v>
      </c>
      <c r="DV379" s="42">
        <v>116535</v>
      </c>
      <c r="DW379" s="42">
        <v>115982</v>
      </c>
      <c r="DX379" s="42">
        <v>93116</v>
      </c>
      <c r="DY379" s="41">
        <v>85296</v>
      </c>
      <c r="DZ379" s="42">
        <v>5772</v>
      </c>
      <c r="EA379" s="42">
        <v>23791</v>
      </c>
      <c r="EB379" s="42">
        <v>27979</v>
      </c>
      <c r="EC379" s="160">
        <v>27754</v>
      </c>
    </row>
    <row r="380" spans="1:133">
      <c r="A380" s="155" t="s">
        <v>2283</v>
      </c>
      <c r="B380" s="155" t="s">
        <v>2284</v>
      </c>
      <c r="C380" s="140" t="s">
        <v>126</v>
      </c>
      <c r="D380" s="29" t="s">
        <v>2285</v>
      </c>
      <c r="E380" s="156" t="s">
        <v>2286</v>
      </c>
      <c r="F380" s="29" t="s">
        <v>2287</v>
      </c>
      <c r="G380" s="156" t="s">
        <v>2288</v>
      </c>
      <c r="H380" s="166">
        <v>2018</v>
      </c>
      <c r="I380" s="150">
        <v>1969</v>
      </c>
      <c r="J380" s="100" t="s">
        <v>131</v>
      </c>
      <c r="K380" s="100" t="s">
        <v>1630</v>
      </c>
      <c r="L380" s="100" t="s">
        <v>148</v>
      </c>
      <c r="M380" s="100" t="s">
        <v>87</v>
      </c>
      <c r="N380" s="100" t="s">
        <v>102</v>
      </c>
      <c r="O380" s="43">
        <f t="shared" si="561"/>
        <v>66.431607779999993</v>
      </c>
      <c r="P380" s="162">
        <f t="shared" si="562"/>
        <v>32.004775539999997</v>
      </c>
      <c r="Q380" s="43">
        <f t="shared" si="563"/>
        <v>67.872044509999995</v>
      </c>
      <c r="R380" s="162">
        <f t="shared" si="564"/>
        <v>27.159404649999999</v>
      </c>
      <c r="S380" s="43">
        <f t="shared" si="565"/>
        <v>64.157571750000002</v>
      </c>
      <c r="T380" s="162">
        <f t="shared" si="566"/>
        <v>34.50455487</v>
      </c>
      <c r="U380" s="43">
        <f t="shared" si="567"/>
        <v>64.637302640000001</v>
      </c>
      <c r="V380" s="162">
        <f t="shared" si="568"/>
        <v>34.72392928</v>
      </c>
      <c r="W380" s="43">
        <f t="shared" si="831"/>
        <v>64.720260039999999</v>
      </c>
      <c r="X380" s="162">
        <f t="shared" si="832"/>
        <v>35.279739960000001</v>
      </c>
      <c r="Y380" s="43">
        <f t="shared" si="665"/>
        <v>68.464517970000003</v>
      </c>
      <c r="Z380" s="162">
        <f t="shared" si="666"/>
        <v>27.02939138</v>
      </c>
      <c r="AA380" s="43">
        <f t="shared" si="781"/>
        <v>85.732384479999993</v>
      </c>
      <c r="AB380" s="162">
        <f t="shared" si="782"/>
        <v>0</v>
      </c>
      <c r="AC380" s="43">
        <f t="shared" si="773"/>
        <v>67.489227819999996</v>
      </c>
      <c r="AD380" s="162">
        <f t="shared" si="774"/>
        <v>29.169003490000001</v>
      </c>
      <c r="AE380" s="43">
        <f t="shared" si="775"/>
        <v>66.517324169999995</v>
      </c>
      <c r="AF380" s="162">
        <f t="shared" si="776"/>
        <v>33.482675829999998</v>
      </c>
      <c r="AG380" s="43">
        <f t="shared" ref="AG380:AL380" si="851">CZ380/$CY380*100</f>
        <v>16.896476249999999</v>
      </c>
      <c r="AH380" s="44">
        <f t="shared" si="851"/>
        <v>4.1081199389999998</v>
      </c>
      <c r="AI380" s="44">
        <f t="shared" si="851"/>
        <v>76.561610860000002</v>
      </c>
      <c r="AJ380" s="44">
        <f t="shared" si="851"/>
        <v>1.2770847009999999</v>
      </c>
      <c r="AK380" s="44">
        <f t="shared" si="851"/>
        <v>0.32173342090000001</v>
      </c>
      <c r="AL380" s="44">
        <f t="shared" si="851"/>
        <v>0.83497483039999998</v>
      </c>
      <c r="AM380" s="43">
        <f t="shared" ref="AM380:AR380" si="852">DN380/$DM380*100</f>
        <v>17.027090579999999</v>
      </c>
      <c r="AN380" s="44">
        <f t="shared" si="852"/>
        <v>3.034412578</v>
      </c>
      <c r="AO380" s="44">
        <f t="shared" si="852"/>
        <v>77.638716579999993</v>
      </c>
      <c r="AP380" s="44">
        <f t="shared" si="852"/>
        <v>1.353515451</v>
      </c>
      <c r="AQ380" s="44">
        <f t="shared" si="852"/>
        <v>0.26494603779999998</v>
      </c>
      <c r="AR380" s="163">
        <f t="shared" si="852"/>
        <v>0.6813187704</v>
      </c>
      <c r="AS380" s="45">
        <f t="shared" si="571"/>
        <v>80.486949150000001</v>
      </c>
      <c r="AT380" s="46">
        <f t="shared" si="577"/>
        <v>399</v>
      </c>
      <c r="AU380" s="47">
        <f t="shared" si="572"/>
        <v>25.039001389999999</v>
      </c>
      <c r="AV380" s="46">
        <f t="shared" si="578"/>
        <v>302</v>
      </c>
      <c r="AW380" s="47">
        <f t="shared" si="573"/>
        <v>42.279804890000001</v>
      </c>
      <c r="AX380" s="164">
        <f t="shared" si="579"/>
        <v>129</v>
      </c>
      <c r="AY380" s="48">
        <v>48175</v>
      </c>
      <c r="AZ380" s="49">
        <f t="shared" si="673"/>
        <v>371</v>
      </c>
      <c r="BA380" s="50">
        <v>63370</v>
      </c>
      <c r="BB380" s="49">
        <f t="shared" si="674"/>
        <v>258</v>
      </c>
      <c r="BC380" s="165">
        <f t="shared" si="574"/>
        <v>9.7526790600000002</v>
      </c>
      <c r="BD380" s="51"/>
      <c r="BE380" s="44"/>
      <c r="BF380" s="162"/>
      <c r="BG380" s="100">
        <v>377</v>
      </c>
      <c r="BH380" s="39">
        <v>242067</v>
      </c>
      <c r="BI380" s="40">
        <v>160809</v>
      </c>
      <c r="BJ380" s="40">
        <v>77473</v>
      </c>
      <c r="BK380" s="39">
        <v>192692</v>
      </c>
      <c r="BL380" s="40">
        <v>130784</v>
      </c>
      <c r="BM380" s="40">
        <v>52334</v>
      </c>
      <c r="BN380" s="39">
        <v>157414</v>
      </c>
      <c r="BO380" s="40">
        <v>100993</v>
      </c>
      <c r="BP380" s="40">
        <v>54315</v>
      </c>
      <c r="BQ380" s="39">
        <v>169232</v>
      </c>
      <c r="BR380" s="40">
        <v>109387</v>
      </c>
      <c r="BS380" s="40">
        <v>58764</v>
      </c>
      <c r="BT380" s="39">
        <v>238114</v>
      </c>
      <c r="BU380" s="40">
        <v>154108</v>
      </c>
      <c r="BV380" s="40">
        <v>84006</v>
      </c>
      <c r="BW380" s="40">
        <v>0</v>
      </c>
      <c r="BX380" s="40">
        <v>0</v>
      </c>
      <c r="BY380" s="159">
        <v>0</v>
      </c>
      <c r="BZ380" s="39">
        <v>181754</v>
      </c>
      <c r="CA380" s="40">
        <v>124437</v>
      </c>
      <c r="CB380" s="40">
        <v>49127</v>
      </c>
      <c r="CC380" s="159">
        <v>8190</v>
      </c>
      <c r="CD380" s="39">
        <f t="shared" si="779"/>
        <v>175229</v>
      </c>
      <c r="CE380" s="40">
        <v>150228</v>
      </c>
      <c r="CF380" s="40">
        <v>0</v>
      </c>
      <c r="CG380" s="159">
        <v>25001</v>
      </c>
      <c r="CH380" s="39">
        <f t="shared" si="780"/>
        <v>73105</v>
      </c>
      <c r="CI380" s="40">
        <v>49338</v>
      </c>
      <c r="CJ380" s="40">
        <v>21324</v>
      </c>
      <c r="CK380" s="159">
        <v>2443</v>
      </c>
      <c r="CL380" s="39">
        <v>101403</v>
      </c>
      <c r="CM380" s="159">
        <v>51043</v>
      </c>
      <c r="CN380" s="39"/>
      <c r="CO380" s="40"/>
      <c r="CP380" s="40"/>
      <c r="CQ380" s="159"/>
      <c r="CR380" s="39">
        <v>652760</v>
      </c>
      <c r="CS380" s="40">
        <v>95670</v>
      </c>
      <c r="CT380" s="40">
        <v>24210</v>
      </c>
      <c r="CU380" s="40">
        <v>516345</v>
      </c>
      <c r="CV380" s="40">
        <v>7595</v>
      </c>
      <c r="CW380" s="40">
        <v>1885</v>
      </c>
      <c r="CX380" s="40">
        <v>7055</v>
      </c>
      <c r="CY380" s="39">
        <v>456900</v>
      </c>
      <c r="CZ380" s="40">
        <v>77200</v>
      </c>
      <c r="DA380" s="40">
        <v>18770</v>
      </c>
      <c r="DB380" s="40">
        <v>349810</v>
      </c>
      <c r="DC380" s="40">
        <v>5835</v>
      </c>
      <c r="DD380" s="40">
        <v>1470</v>
      </c>
      <c r="DE380" s="40">
        <v>3815</v>
      </c>
      <c r="DF380" s="39">
        <v>698488</v>
      </c>
      <c r="DG380" s="40">
        <v>102586</v>
      </c>
      <c r="DH380" s="40">
        <v>20324</v>
      </c>
      <c r="DI380" s="40">
        <v>559725</v>
      </c>
      <c r="DJ380" s="40">
        <v>8283</v>
      </c>
      <c r="DK380" s="40">
        <v>1697</v>
      </c>
      <c r="DL380" s="159">
        <v>5873</v>
      </c>
      <c r="DM380" s="39">
        <v>493308</v>
      </c>
      <c r="DN380" s="40">
        <v>83996</v>
      </c>
      <c r="DO380" s="40">
        <v>14969</v>
      </c>
      <c r="DP380" s="40">
        <v>382998</v>
      </c>
      <c r="DQ380" s="40">
        <v>6677</v>
      </c>
      <c r="DR380" s="40">
        <v>1307</v>
      </c>
      <c r="DS380" s="159">
        <v>3361</v>
      </c>
      <c r="DT380" s="41">
        <v>453189</v>
      </c>
      <c r="DU380" s="42">
        <v>88431</v>
      </c>
      <c r="DV380" s="42">
        <v>104517</v>
      </c>
      <c r="DW380" s="42">
        <v>146767</v>
      </c>
      <c r="DX380" s="42">
        <v>113474</v>
      </c>
      <c r="DY380" s="41">
        <v>68269</v>
      </c>
      <c r="DZ380" s="42">
        <v>3007</v>
      </c>
      <c r="EA380" s="42">
        <v>12675</v>
      </c>
      <c r="EB380" s="42">
        <v>23723</v>
      </c>
      <c r="EC380" s="160">
        <v>28864</v>
      </c>
    </row>
    <row r="381" spans="1:133">
      <c r="A381" s="154" t="s">
        <v>2289</v>
      </c>
      <c r="B381" s="154" t="s">
        <v>2290</v>
      </c>
      <c r="C381" s="140" t="s">
        <v>80</v>
      </c>
      <c r="D381" s="29" t="s">
        <v>425</v>
      </c>
      <c r="E381" s="156" t="s">
        <v>2291</v>
      </c>
      <c r="F381" s="29" t="s">
        <v>2292</v>
      </c>
      <c r="G381" s="156" t="s">
        <v>2293</v>
      </c>
      <c r="H381" s="161">
        <v>2020</v>
      </c>
      <c r="I381" s="150">
        <v>1955</v>
      </c>
      <c r="J381" s="100" t="s">
        <v>85</v>
      </c>
      <c r="K381" s="100" t="s">
        <v>49</v>
      </c>
      <c r="L381" s="100" t="s">
        <v>132</v>
      </c>
      <c r="M381" s="100" t="s">
        <v>87</v>
      </c>
      <c r="N381" s="100" t="s">
        <v>95</v>
      </c>
      <c r="O381" s="43">
        <f t="shared" si="561"/>
        <v>43.607974349999999</v>
      </c>
      <c r="P381" s="162">
        <f t="shared" si="562"/>
        <v>54.605655040000002</v>
      </c>
      <c r="Q381" s="43">
        <f t="shared" si="563"/>
        <v>38.831297319999997</v>
      </c>
      <c r="R381" s="162">
        <f t="shared" si="564"/>
        <v>56.300858150000003</v>
      </c>
      <c r="S381" s="43">
        <f t="shared" si="565"/>
        <v>37.723749210000001</v>
      </c>
      <c r="T381" s="162">
        <f t="shared" si="566"/>
        <v>60.384507249999999</v>
      </c>
      <c r="U381" s="43">
        <f t="shared" si="567"/>
        <v>41.030424920000002</v>
      </c>
      <c r="V381" s="162">
        <f t="shared" si="568"/>
        <v>58.084642049999999</v>
      </c>
      <c r="W381" s="43">
        <f t="shared" si="831"/>
        <v>40.917578280000001</v>
      </c>
      <c r="X381" s="162">
        <f t="shared" si="832"/>
        <v>55.850465829999997</v>
      </c>
      <c r="Y381" s="43">
        <f t="shared" si="665"/>
        <v>41.318553530000003</v>
      </c>
      <c r="Z381" s="162">
        <f t="shared" si="666"/>
        <v>56.810799199999998</v>
      </c>
      <c r="AA381" s="43">
        <f t="shared" si="781"/>
        <v>35.243439899999998</v>
      </c>
      <c r="AB381" s="162">
        <f t="shared" si="782"/>
        <v>60.805850370000002</v>
      </c>
      <c r="AC381" s="43">
        <f t="shared" si="773"/>
        <v>32.400556960000003</v>
      </c>
      <c r="AD381" s="162">
        <f t="shared" si="774"/>
        <v>64.582094609999999</v>
      </c>
      <c r="AE381" s="43">
        <f t="shared" si="775"/>
        <v>0</v>
      </c>
      <c r="AF381" s="162">
        <f t="shared" si="776"/>
        <v>100</v>
      </c>
      <c r="AG381" s="43">
        <f t="shared" ref="AG381:AL381" si="853">CZ381/$CY381*100</f>
        <v>63.487966129999997</v>
      </c>
      <c r="AH381" s="44">
        <f t="shared" si="853"/>
        <v>13.14162086</v>
      </c>
      <c r="AI381" s="44">
        <f t="shared" si="853"/>
        <v>18.545721289999999</v>
      </c>
      <c r="AJ381" s="44">
        <f t="shared" si="853"/>
        <v>3.0604664979999998</v>
      </c>
      <c r="AK381" s="44">
        <f t="shared" si="853"/>
        <v>0.24420591289999999</v>
      </c>
      <c r="AL381" s="44">
        <f t="shared" si="853"/>
        <v>1.520019314</v>
      </c>
      <c r="AM381" s="43">
        <f t="shared" ref="AM381:AR381" si="854">DN381/$DM381*100</f>
        <v>62.215868530000002</v>
      </c>
      <c r="AN381" s="44">
        <f t="shared" si="854"/>
        <v>12.37084933</v>
      </c>
      <c r="AO381" s="44">
        <f t="shared" si="854"/>
        <v>19.807861379999999</v>
      </c>
      <c r="AP381" s="44">
        <f t="shared" si="854"/>
        <v>4.1972558070000003</v>
      </c>
      <c r="AQ381" s="44">
        <f t="shared" si="854"/>
        <v>0.28760679589999999</v>
      </c>
      <c r="AR381" s="163">
        <f t="shared" si="854"/>
        <v>1.120558156</v>
      </c>
      <c r="AS381" s="45">
        <f t="shared" si="571"/>
        <v>86.526381450000002</v>
      </c>
      <c r="AT381" s="46">
        <f t="shared" si="577"/>
        <v>315</v>
      </c>
      <c r="AU381" s="47">
        <f t="shared" si="572"/>
        <v>31.36762388</v>
      </c>
      <c r="AV381" s="46">
        <f t="shared" si="578"/>
        <v>195</v>
      </c>
      <c r="AW381" s="47">
        <f t="shared" si="573"/>
        <v>37.587853330000002</v>
      </c>
      <c r="AX381" s="164">
        <f t="shared" si="579"/>
        <v>179</v>
      </c>
      <c r="AY381" s="48">
        <v>55054</v>
      </c>
      <c r="AZ381" s="49">
        <f t="shared" si="673"/>
        <v>287</v>
      </c>
      <c r="BA381" s="50">
        <v>63458</v>
      </c>
      <c r="BB381" s="49">
        <f t="shared" si="674"/>
        <v>257</v>
      </c>
      <c r="BC381" s="165">
        <f t="shared" si="574"/>
        <v>39.624202539999999</v>
      </c>
      <c r="BD381" s="51"/>
      <c r="BE381" s="44"/>
      <c r="BF381" s="162"/>
      <c r="BG381" s="100">
        <v>378</v>
      </c>
      <c r="BH381" s="39">
        <v>315612</v>
      </c>
      <c r="BI381" s="40">
        <v>137632</v>
      </c>
      <c r="BJ381" s="40">
        <v>172342</v>
      </c>
      <c r="BK381" s="39">
        <v>247625</v>
      </c>
      <c r="BL381" s="40">
        <v>96156</v>
      </c>
      <c r="BM381" s="40">
        <v>139415</v>
      </c>
      <c r="BN381" s="39">
        <v>224079</v>
      </c>
      <c r="BO381" s="40">
        <v>84531</v>
      </c>
      <c r="BP381" s="40">
        <v>135309</v>
      </c>
      <c r="BQ381" s="39">
        <v>233690</v>
      </c>
      <c r="BR381" s="40">
        <v>95884</v>
      </c>
      <c r="BS381" s="40">
        <v>135738</v>
      </c>
      <c r="BT381" s="39">
        <v>306873</v>
      </c>
      <c r="BU381" s="40">
        <v>125565</v>
      </c>
      <c r="BV381" s="40">
        <v>171390</v>
      </c>
      <c r="BW381" s="40">
        <v>0</v>
      </c>
      <c r="BX381" s="40">
        <v>0</v>
      </c>
      <c r="BY381" s="159">
        <v>9918</v>
      </c>
      <c r="BZ381" s="39">
        <v>237351</v>
      </c>
      <c r="CA381" s="40">
        <v>98070</v>
      </c>
      <c r="CB381" s="40">
        <v>134841</v>
      </c>
      <c r="CC381" s="159">
        <v>4440</v>
      </c>
      <c r="CD381" s="39">
        <f t="shared" si="779"/>
        <v>245728</v>
      </c>
      <c r="CE381" s="40">
        <v>86603</v>
      </c>
      <c r="CF381" s="40">
        <v>149417</v>
      </c>
      <c r="CG381" s="159">
        <v>9708</v>
      </c>
      <c r="CH381" s="39">
        <f t="shared" si="780"/>
        <v>132865</v>
      </c>
      <c r="CI381" s="40">
        <v>43049</v>
      </c>
      <c r="CJ381" s="40">
        <v>85807</v>
      </c>
      <c r="CK381" s="159">
        <v>4009</v>
      </c>
      <c r="CL381" s="39">
        <v>0</v>
      </c>
      <c r="CM381" s="159">
        <v>143284</v>
      </c>
      <c r="CN381" s="39"/>
      <c r="CO381" s="40"/>
      <c r="CP381" s="40"/>
      <c r="CQ381" s="159"/>
      <c r="CR381" s="39">
        <v>710070</v>
      </c>
      <c r="CS381" s="40">
        <v>413495</v>
      </c>
      <c r="CT381" s="40">
        <v>95805</v>
      </c>
      <c r="CU381" s="40">
        <v>163625</v>
      </c>
      <c r="CV381" s="40">
        <v>22220</v>
      </c>
      <c r="CW381" s="40">
        <v>1700</v>
      </c>
      <c r="CX381" s="40">
        <v>13225</v>
      </c>
      <c r="CY381" s="39">
        <v>538480</v>
      </c>
      <c r="CZ381" s="40">
        <v>341870</v>
      </c>
      <c r="DA381" s="40">
        <v>70765</v>
      </c>
      <c r="DB381" s="40">
        <v>99865</v>
      </c>
      <c r="DC381" s="40">
        <v>16480</v>
      </c>
      <c r="DD381" s="40">
        <v>1315</v>
      </c>
      <c r="DE381" s="40">
        <v>8185</v>
      </c>
      <c r="DF381" s="39">
        <v>698487</v>
      </c>
      <c r="DG381" s="40">
        <v>402733</v>
      </c>
      <c r="DH381" s="40">
        <v>92542</v>
      </c>
      <c r="DI381" s="40">
        <v>162552</v>
      </c>
      <c r="DJ381" s="40">
        <v>27978</v>
      </c>
      <c r="DK381" s="40">
        <v>1922</v>
      </c>
      <c r="DL381" s="159">
        <v>10760</v>
      </c>
      <c r="DM381" s="39">
        <v>532324</v>
      </c>
      <c r="DN381" s="40">
        <v>331190</v>
      </c>
      <c r="DO381" s="40">
        <v>65853</v>
      </c>
      <c r="DP381" s="40">
        <v>105442</v>
      </c>
      <c r="DQ381" s="40">
        <v>22343</v>
      </c>
      <c r="DR381" s="40">
        <v>1531</v>
      </c>
      <c r="DS381" s="159">
        <v>5965</v>
      </c>
      <c r="DT381" s="41">
        <v>477741</v>
      </c>
      <c r="DU381" s="42">
        <v>64369</v>
      </c>
      <c r="DV381" s="42">
        <v>120308</v>
      </c>
      <c r="DW381" s="42">
        <v>143208</v>
      </c>
      <c r="DX381" s="42">
        <v>149856</v>
      </c>
      <c r="DY381" s="41">
        <v>280439</v>
      </c>
      <c r="DZ381" s="42">
        <v>18109</v>
      </c>
      <c r="EA381" s="42">
        <v>65993</v>
      </c>
      <c r="EB381" s="42">
        <v>90926</v>
      </c>
      <c r="EC381" s="160">
        <v>105411</v>
      </c>
    </row>
    <row r="382" spans="1:133">
      <c r="A382" s="155" t="s">
        <v>2294</v>
      </c>
      <c r="B382" s="155" t="s">
        <v>2295</v>
      </c>
      <c r="C382" s="140" t="s">
        <v>126</v>
      </c>
      <c r="D382" s="29" t="s">
        <v>755</v>
      </c>
      <c r="E382" s="156" t="s">
        <v>2296</v>
      </c>
      <c r="F382" s="29" t="s">
        <v>2297</v>
      </c>
      <c r="G382" s="156" t="s">
        <v>2298</v>
      </c>
      <c r="H382" s="166">
        <v>1994</v>
      </c>
      <c r="I382" s="150">
        <v>1950</v>
      </c>
      <c r="J382" s="100" t="s">
        <v>131</v>
      </c>
      <c r="K382" s="100" t="s">
        <v>1210</v>
      </c>
      <c r="L382" s="100" t="s">
        <v>461</v>
      </c>
      <c r="M382" s="100" t="s">
        <v>87</v>
      </c>
      <c r="N382" s="100" t="s">
        <v>102</v>
      </c>
      <c r="O382" s="43">
        <f t="shared" si="561"/>
        <v>75.676138989999998</v>
      </c>
      <c r="P382" s="162">
        <f t="shared" si="562"/>
        <v>22.990719039999998</v>
      </c>
      <c r="Q382" s="43">
        <f t="shared" si="563"/>
        <v>76.450752750000007</v>
      </c>
      <c r="R382" s="162">
        <f t="shared" si="564"/>
        <v>19.955331510000001</v>
      </c>
      <c r="S382" s="43">
        <f t="shared" si="565"/>
        <v>76.128008280000003</v>
      </c>
      <c r="T382" s="162">
        <f t="shared" si="566"/>
        <v>22.814214580000002</v>
      </c>
      <c r="U382" s="43">
        <f t="shared" si="567"/>
        <v>76.660529740000001</v>
      </c>
      <c r="V382" s="162">
        <f t="shared" si="568"/>
        <v>22.92141346</v>
      </c>
      <c r="W382" s="43">
        <f t="shared" si="831"/>
        <v>73.291075149999998</v>
      </c>
      <c r="X382" s="162">
        <f t="shared" si="832"/>
        <v>23.50513376</v>
      </c>
      <c r="Y382" s="43">
        <f t="shared" si="665"/>
        <v>75.246837229999997</v>
      </c>
      <c r="Z382" s="162">
        <f t="shared" si="666"/>
        <v>20.8146171</v>
      </c>
      <c r="AA382" s="43">
        <f t="shared" si="781"/>
        <v>73.495408889999993</v>
      </c>
      <c r="AB382" s="162">
        <f t="shared" si="782"/>
        <v>23.64371439</v>
      </c>
      <c r="AC382" s="43">
        <f t="shared" si="773"/>
        <v>71.782850670000002</v>
      </c>
      <c r="AD382" s="162">
        <f t="shared" si="774"/>
        <v>24.76087162</v>
      </c>
      <c r="AE382" s="43">
        <f t="shared" si="775"/>
        <v>76.863192420000004</v>
      </c>
      <c r="AF382" s="162">
        <f t="shared" si="776"/>
        <v>23.136807579999999</v>
      </c>
      <c r="AG382" s="43">
        <f t="shared" ref="AG382:AL382" si="855">CZ382/$CY382*100</f>
        <v>22.82037476</v>
      </c>
      <c r="AH382" s="44">
        <f t="shared" si="855"/>
        <v>43.912341159999997</v>
      </c>
      <c r="AI382" s="44">
        <f t="shared" si="855"/>
        <v>27.761145809999999</v>
      </c>
      <c r="AJ382" s="44">
        <f t="shared" si="855"/>
        <v>4.174025415</v>
      </c>
      <c r="AK382" s="44">
        <f t="shared" si="855"/>
        <v>0.15507215160000001</v>
      </c>
      <c r="AL382" s="44">
        <f t="shared" si="855"/>
        <v>1.1770407060000001</v>
      </c>
      <c r="AM382" s="43">
        <f t="shared" ref="AM382:AR382" si="856">DN382/$DM382*100</f>
        <v>20.23865546</v>
      </c>
      <c r="AN382" s="44">
        <f t="shared" si="856"/>
        <v>40.305486899999998</v>
      </c>
      <c r="AO382" s="44">
        <f t="shared" si="856"/>
        <v>34.50934256</v>
      </c>
      <c r="AP382" s="44">
        <f t="shared" si="856"/>
        <v>3.733662877</v>
      </c>
      <c r="AQ382" s="44">
        <f t="shared" si="856"/>
        <v>0.189421651</v>
      </c>
      <c r="AR382" s="163">
        <f t="shared" si="856"/>
        <v>1.023430549</v>
      </c>
      <c r="AS382" s="45">
        <f t="shared" si="571"/>
        <v>76.842797489999995</v>
      </c>
      <c r="AT382" s="46">
        <f t="shared" si="577"/>
        <v>411</v>
      </c>
      <c r="AU382" s="47">
        <f t="shared" si="572"/>
        <v>22.930193070000001</v>
      </c>
      <c r="AV382" s="46">
        <f t="shared" si="578"/>
        <v>339</v>
      </c>
      <c r="AW382" s="47">
        <f t="shared" si="573"/>
        <v>51.586497629999997</v>
      </c>
      <c r="AX382" s="164">
        <f t="shared" si="579"/>
        <v>61</v>
      </c>
      <c r="AY382" s="48">
        <v>47534</v>
      </c>
      <c r="AZ382" s="49">
        <f t="shared" si="673"/>
        <v>377</v>
      </c>
      <c r="BA382" s="50">
        <v>86070</v>
      </c>
      <c r="BB382" s="49">
        <f t="shared" si="674"/>
        <v>92</v>
      </c>
      <c r="BC382" s="165">
        <f t="shared" si="574"/>
        <v>11.048142670000001</v>
      </c>
      <c r="BD382" s="51"/>
      <c r="BE382" s="44"/>
      <c r="BF382" s="162"/>
      <c r="BG382" s="100">
        <v>379</v>
      </c>
      <c r="BH382" s="39">
        <v>250836</v>
      </c>
      <c r="BI382" s="40">
        <v>189823</v>
      </c>
      <c r="BJ382" s="40">
        <v>57669</v>
      </c>
      <c r="BK382" s="39">
        <v>205514</v>
      </c>
      <c r="BL382" s="40">
        <v>157117</v>
      </c>
      <c r="BM382" s="40">
        <v>41011</v>
      </c>
      <c r="BN382" s="39">
        <v>197206</v>
      </c>
      <c r="BO382" s="40">
        <v>150129</v>
      </c>
      <c r="BP382" s="40">
        <v>44991</v>
      </c>
      <c r="BQ382" s="39">
        <v>196624</v>
      </c>
      <c r="BR382" s="40">
        <v>150733</v>
      </c>
      <c r="BS382" s="40">
        <v>45069</v>
      </c>
      <c r="BT382" s="39">
        <v>246895</v>
      </c>
      <c r="BU382" s="40">
        <v>180952</v>
      </c>
      <c r="BV382" s="40">
        <v>58033</v>
      </c>
      <c r="BW382" s="40">
        <v>0</v>
      </c>
      <c r="BX382" s="40">
        <v>0</v>
      </c>
      <c r="BY382" s="159">
        <v>7910</v>
      </c>
      <c r="BZ382" s="39">
        <v>184332</v>
      </c>
      <c r="CA382" s="40">
        <v>138704</v>
      </c>
      <c r="CB382" s="40">
        <v>38368</v>
      </c>
      <c r="CC382" s="159">
        <v>7260</v>
      </c>
      <c r="CD382" s="39">
        <f t="shared" si="779"/>
        <v>204308</v>
      </c>
      <c r="CE382" s="40">
        <v>150157</v>
      </c>
      <c r="CF382" s="40">
        <v>48306</v>
      </c>
      <c r="CG382" s="159">
        <v>5845</v>
      </c>
      <c r="CH382" s="39">
        <f t="shared" si="780"/>
        <v>106010</v>
      </c>
      <c r="CI382" s="40">
        <v>76097</v>
      </c>
      <c r="CJ382" s="40">
        <v>26249</v>
      </c>
      <c r="CK382" s="159">
        <v>3664</v>
      </c>
      <c r="CL382" s="39">
        <v>146223</v>
      </c>
      <c r="CM382" s="159">
        <v>44015</v>
      </c>
      <c r="CN382" s="39"/>
      <c r="CO382" s="40"/>
      <c r="CP382" s="40"/>
      <c r="CQ382" s="159"/>
      <c r="CR382" s="39">
        <v>659905</v>
      </c>
      <c r="CS382" s="40">
        <v>121865</v>
      </c>
      <c r="CT382" s="40">
        <v>269485</v>
      </c>
      <c r="CU382" s="40">
        <v>235700</v>
      </c>
      <c r="CV382" s="40">
        <v>23765</v>
      </c>
      <c r="CW382" s="40">
        <v>925</v>
      </c>
      <c r="CX382" s="40">
        <v>8165</v>
      </c>
      <c r="CY382" s="39">
        <v>464300</v>
      </c>
      <c r="CZ382" s="40">
        <v>105955</v>
      </c>
      <c r="DA382" s="40">
        <v>203885</v>
      </c>
      <c r="DB382" s="40">
        <v>128895</v>
      </c>
      <c r="DC382" s="40">
        <v>19380</v>
      </c>
      <c r="DD382" s="40">
        <v>720</v>
      </c>
      <c r="DE382" s="40">
        <v>5465</v>
      </c>
      <c r="DF382" s="39">
        <v>698488</v>
      </c>
      <c r="DG382" s="40">
        <v>116757</v>
      </c>
      <c r="DH382" s="40">
        <v>278279</v>
      </c>
      <c r="DI382" s="40">
        <v>270439</v>
      </c>
      <c r="DJ382" s="40">
        <v>23453</v>
      </c>
      <c r="DK382" s="40">
        <v>1206</v>
      </c>
      <c r="DL382" s="159">
        <v>8354</v>
      </c>
      <c r="DM382" s="39">
        <v>505750</v>
      </c>
      <c r="DN382" s="40">
        <v>102357</v>
      </c>
      <c r="DO382" s="40">
        <v>203845</v>
      </c>
      <c r="DP382" s="40">
        <v>174531</v>
      </c>
      <c r="DQ382" s="40">
        <v>18883</v>
      </c>
      <c r="DR382" s="40">
        <v>958</v>
      </c>
      <c r="DS382" s="159">
        <v>5176</v>
      </c>
      <c r="DT382" s="41">
        <v>491169</v>
      </c>
      <c r="DU382" s="42">
        <v>113741</v>
      </c>
      <c r="DV382" s="42">
        <v>135790</v>
      </c>
      <c r="DW382" s="42">
        <v>129012</v>
      </c>
      <c r="DX382" s="42">
        <v>112626</v>
      </c>
      <c r="DY382" s="41">
        <v>97731</v>
      </c>
      <c r="DZ382" s="42">
        <v>4695</v>
      </c>
      <c r="EA382" s="42">
        <v>16979</v>
      </c>
      <c r="EB382" s="42">
        <v>25641</v>
      </c>
      <c r="EC382" s="160">
        <v>50416</v>
      </c>
    </row>
    <row r="383" spans="1:133">
      <c r="A383" s="154" t="s">
        <v>2299</v>
      </c>
      <c r="B383" s="154" t="s">
        <v>2300</v>
      </c>
      <c r="C383" s="140" t="s">
        <v>80</v>
      </c>
      <c r="D383" s="29" t="s">
        <v>2301</v>
      </c>
      <c r="E383" s="156" t="s">
        <v>2302</v>
      </c>
      <c r="F383" s="29" t="s">
        <v>2303</v>
      </c>
      <c r="G383" s="156" t="s">
        <v>2304</v>
      </c>
      <c r="H383" s="166">
        <v>2016</v>
      </c>
      <c r="I383" s="150">
        <v>1972</v>
      </c>
      <c r="J383" s="100" t="s">
        <v>85</v>
      </c>
      <c r="K383" s="100" t="s">
        <v>49</v>
      </c>
      <c r="L383" s="100" t="s">
        <v>123</v>
      </c>
      <c r="M383" s="100" t="s">
        <v>87</v>
      </c>
      <c r="N383" s="100" t="s">
        <v>102</v>
      </c>
      <c r="O383" s="43">
        <f t="shared" si="561"/>
        <v>26.320125919999999</v>
      </c>
      <c r="P383" s="162">
        <f t="shared" si="562"/>
        <v>72.237452709999999</v>
      </c>
      <c r="Q383" s="43">
        <f t="shared" si="563"/>
        <v>23.47242202</v>
      </c>
      <c r="R383" s="162">
        <f t="shared" si="564"/>
        <v>72.534297039999998</v>
      </c>
      <c r="S383" s="43">
        <f t="shared" si="565"/>
        <v>25.025847930000001</v>
      </c>
      <c r="T383" s="162">
        <f t="shared" si="566"/>
        <v>73.587784150000005</v>
      </c>
      <c r="U383" s="43">
        <f t="shared" si="567"/>
        <v>27.974767620000002</v>
      </c>
      <c r="V383" s="162">
        <f t="shared" si="568"/>
        <v>71.311076610000001</v>
      </c>
      <c r="W383" s="43">
        <f t="shared" si="831"/>
        <v>22.857024280000001</v>
      </c>
      <c r="X383" s="162">
        <f t="shared" si="832"/>
        <v>74.777024890000007</v>
      </c>
      <c r="Y383" s="43">
        <f t="shared" si="665"/>
        <v>24.773621800000001</v>
      </c>
      <c r="Z383" s="162">
        <f t="shared" si="666"/>
        <v>75.226378199999999</v>
      </c>
      <c r="AA383" s="43">
        <f t="shared" si="781"/>
        <v>0</v>
      </c>
      <c r="AB383" s="162">
        <f t="shared" si="782"/>
        <v>86.651431380000005</v>
      </c>
      <c r="AC383" s="43">
        <f t="shared" si="773"/>
        <v>18.411396499999999</v>
      </c>
      <c r="AD383" s="162">
        <f t="shared" si="774"/>
        <v>77.12151953</v>
      </c>
      <c r="AE383" s="43">
        <f t="shared" si="775"/>
        <v>0</v>
      </c>
      <c r="AF383" s="162">
        <f t="shared" si="776"/>
        <v>100</v>
      </c>
      <c r="AG383" s="43">
        <f t="shared" ref="AG383:AL383" si="857">CZ383/$CY383*100</f>
        <v>60.552731829999999</v>
      </c>
      <c r="AH383" s="44">
        <f t="shared" si="857"/>
        <v>6.0375473749999999</v>
      </c>
      <c r="AI383" s="44">
        <f t="shared" si="857"/>
        <v>30.79491925</v>
      </c>
      <c r="AJ383" s="44">
        <f t="shared" si="857"/>
        <v>1.0165408229999999</v>
      </c>
      <c r="AK383" s="44">
        <f t="shared" si="857"/>
        <v>0.39270989410000001</v>
      </c>
      <c r="AL383" s="44">
        <f t="shared" si="857"/>
        <v>1.205550822</v>
      </c>
      <c r="AM383" s="43">
        <f t="shared" ref="AM383:AR383" si="858">DN383/$DM383*100</f>
        <v>62.104922790000003</v>
      </c>
      <c r="AN383" s="44">
        <f t="shared" si="858"/>
        <v>5.7581445359999996</v>
      </c>
      <c r="AO383" s="44">
        <f t="shared" si="858"/>
        <v>29.474352870000001</v>
      </c>
      <c r="AP383" s="44">
        <f t="shared" si="858"/>
        <v>1.3852456040000001</v>
      </c>
      <c r="AQ383" s="44">
        <f t="shared" si="858"/>
        <v>0.39127448339999998</v>
      </c>
      <c r="AR383" s="163">
        <f t="shared" si="858"/>
        <v>0.88605972249999998</v>
      </c>
      <c r="AS383" s="45">
        <f t="shared" si="571"/>
        <v>82.485646439999996</v>
      </c>
      <c r="AT383" s="46">
        <f t="shared" si="577"/>
        <v>378</v>
      </c>
      <c r="AU383" s="47">
        <f t="shared" si="572"/>
        <v>22.986655370000001</v>
      </c>
      <c r="AV383" s="46">
        <f t="shared" si="578"/>
        <v>338</v>
      </c>
      <c r="AW383" s="47">
        <f t="shared" si="573"/>
        <v>30.841930319999999</v>
      </c>
      <c r="AX383" s="164">
        <f t="shared" si="579"/>
        <v>273</v>
      </c>
      <c r="AY383" s="48">
        <v>51646</v>
      </c>
      <c r="AZ383" s="49">
        <f t="shared" si="673"/>
        <v>337</v>
      </c>
      <c r="BA383" s="50">
        <v>59245</v>
      </c>
      <c r="BB383" s="49">
        <f t="shared" si="674"/>
        <v>311</v>
      </c>
      <c r="BC383" s="165">
        <f t="shared" si="574"/>
        <v>41.877100470000002</v>
      </c>
      <c r="BD383" s="51"/>
      <c r="BE383" s="44"/>
      <c r="BF383" s="162"/>
      <c r="BG383" s="100">
        <v>380</v>
      </c>
      <c r="BH383" s="39">
        <v>270656</v>
      </c>
      <c r="BI383" s="40">
        <v>71237</v>
      </c>
      <c r="BJ383" s="40">
        <v>195515</v>
      </c>
      <c r="BK383" s="39">
        <v>228008</v>
      </c>
      <c r="BL383" s="40">
        <v>53519</v>
      </c>
      <c r="BM383" s="40">
        <v>165384</v>
      </c>
      <c r="BN383" s="39">
        <v>217619</v>
      </c>
      <c r="BO383" s="40">
        <v>54461</v>
      </c>
      <c r="BP383" s="40">
        <v>160141</v>
      </c>
      <c r="BQ383" s="39">
        <v>236363</v>
      </c>
      <c r="BR383" s="40">
        <v>66122</v>
      </c>
      <c r="BS383" s="40">
        <v>168553</v>
      </c>
      <c r="BT383" s="39">
        <v>265052</v>
      </c>
      <c r="BU383" s="40">
        <v>60583</v>
      </c>
      <c r="BV383" s="40">
        <v>198198</v>
      </c>
      <c r="BW383" s="40">
        <v>0</v>
      </c>
      <c r="BX383" s="40">
        <v>0</v>
      </c>
      <c r="BY383" s="159">
        <v>6271</v>
      </c>
      <c r="BZ383" s="39">
        <v>201985</v>
      </c>
      <c r="CA383" s="40">
        <v>50039</v>
      </c>
      <c r="CB383" s="40">
        <v>151946</v>
      </c>
      <c r="CC383" s="159">
        <v>0</v>
      </c>
      <c r="CD383" s="39">
        <f t="shared" si="779"/>
        <v>203475</v>
      </c>
      <c r="CE383" s="40">
        <v>0</v>
      </c>
      <c r="CF383" s="40">
        <v>176314</v>
      </c>
      <c r="CG383" s="159">
        <v>27161</v>
      </c>
      <c r="CH383" s="39">
        <f t="shared" si="780"/>
        <v>115825</v>
      </c>
      <c r="CI383" s="40">
        <v>21325</v>
      </c>
      <c r="CJ383" s="40">
        <v>89326</v>
      </c>
      <c r="CK383" s="159">
        <v>5174</v>
      </c>
      <c r="CL383" s="39">
        <v>0</v>
      </c>
      <c r="CM383" s="159">
        <v>163239</v>
      </c>
      <c r="CN383" s="39"/>
      <c r="CO383" s="40"/>
      <c r="CP383" s="40"/>
      <c r="CQ383" s="159"/>
      <c r="CR383" s="39">
        <v>687990</v>
      </c>
      <c r="CS383" s="40">
        <v>384070</v>
      </c>
      <c r="CT383" s="40">
        <v>40715</v>
      </c>
      <c r="CU383" s="40">
        <v>242695</v>
      </c>
      <c r="CV383" s="40">
        <v>6935</v>
      </c>
      <c r="CW383" s="40">
        <v>2625</v>
      </c>
      <c r="CX383" s="40">
        <v>10950</v>
      </c>
      <c r="CY383" s="39">
        <v>510555</v>
      </c>
      <c r="CZ383" s="40">
        <v>309155</v>
      </c>
      <c r="DA383" s="40">
        <v>30825</v>
      </c>
      <c r="DB383" s="40">
        <v>157225</v>
      </c>
      <c r="DC383" s="40">
        <v>5190</v>
      </c>
      <c r="DD383" s="40">
        <v>2005</v>
      </c>
      <c r="DE383" s="40">
        <v>6155</v>
      </c>
      <c r="DF383" s="39">
        <v>698487</v>
      </c>
      <c r="DG383" s="40">
        <v>400953</v>
      </c>
      <c r="DH383" s="40">
        <v>40883</v>
      </c>
      <c r="DI383" s="40">
        <v>236904</v>
      </c>
      <c r="DJ383" s="40">
        <v>8923</v>
      </c>
      <c r="DK383" s="40">
        <v>2570</v>
      </c>
      <c r="DL383" s="159">
        <v>8254</v>
      </c>
      <c r="DM383" s="39">
        <v>522651</v>
      </c>
      <c r="DN383" s="40">
        <v>324592</v>
      </c>
      <c r="DO383" s="40">
        <v>30095</v>
      </c>
      <c r="DP383" s="40">
        <v>154048</v>
      </c>
      <c r="DQ383" s="40">
        <v>7240</v>
      </c>
      <c r="DR383" s="40">
        <v>2045</v>
      </c>
      <c r="DS383" s="159">
        <v>4631</v>
      </c>
      <c r="DT383" s="41">
        <v>448495</v>
      </c>
      <c r="DU383" s="42">
        <v>78551</v>
      </c>
      <c r="DV383" s="42">
        <v>132301</v>
      </c>
      <c r="DW383" s="42">
        <v>134549</v>
      </c>
      <c r="DX383" s="42">
        <v>103094</v>
      </c>
      <c r="DY383" s="41">
        <v>261138</v>
      </c>
      <c r="DZ383" s="42">
        <v>22321</v>
      </c>
      <c r="EA383" s="42">
        <v>71195</v>
      </c>
      <c r="EB383" s="42">
        <v>87082</v>
      </c>
      <c r="EC383" s="160">
        <v>80540</v>
      </c>
    </row>
    <row r="384" spans="1:133">
      <c r="A384" s="155" t="s">
        <v>2305</v>
      </c>
      <c r="B384" s="155" t="s">
        <v>2306</v>
      </c>
      <c r="C384" s="140" t="s">
        <v>126</v>
      </c>
      <c r="D384" s="29" t="s">
        <v>2307</v>
      </c>
      <c r="E384" s="156" t="s">
        <v>2308</v>
      </c>
      <c r="F384" s="29" t="s">
        <v>2309</v>
      </c>
      <c r="G384" s="156" t="s">
        <v>2310</v>
      </c>
      <c r="H384" s="166">
        <v>2012</v>
      </c>
      <c r="I384" s="150">
        <v>1974</v>
      </c>
      <c r="J384" s="100" t="s">
        <v>85</v>
      </c>
      <c r="K384" s="100" t="s">
        <v>162</v>
      </c>
      <c r="L384" s="100" t="s">
        <v>148</v>
      </c>
      <c r="M384" s="100" t="s">
        <v>87</v>
      </c>
      <c r="N384" s="100" t="s">
        <v>102</v>
      </c>
      <c r="O384" s="43">
        <f t="shared" si="561"/>
        <v>63.708719840000001</v>
      </c>
      <c r="P384" s="162">
        <f t="shared" si="562"/>
        <v>34.735785380000003</v>
      </c>
      <c r="Q384" s="43">
        <f t="shared" si="563"/>
        <v>61.010269549999997</v>
      </c>
      <c r="R384" s="162">
        <f t="shared" si="564"/>
        <v>34.286846859999997</v>
      </c>
      <c r="S384" s="43">
        <f t="shared" si="565"/>
        <v>58.915005190000002</v>
      </c>
      <c r="T384" s="162">
        <f t="shared" si="566"/>
        <v>39.683765010000002</v>
      </c>
      <c r="U384" s="43">
        <f t="shared" si="567"/>
        <v>58.470683459999997</v>
      </c>
      <c r="V384" s="162">
        <f t="shared" si="568"/>
        <v>40.808923960000001</v>
      </c>
      <c r="W384" s="43">
        <f t="shared" si="831"/>
        <v>64.670530389999996</v>
      </c>
      <c r="X384" s="162">
        <f t="shared" si="832"/>
        <v>33.10690263</v>
      </c>
      <c r="Y384" s="43">
        <f t="shared" si="665"/>
        <v>80.853439399999999</v>
      </c>
      <c r="Z384" s="162">
        <f t="shared" si="666"/>
        <v>0</v>
      </c>
      <c r="AA384" s="43">
        <f t="shared" si="781"/>
        <v>79.736131169999993</v>
      </c>
      <c r="AB384" s="162">
        <f t="shared" si="782"/>
        <v>0</v>
      </c>
      <c r="AC384" s="43">
        <f t="shared" si="773"/>
        <v>75.660497480000004</v>
      </c>
      <c r="AD384" s="162">
        <f t="shared" si="774"/>
        <v>0</v>
      </c>
      <c r="AE384" s="43">
        <f t="shared" si="775"/>
        <v>65.615628860000001</v>
      </c>
      <c r="AF384" s="162">
        <f t="shared" si="776"/>
        <v>34.384371139999999</v>
      </c>
      <c r="AG384" s="43">
        <f t="shared" ref="AG384:AL384" si="859">CZ384/$CY384*100</f>
        <v>25.547452100000001</v>
      </c>
      <c r="AH384" s="44">
        <f t="shared" si="859"/>
        <v>5.518579624</v>
      </c>
      <c r="AI384" s="44">
        <f t="shared" si="859"/>
        <v>65.209606660000006</v>
      </c>
      <c r="AJ384" s="44">
        <f t="shared" si="859"/>
        <v>2.2404289620000002</v>
      </c>
      <c r="AK384" s="44">
        <f t="shared" si="859"/>
        <v>0.2212306423</v>
      </c>
      <c r="AL384" s="44">
        <f t="shared" si="859"/>
        <v>1.262702014</v>
      </c>
      <c r="AM384" s="43">
        <f t="shared" ref="AM384:AR384" si="860">DN384/$DM384*100</f>
        <v>26.324372390000001</v>
      </c>
      <c r="AN384" s="44">
        <f t="shared" si="860"/>
        <v>4.6351558170000002</v>
      </c>
      <c r="AO384" s="44">
        <f t="shared" si="860"/>
        <v>64.922278570000003</v>
      </c>
      <c r="AP384" s="44">
        <f t="shared" si="860"/>
        <v>2.77149388</v>
      </c>
      <c r="AQ384" s="44">
        <f t="shared" si="860"/>
        <v>0.22877758409999999</v>
      </c>
      <c r="AR384" s="163">
        <f t="shared" si="860"/>
        <v>1.117921763</v>
      </c>
      <c r="AS384" s="45">
        <f t="shared" si="571"/>
        <v>81.829445010000001</v>
      </c>
      <c r="AT384" s="46">
        <f t="shared" si="577"/>
        <v>385</v>
      </c>
      <c r="AU384" s="47">
        <f t="shared" si="572"/>
        <v>24.476914870000002</v>
      </c>
      <c r="AV384" s="46">
        <f t="shared" si="578"/>
        <v>314</v>
      </c>
      <c r="AW384" s="47">
        <f t="shared" si="573"/>
        <v>41.117816849999997</v>
      </c>
      <c r="AX384" s="164">
        <f t="shared" si="579"/>
        <v>141</v>
      </c>
      <c r="AY384" s="48">
        <v>53251</v>
      </c>
      <c r="AZ384" s="49">
        <f t="shared" si="673"/>
        <v>316</v>
      </c>
      <c r="BA384" s="50">
        <v>67413</v>
      </c>
      <c r="BB384" s="49">
        <f t="shared" si="674"/>
        <v>220</v>
      </c>
      <c r="BC384" s="165">
        <f t="shared" si="574"/>
        <v>15.04289754</v>
      </c>
      <c r="BD384" s="51"/>
      <c r="BE384" s="44"/>
      <c r="BF384" s="162"/>
      <c r="BG384" s="100">
        <v>381</v>
      </c>
      <c r="BH384" s="39">
        <v>277918</v>
      </c>
      <c r="BI384" s="40">
        <v>177058</v>
      </c>
      <c r="BJ384" s="40">
        <v>96537</v>
      </c>
      <c r="BK384" s="39">
        <v>216952</v>
      </c>
      <c r="BL384" s="40">
        <v>132363</v>
      </c>
      <c r="BM384" s="40">
        <v>74386</v>
      </c>
      <c r="BN384" s="39">
        <v>187835</v>
      </c>
      <c r="BO384" s="40">
        <v>110663</v>
      </c>
      <c r="BP384" s="40">
        <v>74540</v>
      </c>
      <c r="BQ384" s="39">
        <v>197670</v>
      </c>
      <c r="BR384" s="40">
        <v>115579</v>
      </c>
      <c r="BS384" s="40">
        <v>80667</v>
      </c>
      <c r="BT384" s="39">
        <v>270723</v>
      </c>
      <c r="BU384" s="40">
        <v>175078</v>
      </c>
      <c r="BV384" s="40">
        <v>89628</v>
      </c>
      <c r="BW384" s="40">
        <v>0</v>
      </c>
      <c r="BX384" s="40">
        <v>0</v>
      </c>
      <c r="BY384" s="159">
        <v>6017</v>
      </c>
      <c r="BZ384" s="39">
        <v>171963</v>
      </c>
      <c r="CA384" s="40">
        <v>139038</v>
      </c>
      <c r="CB384" s="40">
        <v>0</v>
      </c>
      <c r="CC384" s="159">
        <v>32925</v>
      </c>
      <c r="CD384" s="39">
        <f t="shared" si="779"/>
        <v>187669</v>
      </c>
      <c r="CE384" s="40">
        <v>149640</v>
      </c>
      <c r="CF384" s="40">
        <v>0</v>
      </c>
      <c r="CG384" s="159">
        <v>38029</v>
      </c>
      <c r="CH384" s="39">
        <f t="shared" si="780"/>
        <v>87964</v>
      </c>
      <c r="CI384" s="40">
        <v>66554</v>
      </c>
      <c r="CJ384" s="40">
        <v>0</v>
      </c>
      <c r="CK384" s="159">
        <v>21410</v>
      </c>
      <c r="CL384" s="39">
        <v>119032</v>
      </c>
      <c r="CM384" s="159">
        <v>62376</v>
      </c>
      <c r="CN384" s="39"/>
      <c r="CO384" s="40"/>
      <c r="CP384" s="40"/>
      <c r="CQ384" s="159"/>
      <c r="CR384" s="39">
        <v>734020</v>
      </c>
      <c r="CS384" s="40">
        <v>165760</v>
      </c>
      <c r="CT384" s="40">
        <v>38645</v>
      </c>
      <c r="CU384" s="40">
        <v>501770</v>
      </c>
      <c r="CV384" s="40">
        <v>15345</v>
      </c>
      <c r="CW384" s="40">
        <v>1375</v>
      </c>
      <c r="CX384" s="40">
        <v>11125</v>
      </c>
      <c r="CY384" s="39">
        <v>533380</v>
      </c>
      <c r="CZ384" s="40">
        <v>136265</v>
      </c>
      <c r="DA384" s="40">
        <v>29435</v>
      </c>
      <c r="DB384" s="40">
        <v>347815</v>
      </c>
      <c r="DC384" s="40">
        <v>11950</v>
      </c>
      <c r="DD384" s="40">
        <v>1180</v>
      </c>
      <c r="DE384" s="40">
        <v>6735</v>
      </c>
      <c r="DF384" s="39">
        <v>698488</v>
      </c>
      <c r="DG384" s="40">
        <v>160752</v>
      </c>
      <c r="DH384" s="40">
        <v>30610</v>
      </c>
      <c r="DI384" s="40">
        <v>478970</v>
      </c>
      <c r="DJ384" s="40">
        <v>17432</v>
      </c>
      <c r="DK384" s="40">
        <v>1412</v>
      </c>
      <c r="DL384" s="159">
        <v>9312</v>
      </c>
      <c r="DM384" s="39">
        <v>508354</v>
      </c>
      <c r="DN384" s="40">
        <v>133821</v>
      </c>
      <c r="DO384" s="40">
        <v>23563</v>
      </c>
      <c r="DP384" s="40">
        <v>330035</v>
      </c>
      <c r="DQ384" s="40">
        <v>14089</v>
      </c>
      <c r="DR384" s="40">
        <v>1163</v>
      </c>
      <c r="DS384" s="159">
        <v>5683</v>
      </c>
      <c r="DT384" s="41">
        <v>504459</v>
      </c>
      <c r="DU384" s="42">
        <v>91663</v>
      </c>
      <c r="DV384" s="42">
        <v>133484</v>
      </c>
      <c r="DW384" s="42">
        <v>155836</v>
      </c>
      <c r="DX384" s="42">
        <v>123476</v>
      </c>
      <c r="DY384" s="41">
        <v>121952</v>
      </c>
      <c r="DZ384" s="42">
        <v>5548</v>
      </c>
      <c r="EA384" s="42">
        <v>24856</v>
      </c>
      <c r="EB384" s="42">
        <v>41404</v>
      </c>
      <c r="EC384" s="160">
        <v>50144</v>
      </c>
    </row>
    <row r="385" spans="1:133">
      <c r="A385" s="154" t="s">
        <v>2311</v>
      </c>
      <c r="B385" s="154" t="s">
        <v>2312</v>
      </c>
      <c r="C385" s="140" t="s">
        <v>80</v>
      </c>
      <c r="D385" s="29" t="s">
        <v>2313</v>
      </c>
      <c r="E385" s="156" t="s">
        <v>2314</v>
      </c>
      <c r="F385" s="29" t="s">
        <v>2315</v>
      </c>
      <c r="G385" s="156" t="s">
        <v>2316</v>
      </c>
      <c r="H385" s="166">
        <v>2018</v>
      </c>
      <c r="I385" s="150">
        <v>1972</v>
      </c>
      <c r="J385" s="100" t="s">
        <v>85</v>
      </c>
      <c r="K385" s="100" t="s">
        <v>49</v>
      </c>
      <c r="L385" s="100" t="s">
        <v>86</v>
      </c>
      <c r="M385" s="100" t="s">
        <v>87</v>
      </c>
      <c r="N385" s="100" t="s">
        <v>102</v>
      </c>
      <c r="O385" s="43">
        <f t="shared" si="561"/>
        <v>47.878882599999997</v>
      </c>
      <c r="P385" s="162">
        <f t="shared" si="562"/>
        <v>50.56579773</v>
      </c>
      <c r="Q385" s="43">
        <f t="shared" si="563"/>
        <v>42.488683369999997</v>
      </c>
      <c r="R385" s="162">
        <f t="shared" si="564"/>
        <v>52.46319484</v>
      </c>
      <c r="S385" s="43">
        <f t="shared" si="565"/>
        <v>37.896824770000002</v>
      </c>
      <c r="T385" s="162">
        <f t="shared" si="566"/>
        <v>59.836740399999996</v>
      </c>
      <c r="U385" s="43">
        <f t="shared" si="567"/>
        <v>42.410571130000001</v>
      </c>
      <c r="V385" s="162">
        <f t="shared" si="568"/>
        <v>56.681726249999997</v>
      </c>
      <c r="W385" s="43">
        <f t="shared" si="831"/>
        <v>45.350964189999999</v>
      </c>
      <c r="X385" s="162">
        <f t="shared" si="832"/>
        <v>51.95371901</v>
      </c>
      <c r="Y385" s="43">
        <f t="shared" si="665"/>
        <v>47.628083490000002</v>
      </c>
      <c r="Z385" s="162">
        <f t="shared" si="666"/>
        <v>50.239100499999999</v>
      </c>
      <c r="AA385" s="43">
        <f t="shared" si="781"/>
        <v>36.447668880000002</v>
      </c>
      <c r="AB385" s="162">
        <f t="shared" si="782"/>
        <v>57.008238050000003</v>
      </c>
      <c r="AC385" s="43">
        <f t="shared" si="773"/>
        <v>0</v>
      </c>
      <c r="AD385" s="162">
        <f t="shared" si="774"/>
        <v>71.779296919999993</v>
      </c>
      <c r="AE385" s="43">
        <f t="shared" si="775"/>
        <v>36.891958930000001</v>
      </c>
      <c r="AF385" s="162">
        <f t="shared" si="776"/>
        <v>63.108041069999999</v>
      </c>
      <c r="AG385" s="43">
        <f t="shared" ref="AG385:AL385" si="861">CZ385/$CY385*100</f>
        <v>67.094597370000002</v>
      </c>
      <c r="AH385" s="44">
        <f t="shared" si="861"/>
        <v>3.5386577789999998</v>
      </c>
      <c r="AI385" s="44">
        <f t="shared" si="861"/>
        <v>24.982923920000001</v>
      </c>
      <c r="AJ385" s="44">
        <f t="shared" si="861"/>
        <v>2.5437188819999998</v>
      </c>
      <c r="AK385" s="44">
        <f t="shared" si="861"/>
        <v>0.17857877629999999</v>
      </c>
      <c r="AL385" s="44">
        <f t="shared" si="861"/>
        <v>1.6615232689999999</v>
      </c>
      <c r="AM385" s="43">
        <f t="shared" ref="AM385:AR385" si="862">DN385/$DM385*100</f>
        <v>68.321826779999995</v>
      </c>
      <c r="AN385" s="44">
        <f t="shared" si="862"/>
        <v>3.0716902519999998</v>
      </c>
      <c r="AO385" s="44">
        <f t="shared" si="862"/>
        <v>23.861067810000002</v>
      </c>
      <c r="AP385" s="44">
        <f t="shared" si="862"/>
        <v>3.1147268260000001</v>
      </c>
      <c r="AQ385" s="44">
        <f t="shared" si="862"/>
        <v>0.32060439260000001</v>
      </c>
      <c r="AR385" s="163">
        <f t="shared" si="862"/>
        <v>1.3100839390000001</v>
      </c>
      <c r="AS385" s="45">
        <f t="shared" si="571"/>
        <v>93.182326169999996</v>
      </c>
      <c r="AT385" s="46">
        <f t="shared" si="577"/>
        <v>45</v>
      </c>
      <c r="AU385" s="47">
        <f t="shared" si="572"/>
        <v>46.395057170000001</v>
      </c>
      <c r="AV385" s="46">
        <f t="shared" si="578"/>
        <v>44</v>
      </c>
      <c r="AW385" s="47">
        <f t="shared" si="573"/>
        <v>51.363905670000001</v>
      </c>
      <c r="AX385" s="164">
        <f t="shared" si="579"/>
        <v>63</v>
      </c>
      <c r="AY385" s="48">
        <v>72376</v>
      </c>
      <c r="AZ385" s="49">
        <f t="shared" si="673"/>
        <v>125</v>
      </c>
      <c r="BA385" s="50">
        <v>79877</v>
      </c>
      <c r="BB385" s="49">
        <f t="shared" si="674"/>
        <v>129</v>
      </c>
      <c r="BC385" s="165">
        <f t="shared" si="574"/>
        <v>32.632191669999997</v>
      </c>
      <c r="BD385" s="51"/>
      <c r="BE385" s="44"/>
      <c r="BF385" s="162"/>
      <c r="BG385" s="100">
        <v>382</v>
      </c>
      <c r="BH385" s="39">
        <v>460677</v>
      </c>
      <c r="BI385" s="40">
        <v>220567</v>
      </c>
      <c r="BJ385" s="40">
        <v>232945</v>
      </c>
      <c r="BK385" s="39">
        <v>358985</v>
      </c>
      <c r="BL385" s="40">
        <v>152528</v>
      </c>
      <c r="BM385" s="40">
        <v>188335</v>
      </c>
      <c r="BN385" s="39">
        <v>314591</v>
      </c>
      <c r="BO385" s="40">
        <v>119220</v>
      </c>
      <c r="BP385" s="40">
        <v>188241</v>
      </c>
      <c r="BQ385" s="39">
        <v>314971</v>
      </c>
      <c r="BR385" s="40">
        <v>133581</v>
      </c>
      <c r="BS385" s="40">
        <v>178531</v>
      </c>
      <c r="BT385" s="39">
        <v>453750</v>
      </c>
      <c r="BU385" s="40">
        <v>205780</v>
      </c>
      <c r="BV385" s="40">
        <v>235740</v>
      </c>
      <c r="BW385" s="40">
        <v>0</v>
      </c>
      <c r="BX385" s="40">
        <v>0</v>
      </c>
      <c r="BY385" s="159">
        <v>12230</v>
      </c>
      <c r="BZ385" s="39">
        <v>353617</v>
      </c>
      <c r="CA385" s="40">
        <v>168421</v>
      </c>
      <c r="CB385" s="40">
        <v>177654</v>
      </c>
      <c r="CC385" s="159">
        <v>7542</v>
      </c>
      <c r="CD385" s="39">
        <f t="shared" si="779"/>
        <v>356031</v>
      </c>
      <c r="CE385" s="40">
        <v>129765</v>
      </c>
      <c r="CF385" s="40">
        <v>202967</v>
      </c>
      <c r="CG385" s="159">
        <v>23299</v>
      </c>
      <c r="CH385" s="39">
        <f t="shared" si="780"/>
        <v>188996</v>
      </c>
      <c r="CI385" s="40">
        <v>0</v>
      </c>
      <c r="CJ385" s="40">
        <v>135660</v>
      </c>
      <c r="CK385" s="159">
        <v>53336</v>
      </c>
      <c r="CL385" s="39">
        <v>109326</v>
      </c>
      <c r="CM385" s="159">
        <v>187015</v>
      </c>
      <c r="CN385" s="39"/>
      <c r="CO385" s="40"/>
      <c r="CP385" s="40"/>
      <c r="CQ385" s="159"/>
      <c r="CR385" s="39">
        <v>764585</v>
      </c>
      <c r="CS385" s="40">
        <v>485715</v>
      </c>
      <c r="CT385" s="40">
        <v>27515</v>
      </c>
      <c r="CU385" s="40">
        <v>214755</v>
      </c>
      <c r="CV385" s="40">
        <v>19085</v>
      </c>
      <c r="CW385" s="40">
        <v>1375</v>
      </c>
      <c r="CX385" s="40">
        <v>16140</v>
      </c>
      <c r="CY385" s="39">
        <v>607575</v>
      </c>
      <c r="CZ385" s="40">
        <v>407650</v>
      </c>
      <c r="DA385" s="40">
        <v>21500</v>
      </c>
      <c r="DB385" s="40">
        <v>151790</v>
      </c>
      <c r="DC385" s="40">
        <v>15455</v>
      </c>
      <c r="DD385" s="40">
        <v>1085</v>
      </c>
      <c r="DE385" s="40">
        <v>10095</v>
      </c>
      <c r="DF385" s="39">
        <v>698488</v>
      </c>
      <c r="DG385" s="40">
        <v>452926</v>
      </c>
      <c r="DH385" s="40">
        <v>22343</v>
      </c>
      <c r="DI385" s="40">
        <v>188511</v>
      </c>
      <c r="DJ385" s="40">
        <v>21201</v>
      </c>
      <c r="DK385" s="40">
        <v>2111</v>
      </c>
      <c r="DL385" s="159">
        <v>11396</v>
      </c>
      <c r="DM385" s="39">
        <v>553018</v>
      </c>
      <c r="DN385" s="40">
        <v>377832</v>
      </c>
      <c r="DO385" s="40">
        <v>16987</v>
      </c>
      <c r="DP385" s="40">
        <v>131956</v>
      </c>
      <c r="DQ385" s="40">
        <v>17225</v>
      </c>
      <c r="DR385" s="40">
        <v>1773</v>
      </c>
      <c r="DS385" s="159">
        <v>7245</v>
      </c>
      <c r="DT385" s="41">
        <v>563726</v>
      </c>
      <c r="DU385" s="42">
        <v>38433</v>
      </c>
      <c r="DV385" s="42">
        <v>103430</v>
      </c>
      <c r="DW385" s="42">
        <v>160322</v>
      </c>
      <c r="DX385" s="42">
        <v>261541</v>
      </c>
      <c r="DY385" s="41">
        <v>369637</v>
      </c>
      <c r="DZ385" s="42">
        <v>11529</v>
      </c>
      <c r="EA385" s="42">
        <v>63405</v>
      </c>
      <c r="EB385" s="42">
        <v>104843</v>
      </c>
      <c r="EC385" s="160">
        <v>189860</v>
      </c>
    </row>
    <row r="386" spans="1:133">
      <c r="A386" s="155" t="s">
        <v>2317</v>
      </c>
      <c r="B386" s="155" t="s">
        <v>2318</v>
      </c>
      <c r="C386" s="140" t="s">
        <v>80</v>
      </c>
      <c r="D386" s="29" t="s">
        <v>1152</v>
      </c>
      <c r="E386" s="156" t="s">
        <v>2319</v>
      </c>
      <c r="F386" s="29" t="s">
        <v>2320</v>
      </c>
      <c r="G386" s="156" t="s">
        <v>2321</v>
      </c>
      <c r="H386" s="166">
        <v>2020</v>
      </c>
      <c r="I386" s="150">
        <v>1968</v>
      </c>
      <c r="J386" s="100" t="s">
        <v>85</v>
      </c>
      <c r="K386" s="100" t="s">
        <v>49</v>
      </c>
      <c r="L386" s="100" t="s">
        <v>196</v>
      </c>
      <c r="M386" s="100" t="s">
        <v>87</v>
      </c>
      <c r="N386" s="100" t="s">
        <v>95</v>
      </c>
      <c r="O386" s="43">
        <f t="shared" si="561"/>
        <v>48.90151084</v>
      </c>
      <c r="P386" s="162">
        <f t="shared" si="562"/>
        <v>49.826092320000001</v>
      </c>
      <c r="Q386" s="43">
        <f t="shared" si="563"/>
        <v>44.177040650000002</v>
      </c>
      <c r="R386" s="162">
        <f t="shared" si="564"/>
        <v>52.062899109999996</v>
      </c>
      <c r="S386" s="43">
        <f t="shared" si="565"/>
        <v>36.692636139999998</v>
      </c>
      <c r="T386" s="162">
        <f t="shared" si="566"/>
        <v>62.1275628</v>
      </c>
      <c r="U386" s="43">
        <f t="shared" si="567"/>
        <v>38.836072629999997</v>
      </c>
      <c r="V386" s="162">
        <f t="shared" si="568"/>
        <v>60.541353639999997</v>
      </c>
      <c r="W386" s="43">
        <f t="shared" si="831"/>
        <v>44.602105629999997</v>
      </c>
      <c r="X386" s="162">
        <f t="shared" si="832"/>
        <v>51.528006509999997</v>
      </c>
      <c r="Y386" s="43">
        <f t="shared" si="665"/>
        <v>46.452816869999999</v>
      </c>
      <c r="Z386" s="162">
        <f t="shared" si="666"/>
        <v>51.360938789999999</v>
      </c>
      <c r="AA386" s="43">
        <f t="shared" si="781"/>
        <v>40.478426929999998</v>
      </c>
      <c r="AB386" s="162">
        <f t="shared" si="782"/>
        <v>59.521573070000002</v>
      </c>
      <c r="AC386" s="43">
        <f t="shared" si="773"/>
        <v>31.566446299999999</v>
      </c>
      <c r="AD386" s="162">
        <f t="shared" si="774"/>
        <v>66.54592719</v>
      </c>
      <c r="AE386" s="43">
        <f t="shared" si="775"/>
        <v>33.297076029999999</v>
      </c>
      <c r="AF386" s="162">
        <f t="shared" si="776"/>
        <v>66.702923970000001</v>
      </c>
      <c r="AG386" s="43">
        <f t="shared" ref="AG386:AL386" si="863">CZ386/$CY386*100</f>
        <v>46.334233230000002</v>
      </c>
      <c r="AH386" s="44">
        <f t="shared" si="863"/>
        <v>14.97097383</v>
      </c>
      <c r="AI386" s="44">
        <f t="shared" si="863"/>
        <v>21.399078930000002</v>
      </c>
      <c r="AJ386" s="44">
        <f t="shared" si="863"/>
        <v>15.65207418</v>
      </c>
      <c r="AK386" s="44">
        <f t="shared" si="863"/>
        <v>0.33878566510000002</v>
      </c>
      <c r="AL386" s="44">
        <f t="shared" si="863"/>
        <v>1.3048541629999999</v>
      </c>
      <c r="AM386" s="43">
        <f t="shared" ref="AM386:AR386" si="864">DN386/$DM386*100</f>
        <v>47.975782189999997</v>
      </c>
      <c r="AN386" s="44">
        <f t="shared" si="864"/>
        <v>12.02498625</v>
      </c>
      <c r="AO386" s="44">
        <f t="shared" si="864"/>
        <v>22.265182639999999</v>
      </c>
      <c r="AP386" s="44">
        <f t="shared" si="864"/>
        <v>16.08231954</v>
      </c>
      <c r="AQ386" s="44">
        <f t="shared" si="864"/>
        <v>0.22871032450000001</v>
      </c>
      <c r="AR386" s="163">
        <f t="shared" si="864"/>
        <v>1.4230190570000001</v>
      </c>
      <c r="AS386" s="45">
        <f t="shared" si="571"/>
        <v>91.111665919999993</v>
      </c>
      <c r="AT386" s="46">
        <f t="shared" si="577"/>
        <v>127</v>
      </c>
      <c r="AU386" s="47">
        <f t="shared" si="572"/>
        <v>45.825588369999998</v>
      </c>
      <c r="AV386" s="46">
        <f t="shared" si="578"/>
        <v>48</v>
      </c>
      <c r="AW386" s="47">
        <f t="shared" si="573"/>
        <v>48.610909849999999</v>
      </c>
      <c r="AX386" s="164">
        <f t="shared" si="579"/>
        <v>78</v>
      </c>
      <c r="AY386" s="48">
        <v>97494</v>
      </c>
      <c r="AZ386" s="49">
        <f t="shared" si="673"/>
        <v>29</v>
      </c>
      <c r="BA386" s="50">
        <v>106770</v>
      </c>
      <c r="BB386" s="49">
        <f t="shared" si="674"/>
        <v>29</v>
      </c>
      <c r="BC386" s="165">
        <f t="shared" si="574"/>
        <v>23.810740890000002</v>
      </c>
      <c r="BD386" s="51"/>
      <c r="BE386" s="44"/>
      <c r="BF386" s="162"/>
      <c r="BG386" s="100">
        <v>383</v>
      </c>
      <c r="BH386" s="39">
        <v>421488</v>
      </c>
      <c r="BI386" s="40">
        <v>206114</v>
      </c>
      <c r="BJ386" s="40">
        <v>210011</v>
      </c>
      <c r="BK386" s="39">
        <v>306777</v>
      </c>
      <c r="BL386" s="40">
        <v>135525</v>
      </c>
      <c r="BM386" s="40">
        <v>159717</v>
      </c>
      <c r="BN386" s="39">
        <v>255043</v>
      </c>
      <c r="BO386" s="40">
        <v>93582</v>
      </c>
      <c r="BP386" s="40">
        <v>158452</v>
      </c>
      <c r="BQ386" s="39">
        <v>234671</v>
      </c>
      <c r="BR386" s="40">
        <v>91137</v>
      </c>
      <c r="BS386" s="40">
        <v>142073</v>
      </c>
      <c r="BT386" s="39">
        <v>408048</v>
      </c>
      <c r="BU386" s="40">
        <v>181998</v>
      </c>
      <c r="BV386" s="40">
        <v>210259</v>
      </c>
      <c r="BW386" s="40">
        <v>0</v>
      </c>
      <c r="BX386" s="40">
        <v>0</v>
      </c>
      <c r="BY386" s="159">
        <v>15791</v>
      </c>
      <c r="BZ386" s="39">
        <v>297405</v>
      </c>
      <c r="CA386" s="40">
        <v>138153</v>
      </c>
      <c r="CB386" s="40">
        <v>152750</v>
      </c>
      <c r="CC386" s="159">
        <v>6502</v>
      </c>
      <c r="CD386" s="39">
        <f t="shared" si="779"/>
        <v>305543</v>
      </c>
      <c r="CE386" s="40">
        <v>123679</v>
      </c>
      <c r="CF386" s="40">
        <v>181864</v>
      </c>
      <c r="CG386" s="159">
        <v>0</v>
      </c>
      <c r="CH386" s="39">
        <f t="shared" si="780"/>
        <v>151566</v>
      </c>
      <c r="CI386" s="40">
        <v>47844</v>
      </c>
      <c r="CJ386" s="40">
        <v>100861</v>
      </c>
      <c r="CK386" s="159">
        <v>2861</v>
      </c>
      <c r="CL386" s="39">
        <v>80203</v>
      </c>
      <c r="CM386" s="159">
        <v>160668</v>
      </c>
      <c r="CN386" s="39"/>
      <c r="CO386" s="40"/>
      <c r="CP386" s="40"/>
      <c r="CQ386" s="159"/>
      <c r="CR386" s="39">
        <v>805200</v>
      </c>
      <c r="CS386" s="40">
        <v>346210</v>
      </c>
      <c r="CT386" s="40">
        <v>118500</v>
      </c>
      <c r="CU386" s="40">
        <v>193450</v>
      </c>
      <c r="CV386" s="40">
        <v>127940</v>
      </c>
      <c r="CW386" s="40">
        <v>2510</v>
      </c>
      <c r="CX386" s="40">
        <v>16590</v>
      </c>
      <c r="CY386" s="39">
        <v>566730</v>
      </c>
      <c r="CZ386" s="40">
        <v>262590</v>
      </c>
      <c r="DA386" s="40">
        <v>84845</v>
      </c>
      <c r="DB386" s="40">
        <v>121275</v>
      </c>
      <c r="DC386" s="40">
        <v>88705</v>
      </c>
      <c r="DD386" s="40">
        <v>1920</v>
      </c>
      <c r="DE386" s="40">
        <v>7395</v>
      </c>
      <c r="DF386" s="39">
        <v>698504</v>
      </c>
      <c r="DG386" s="40">
        <v>314203</v>
      </c>
      <c r="DH386" s="40">
        <v>86275</v>
      </c>
      <c r="DI386" s="40">
        <v>171638</v>
      </c>
      <c r="DJ386" s="40">
        <v>111045</v>
      </c>
      <c r="DK386" s="40">
        <v>1633</v>
      </c>
      <c r="DL386" s="159">
        <v>13710</v>
      </c>
      <c r="DM386" s="39">
        <v>494512</v>
      </c>
      <c r="DN386" s="40">
        <v>237246</v>
      </c>
      <c r="DO386" s="40">
        <v>59465</v>
      </c>
      <c r="DP386" s="40">
        <v>110104</v>
      </c>
      <c r="DQ386" s="40">
        <v>79529</v>
      </c>
      <c r="DR386" s="40">
        <v>1131</v>
      </c>
      <c r="DS386" s="159">
        <v>7037</v>
      </c>
      <c r="DT386" s="41">
        <v>584789</v>
      </c>
      <c r="DU386" s="42">
        <v>51978</v>
      </c>
      <c r="DV386" s="42">
        <v>103342</v>
      </c>
      <c r="DW386" s="42">
        <v>161486</v>
      </c>
      <c r="DX386" s="42">
        <v>267983</v>
      </c>
      <c r="DY386" s="41">
        <v>248436</v>
      </c>
      <c r="DZ386" s="42">
        <v>8774</v>
      </c>
      <c r="EA386" s="42">
        <v>43196</v>
      </c>
      <c r="EB386" s="42">
        <v>75699</v>
      </c>
      <c r="EC386" s="160">
        <v>120767</v>
      </c>
    </row>
    <row r="387" spans="1:133">
      <c r="A387" s="154" t="s">
        <v>2322</v>
      </c>
      <c r="B387" s="154" t="s">
        <v>2323</v>
      </c>
      <c r="C387" s="140" t="s">
        <v>80</v>
      </c>
      <c r="D387" s="29" t="s">
        <v>413</v>
      </c>
      <c r="E387" s="156" t="s">
        <v>2324</v>
      </c>
      <c r="F387" s="29" t="s">
        <v>2325</v>
      </c>
      <c r="G387" s="156" t="s">
        <v>2326</v>
      </c>
      <c r="H387" s="166">
        <v>2020</v>
      </c>
      <c r="I387" s="150">
        <v>1980</v>
      </c>
      <c r="J387" s="100" t="s">
        <v>85</v>
      </c>
      <c r="K387" s="100" t="s">
        <v>162</v>
      </c>
      <c r="L387" s="100" t="s">
        <v>148</v>
      </c>
      <c r="M387" s="100" t="s">
        <v>87</v>
      </c>
      <c r="N387" s="100" t="s">
        <v>95</v>
      </c>
      <c r="O387" s="43">
        <f t="shared" si="561"/>
        <v>48.463354629999998</v>
      </c>
      <c r="P387" s="162">
        <f t="shared" si="562"/>
        <v>50.250651429999998</v>
      </c>
      <c r="Q387" s="43">
        <f t="shared" si="563"/>
        <v>49.771573060000001</v>
      </c>
      <c r="R387" s="162">
        <f t="shared" si="564"/>
        <v>46.366563650000003</v>
      </c>
      <c r="S387" s="43">
        <f t="shared" si="565"/>
        <v>48.07290871</v>
      </c>
      <c r="T387" s="162">
        <f t="shared" si="566"/>
        <v>50.743852150000002</v>
      </c>
      <c r="U387" s="43">
        <f t="shared" si="567"/>
        <v>49.989679119999998</v>
      </c>
      <c r="V387" s="162">
        <f t="shared" si="568"/>
        <v>49.374554910000001</v>
      </c>
      <c r="W387" s="43">
        <f t="shared" si="831"/>
        <v>46.603397450000003</v>
      </c>
      <c r="X387" s="162">
        <f t="shared" si="832"/>
        <v>50.564041469999999</v>
      </c>
      <c r="Y387" s="43">
        <f t="shared" si="665"/>
        <v>48.726370860000003</v>
      </c>
      <c r="Z387" s="162">
        <f t="shared" si="666"/>
        <v>49.167178399999997</v>
      </c>
      <c r="AA387" s="43">
        <f t="shared" si="781"/>
        <v>46.961762710000002</v>
      </c>
      <c r="AB387" s="162">
        <f t="shared" si="782"/>
        <v>48.294280790000002</v>
      </c>
      <c r="AC387" s="43">
        <f t="shared" si="773"/>
        <v>47.68039228</v>
      </c>
      <c r="AD387" s="162">
        <f t="shared" si="774"/>
        <v>49.77865181</v>
      </c>
      <c r="AE387" s="43">
        <f t="shared" si="775"/>
        <v>52.477703650000002</v>
      </c>
      <c r="AF387" s="162">
        <f t="shared" si="776"/>
        <v>47.522296349999998</v>
      </c>
      <c r="AG387" s="43">
        <f t="shared" ref="AG387:AL387" si="865">CZ387/$CY387*100</f>
        <v>30.100058740000001</v>
      </c>
      <c r="AH387" s="44">
        <f t="shared" si="865"/>
        <v>4.0559339669999996</v>
      </c>
      <c r="AI387" s="44">
        <f t="shared" si="865"/>
        <v>63.160660739999997</v>
      </c>
      <c r="AJ387" s="44">
        <f t="shared" si="865"/>
        <v>1.3674350550000001</v>
      </c>
      <c r="AK387" s="44">
        <f t="shared" si="865"/>
        <v>0.39879228799999999</v>
      </c>
      <c r="AL387" s="44">
        <f t="shared" si="865"/>
        <v>0.91711921519999995</v>
      </c>
      <c r="AM387" s="43">
        <f t="shared" ref="AM387:AR387" si="866">DN387/$DM387*100</f>
        <v>28.883899750000001</v>
      </c>
      <c r="AN387" s="44">
        <f t="shared" si="866"/>
        <v>3.0638927250000001</v>
      </c>
      <c r="AO387" s="44">
        <f t="shared" si="866"/>
        <v>65.773388789999998</v>
      </c>
      <c r="AP387" s="44">
        <f t="shared" si="866"/>
        <v>1.284146531</v>
      </c>
      <c r="AQ387" s="44">
        <f t="shared" si="866"/>
        <v>0.34340603219999999</v>
      </c>
      <c r="AR387" s="163">
        <f t="shared" si="866"/>
        <v>0.65126616930000003</v>
      </c>
      <c r="AS387" s="45">
        <f t="shared" si="571"/>
        <v>76.682525639999994</v>
      </c>
      <c r="AT387" s="46">
        <f t="shared" si="577"/>
        <v>413</v>
      </c>
      <c r="AU387" s="47">
        <f t="shared" si="572"/>
        <v>22.65077299</v>
      </c>
      <c r="AV387" s="46">
        <f t="shared" si="578"/>
        <v>346</v>
      </c>
      <c r="AW387" s="47">
        <f t="shared" si="573"/>
        <v>40.491313769999998</v>
      </c>
      <c r="AX387" s="164">
        <f t="shared" si="579"/>
        <v>149</v>
      </c>
      <c r="AY387" s="48">
        <v>55961</v>
      </c>
      <c r="AZ387" s="49">
        <f t="shared" si="673"/>
        <v>272</v>
      </c>
      <c r="BA387" s="50">
        <v>81091</v>
      </c>
      <c r="BB387" s="49">
        <f t="shared" si="674"/>
        <v>117</v>
      </c>
      <c r="BC387" s="165">
        <f t="shared" si="574"/>
        <v>17.912149509999999</v>
      </c>
      <c r="BD387" s="51"/>
      <c r="BE387" s="44"/>
      <c r="BF387" s="162"/>
      <c r="BG387" s="100">
        <v>384</v>
      </c>
      <c r="BH387" s="39">
        <v>302412</v>
      </c>
      <c r="BI387" s="40">
        <v>146559</v>
      </c>
      <c r="BJ387" s="40">
        <v>151964</v>
      </c>
      <c r="BK387" s="39">
        <v>231365</v>
      </c>
      <c r="BL387" s="40">
        <v>115154</v>
      </c>
      <c r="BM387" s="40">
        <v>107276</v>
      </c>
      <c r="BN387" s="39">
        <v>196410</v>
      </c>
      <c r="BO387" s="40">
        <v>94420</v>
      </c>
      <c r="BP387" s="40">
        <v>99666</v>
      </c>
      <c r="BQ387" s="39">
        <v>193782</v>
      </c>
      <c r="BR387" s="40">
        <v>96871</v>
      </c>
      <c r="BS387" s="40">
        <v>95679</v>
      </c>
      <c r="BT387" s="39">
        <v>295457</v>
      </c>
      <c r="BU387" s="40">
        <v>137693</v>
      </c>
      <c r="BV387" s="40">
        <v>149395</v>
      </c>
      <c r="BW387" s="40">
        <v>0</v>
      </c>
      <c r="BX387" s="40">
        <v>0</v>
      </c>
      <c r="BY387" s="159">
        <v>8369</v>
      </c>
      <c r="BZ387" s="39">
        <v>210069</v>
      </c>
      <c r="CA387" s="40">
        <v>102359</v>
      </c>
      <c r="CB387" s="40">
        <v>103285</v>
      </c>
      <c r="CC387" s="159">
        <v>4425</v>
      </c>
      <c r="CD387" s="39">
        <f t="shared" si="779"/>
        <v>228965</v>
      </c>
      <c r="CE387" s="40">
        <v>107526</v>
      </c>
      <c r="CF387" s="40">
        <v>110577</v>
      </c>
      <c r="CG387" s="159">
        <v>10862</v>
      </c>
      <c r="CH387" s="39">
        <f t="shared" si="780"/>
        <v>115429</v>
      </c>
      <c r="CI387" s="40">
        <v>55037</v>
      </c>
      <c r="CJ387" s="40">
        <v>57459</v>
      </c>
      <c r="CK387" s="159">
        <v>2933</v>
      </c>
      <c r="CL387" s="39">
        <v>96676</v>
      </c>
      <c r="CM387" s="159">
        <v>87547</v>
      </c>
      <c r="CN387" s="39"/>
      <c r="CO387" s="40"/>
      <c r="CP387" s="40"/>
      <c r="CQ387" s="159"/>
      <c r="CR387" s="39">
        <v>694335</v>
      </c>
      <c r="CS387" s="40">
        <v>184600</v>
      </c>
      <c r="CT387" s="40">
        <v>25460</v>
      </c>
      <c r="CU387" s="40">
        <v>464930</v>
      </c>
      <c r="CV387" s="40">
        <v>9115</v>
      </c>
      <c r="CW387" s="40">
        <v>2660</v>
      </c>
      <c r="CX387" s="40">
        <v>7570</v>
      </c>
      <c r="CY387" s="39">
        <v>485215</v>
      </c>
      <c r="CZ387" s="40">
        <v>146050</v>
      </c>
      <c r="DA387" s="40">
        <v>19680</v>
      </c>
      <c r="DB387" s="40">
        <v>306465</v>
      </c>
      <c r="DC387" s="40">
        <v>6635</v>
      </c>
      <c r="DD387" s="40">
        <v>1935</v>
      </c>
      <c r="DE387" s="40">
        <v>4450</v>
      </c>
      <c r="DF387" s="39">
        <v>698488</v>
      </c>
      <c r="DG387" s="40">
        <v>178456</v>
      </c>
      <c r="DH387" s="40">
        <v>19618</v>
      </c>
      <c r="DI387" s="40">
        <v>484069</v>
      </c>
      <c r="DJ387" s="40">
        <v>8226</v>
      </c>
      <c r="DK387" s="40">
        <v>2416</v>
      </c>
      <c r="DL387" s="159">
        <v>5703</v>
      </c>
      <c r="DM387" s="39">
        <v>489508</v>
      </c>
      <c r="DN387" s="40">
        <v>141389</v>
      </c>
      <c r="DO387" s="40">
        <v>14998</v>
      </c>
      <c r="DP387" s="40">
        <v>321966</v>
      </c>
      <c r="DQ387" s="40">
        <v>6286</v>
      </c>
      <c r="DR387" s="40">
        <v>1681</v>
      </c>
      <c r="DS387" s="159">
        <v>3188</v>
      </c>
      <c r="DT387" s="41">
        <v>480275</v>
      </c>
      <c r="DU387" s="42">
        <v>111988</v>
      </c>
      <c r="DV387" s="42">
        <v>128052</v>
      </c>
      <c r="DW387" s="42">
        <v>131449</v>
      </c>
      <c r="DX387" s="42">
        <v>108786</v>
      </c>
      <c r="DY387" s="41">
        <v>134293</v>
      </c>
      <c r="DZ387" s="42">
        <v>7283</v>
      </c>
      <c r="EA387" s="42">
        <v>28914</v>
      </c>
      <c r="EB387" s="42">
        <v>43719</v>
      </c>
      <c r="EC387" s="160">
        <v>54377</v>
      </c>
    </row>
    <row r="388" spans="1:133">
      <c r="A388" s="155" t="s">
        <v>2327</v>
      </c>
      <c r="B388" s="155" t="s">
        <v>2328</v>
      </c>
      <c r="C388" s="140" t="s">
        <v>80</v>
      </c>
      <c r="D388" s="29" t="s">
        <v>2329</v>
      </c>
      <c r="E388" s="156" t="s">
        <v>2330</v>
      </c>
      <c r="F388" s="29" t="s">
        <v>2331</v>
      </c>
      <c r="G388" s="156" t="s">
        <v>2332</v>
      </c>
      <c r="H388" s="166">
        <v>2020</v>
      </c>
      <c r="I388" s="150">
        <v>1970</v>
      </c>
      <c r="J388" s="100" t="s">
        <v>131</v>
      </c>
      <c r="K388" s="100" t="s">
        <v>49</v>
      </c>
      <c r="L388" s="100" t="s">
        <v>396</v>
      </c>
      <c r="M388" s="100" t="s">
        <v>87</v>
      </c>
      <c r="N388" s="100" t="s">
        <v>95</v>
      </c>
      <c r="O388" s="43">
        <f t="shared" si="561"/>
        <v>51.944365349999998</v>
      </c>
      <c r="P388" s="162">
        <f t="shared" si="562"/>
        <v>46.497668949999998</v>
      </c>
      <c r="Q388" s="43">
        <f t="shared" si="563"/>
        <v>44.496753419999997</v>
      </c>
      <c r="R388" s="162">
        <f t="shared" si="564"/>
        <v>50.745825439999997</v>
      </c>
      <c r="S388" s="43">
        <f t="shared" si="565"/>
        <v>37.993415769999999</v>
      </c>
      <c r="T388" s="162">
        <f t="shared" si="566"/>
        <v>60.441223700000002</v>
      </c>
      <c r="U388" s="43">
        <f t="shared" si="567"/>
        <v>40.66698435</v>
      </c>
      <c r="V388" s="162">
        <f t="shared" si="568"/>
        <v>58.587096870000003</v>
      </c>
      <c r="W388" s="43">
        <f t="shared" si="831"/>
        <v>47.475590150000002</v>
      </c>
      <c r="X388" s="162">
        <f t="shared" si="832"/>
        <v>48.808066949999997</v>
      </c>
      <c r="Y388" s="43">
        <f t="shared" si="665"/>
        <v>47.540790680000001</v>
      </c>
      <c r="Z388" s="162">
        <f t="shared" si="666"/>
        <v>50.610436640000003</v>
      </c>
      <c r="AA388" s="43">
        <f t="shared" si="781"/>
        <v>39.323380559999997</v>
      </c>
      <c r="AB388" s="162">
        <f t="shared" si="782"/>
        <v>56.17755365</v>
      </c>
      <c r="AC388" s="43">
        <f t="shared" si="773"/>
        <v>32.30862132</v>
      </c>
      <c r="AD388" s="162">
        <f t="shared" si="774"/>
        <v>65.044803680000001</v>
      </c>
      <c r="AE388" s="43">
        <f t="shared" si="775"/>
        <v>37.101396510000001</v>
      </c>
      <c r="AF388" s="162">
        <f t="shared" si="776"/>
        <v>62.898603489999999</v>
      </c>
      <c r="AG388" s="43">
        <f t="shared" ref="AG388:AL388" si="867">CZ388/$CY388*100</f>
        <v>59.385127699999998</v>
      </c>
      <c r="AH388" s="44">
        <f t="shared" si="867"/>
        <v>12.79199992</v>
      </c>
      <c r="AI388" s="44">
        <f t="shared" si="867"/>
        <v>15.697876089999999</v>
      </c>
      <c r="AJ388" s="44">
        <f t="shared" si="867"/>
        <v>9.661146295</v>
      </c>
      <c r="AK388" s="44">
        <f t="shared" si="867"/>
        <v>0.41526675190000001</v>
      </c>
      <c r="AL388" s="44">
        <f t="shared" si="867"/>
        <v>2.0485832369999999</v>
      </c>
      <c r="AM388" s="43">
        <f t="shared" ref="AM388:AR388" si="868">DN388/$DM388*100</f>
        <v>57.478724309999997</v>
      </c>
      <c r="AN388" s="44">
        <f t="shared" si="868"/>
        <v>9.605346612</v>
      </c>
      <c r="AO388" s="44">
        <f t="shared" si="868"/>
        <v>20.281719469999999</v>
      </c>
      <c r="AP388" s="44">
        <f t="shared" si="868"/>
        <v>10.71821426</v>
      </c>
      <c r="AQ388" s="44">
        <f t="shared" si="868"/>
        <v>0.37430067119999999</v>
      </c>
      <c r="AR388" s="163">
        <f t="shared" si="868"/>
        <v>1.5416946709999999</v>
      </c>
      <c r="AS388" s="45">
        <f t="shared" si="571"/>
        <v>90.802496869999999</v>
      </c>
      <c r="AT388" s="46">
        <f t="shared" si="577"/>
        <v>142</v>
      </c>
      <c r="AU388" s="47">
        <f t="shared" si="572"/>
        <v>46.531305019999998</v>
      </c>
      <c r="AV388" s="46">
        <f t="shared" si="578"/>
        <v>41</v>
      </c>
      <c r="AW388" s="47">
        <f t="shared" si="573"/>
        <v>51.657692689999998</v>
      </c>
      <c r="AX388" s="164">
        <f t="shared" si="579"/>
        <v>58</v>
      </c>
      <c r="AY388" s="48">
        <v>76737</v>
      </c>
      <c r="AZ388" s="49">
        <f t="shared" si="673"/>
        <v>92</v>
      </c>
      <c r="BA388" s="50">
        <v>91462</v>
      </c>
      <c r="BB388" s="49">
        <f t="shared" si="674"/>
        <v>72</v>
      </c>
      <c r="BC388" s="165">
        <f t="shared" si="574"/>
        <v>28.708140929999999</v>
      </c>
      <c r="BD388" s="51"/>
      <c r="BE388" s="44"/>
      <c r="BF388" s="162"/>
      <c r="BG388" s="100">
        <v>385</v>
      </c>
      <c r="BH388" s="39">
        <v>347697</v>
      </c>
      <c r="BI388" s="40">
        <v>180609</v>
      </c>
      <c r="BJ388" s="40">
        <v>161671</v>
      </c>
      <c r="BK388" s="39">
        <v>276137</v>
      </c>
      <c r="BL388" s="40">
        <v>122872</v>
      </c>
      <c r="BM388" s="40">
        <v>140128</v>
      </c>
      <c r="BN388" s="39">
        <v>249080</v>
      </c>
      <c r="BO388" s="40">
        <v>94634</v>
      </c>
      <c r="BP388" s="40">
        <v>150547</v>
      </c>
      <c r="BQ388" s="39">
        <v>260216</v>
      </c>
      <c r="BR388" s="40">
        <v>105822</v>
      </c>
      <c r="BS388" s="40">
        <v>152453</v>
      </c>
      <c r="BT388" s="39">
        <v>344021</v>
      </c>
      <c r="BU388" s="40">
        <v>163326</v>
      </c>
      <c r="BV388" s="40">
        <v>167910</v>
      </c>
      <c r="BW388" s="40">
        <v>0</v>
      </c>
      <c r="BX388" s="40">
        <v>0</v>
      </c>
      <c r="BY388" s="159">
        <v>12785</v>
      </c>
      <c r="BZ388" s="39">
        <v>263418</v>
      </c>
      <c r="CA388" s="40">
        <v>125231</v>
      </c>
      <c r="CB388" s="40">
        <v>133317</v>
      </c>
      <c r="CC388" s="159">
        <v>4870</v>
      </c>
      <c r="CD388" s="39">
        <f t="shared" si="779"/>
        <v>275635</v>
      </c>
      <c r="CE388" s="40">
        <v>108389</v>
      </c>
      <c r="CF388" s="40">
        <v>154845</v>
      </c>
      <c r="CG388" s="159">
        <v>12401</v>
      </c>
      <c r="CH388" s="39">
        <f t="shared" si="780"/>
        <v>144073</v>
      </c>
      <c r="CI388" s="40">
        <v>46548</v>
      </c>
      <c r="CJ388" s="40">
        <v>93712</v>
      </c>
      <c r="CK388" s="159">
        <v>3813</v>
      </c>
      <c r="CL388" s="39">
        <v>87645</v>
      </c>
      <c r="CM388" s="159">
        <v>148586</v>
      </c>
      <c r="CN388" s="39"/>
      <c r="CO388" s="40"/>
      <c r="CP388" s="40"/>
      <c r="CQ388" s="159"/>
      <c r="CR388" s="39">
        <v>678565</v>
      </c>
      <c r="CS388" s="40">
        <v>361950</v>
      </c>
      <c r="CT388" s="40">
        <v>86200</v>
      </c>
      <c r="CU388" s="40">
        <v>138210</v>
      </c>
      <c r="CV388" s="40">
        <v>71760</v>
      </c>
      <c r="CW388" s="40">
        <v>2560</v>
      </c>
      <c r="CX388" s="40">
        <v>17885</v>
      </c>
      <c r="CY388" s="39">
        <v>504495</v>
      </c>
      <c r="CZ388" s="40">
        <v>299595</v>
      </c>
      <c r="DA388" s="40">
        <v>64535</v>
      </c>
      <c r="DB388" s="40">
        <v>79195</v>
      </c>
      <c r="DC388" s="40">
        <v>48740</v>
      </c>
      <c r="DD388" s="40">
        <v>2095</v>
      </c>
      <c r="DE388" s="40">
        <v>10335</v>
      </c>
      <c r="DF388" s="39">
        <v>698488</v>
      </c>
      <c r="DG388" s="40">
        <v>373234</v>
      </c>
      <c r="DH388" s="40">
        <v>68724</v>
      </c>
      <c r="DI388" s="40">
        <v>163505</v>
      </c>
      <c r="DJ388" s="40">
        <v>76028</v>
      </c>
      <c r="DK388" s="40">
        <v>2570</v>
      </c>
      <c r="DL388" s="159">
        <v>14427</v>
      </c>
      <c r="DM388" s="39">
        <v>528185</v>
      </c>
      <c r="DN388" s="40">
        <v>303594</v>
      </c>
      <c r="DO388" s="40">
        <v>50734</v>
      </c>
      <c r="DP388" s="40">
        <v>107125</v>
      </c>
      <c r="DQ388" s="40">
        <v>56612</v>
      </c>
      <c r="DR388" s="40">
        <v>1977</v>
      </c>
      <c r="DS388" s="159">
        <v>8143</v>
      </c>
      <c r="DT388" s="41">
        <v>552052</v>
      </c>
      <c r="DU388" s="42">
        <v>50775</v>
      </c>
      <c r="DV388" s="42">
        <v>95963</v>
      </c>
      <c r="DW388" s="42">
        <v>148437</v>
      </c>
      <c r="DX388" s="42">
        <v>256877</v>
      </c>
      <c r="DY388" s="41">
        <v>280812</v>
      </c>
      <c r="DZ388" s="42">
        <v>7935</v>
      </c>
      <c r="EA388" s="42">
        <v>44081</v>
      </c>
      <c r="EB388" s="42">
        <v>83735</v>
      </c>
      <c r="EC388" s="160">
        <v>145061</v>
      </c>
    </row>
    <row r="389" spans="1:133">
      <c r="A389" s="154" t="s">
        <v>2333</v>
      </c>
      <c r="B389" s="154" t="s">
        <v>2334</v>
      </c>
      <c r="C389" s="140" t="s">
        <v>80</v>
      </c>
      <c r="D389" s="29" t="s">
        <v>2335</v>
      </c>
      <c r="E389" s="156" t="s">
        <v>828</v>
      </c>
      <c r="F389" s="29" t="s">
        <v>2336</v>
      </c>
      <c r="G389" s="156" t="s">
        <v>2337</v>
      </c>
      <c r="H389" s="161">
        <v>2012</v>
      </c>
      <c r="I389" s="150">
        <v>1949</v>
      </c>
      <c r="J389" s="100" t="s">
        <v>85</v>
      </c>
      <c r="K389" s="100" t="s">
        <v>49</v>
      </c>
      <c r="L389" s="100" t="s">
        <v>2338</v>
      </c>
      <c r="M389" s="100" t="s">
        <v>87</v>
      </c>
      <c r="N389" s="100" t="s">
        <v>102</v>
      </c>
      <c r="O389" s="43">
        <f t="shared" si="561"/>
        <v>44.43744847</v>
      </c>
      <c r="P389" s="162">
        <f t="shared" si="562"/>
        <v>54.035179769999999</v>
      </c>
      <c r="Q389" s="43">
        <f t="shared" si="563"/>
        <v>40.22503202</v>
      </c>
      <c r="R389" s="162">
        <f t="shared" si="564"/>
        <v>55.084618550000002</v>
      </c>
      <c r="S389" s="43">
        <f t="shared" si="565"/>
        <v>37.825093150000001</v>
      </c>
      <c r="T389" s="162">
        <f t="shared" si="566"/>
        <v>59.924226480000002</v>
      </c>
      <c r="U389" s="43">
        <f t="shared" si="567"/>
        <v>42.837908349999999</v>
      </c>
      <c r="V389" s="162">
        <f t="shared" si="568"/>
        <v>56.191139929999999</v>
      </c>
      <c r="W389" s="43">
        <f t="shared" si="831"/>
        <v>42.106052249999998</v>
      </c>
      <c r="X389" s="162">
        <f t="shared" si="832"/>
        <v>55.927607790000003</v>
      </c>
      <c r="Y389" s="43">
        <f t="shared" si="665"/>
        <v>44.782024800000002</v>
      </c>
      <c r="Z389" s="162">
        <f t="shared" si="666"/>
        <v>53.528614070000003</v>
      </c>
      <c r="AA389" s="43">
        <f t="shared" si="781"/>
        <v>37.741621430000002</v>
      </c>
      <c r="AB389" s="162">
        <f t="shared" si="782"/>
        <v>58.346335869999997</v>
      </c>
      <c r="AC389" s="43">
        <f t="shared" si="773"/>
        <v>36.238988550000002</v>
      </c>
      <c r="AD389" s="162">
        <f t="shared" si="774"/>
        <v>60.219357670000001</v>
      </c>
      <c r="AE389" s="43">
        <f t="shared" si="775"/>
        <v>39.050942020000001</v>
      </c>
      <c r="AF389" s="162">
        <f t="shared" si="776"/>
        <v>60.949057979999999</v>
      </c>
      <c r="AG389" s="43">
        <f t="shared" ref="AG389:AL389" si="869">CZ389/$CY389*100</f>
        <v>73.173708840000003</v>
      </c>
      <c r="AH389" s="44">
        <f t="shared" si="869"/>
        <v>7.2759758349999997</v>
      </c>
      <c r="AI389" s="44">
        <f t="shared" si="869"/>
        <v>14.74742829</v>
      </c>
      <c r="AJ389" s="44">
        <f t="shared" si="869"/>
        <v>2.619032877</v>
      </c>
      <c r="AK389" s="44">
        <f t="shared" si="869"/>
        <v>0.29277267219999997</v>
      </c>
      <c r="AL389" s="44">
        <f t="shared" si="869"/>
        <v>1.8910814899999999</v>
      </c>
      <c r="AM389" s="43">
        <f t="shared" ref="AM389:AR389" si="870">DN389/$DM389*100</f>
        <v>73.505849810000001</v>
      </c>
      <c r="AN389" s="44">
        <f t="shared" si="870"/>
        <v>6.8660788039999998</v>
      </c>
      <c r="AO389" s="44">
        <f t="shared" si="870"/>
        <v>14.79799435</v>
      </c>
      <c r="AP389" s="44">
        <f t="shared" si="870"/>
        <v>3.0248016440000001</v>
      </c>
      <c r="AQ389" s="44">
        <f t="shared" si="870"/>
        <v>0.40535607940000001</v>
      </c>
      <c r="AR389" s="163">
        <f t="shared" si="870"/>
        <v>1.3999193130000001</v>
      </c>
      <c r="AS389" s="45">
        <f t="shared" si="571"/>
        <v>90.899689370000004</v>
      </c>
      <c r="AT389" s="46">
        <f t="shared" si="577"/>
        <v>136</v>
      </c>
      <c r="AU389" s="47">
        <f t="shared" si="572"/>
        <v>38.880180199999998</v>
      </c>
      <c r="AV389" s="46">
        <f t="shared" si="578"/>
        <v>105</v>
      </c>
      <c r="AW389" s="47">
        <f t="shared" si="573"/>
        <v>42.178819050000001</v>
      </c>
      <c r="AX389" s="164">
        <f t="shared" si="579"/>
        <v>131</v>
      </c>
      <c r="AY389" s="48">
        <v>73970</v>
      </c>
      <c r="AZ389" s="49">
        <f t="shared" si="673"/>
        <v>111</v>
      </c>
      <c r="BA389" s="50">
        <v>80257</v>
      </c>
      <c r="BB389" s="49">
        <f t="shared" si="674"/>
        <v>123</v>
      </c>
      <c r="BC389" s="165">
        <f t="shared" si="574"/>
        <v>42.30990259</v>
      </c>
      <c r="BD389" s="51"/>
      <c r="BE389" s="44"/>
      <c r="BF389" s="162"/>
      <c r="BG389" s="100">
        <v>386</v>
      </c>
      <c r="BH389" s="39">
        <v>400230</v>
      </c>
      <c r="BI389" s="40">
        <v>177852</v>
      </c>
      <c r="BJ389" s="40">
        <v>216265</v>
      </c>
      <c r="BK389" s="39">
        <v>313111</v>
      </c>
      <c r="BL389" s="40">
        <v>125949</v>
      </c>
      <c r="BM389" s="40">
        <v>172476</v>
      </c>
      <c r="BN389" s="39">
        <v>270807</v>
      </c>
      <c r="BO389" s="40">
        <v>102433</v>
      </c>
      <c r="BP389" s="40">
        <v>162279</v>
      </c>
      <c r="BQ389" s="39">
        <v>274061</v>
      </c>
      <c r="BR389" s="40">
        <v>117402</v>
      </c>
      <c r="BS389" s="40">
        <v>153998</v>
      </c>
      <c r="BT389" s="39">
        <v>393523</v>
      </c>
      <c r="BU389" s="40">
        <v>165697</v>
      </c>
      <c r="BV389" s="40">
        <v>220088</v>
      </c>
      <c r="BW389" s="40">
        <v>0</v>
      </c>
      <c r="BX389" s="40">
        <v>0</v>
      </c>
      <c r="BY389" s="159">
        <v>7738</v>
      </c>
      <c r="BZ389" s="39">
        <v>304553</v>
      </c>
      <c r="CA389" s="40">
        <v>136385</v>
      </c>
      <c r="CB389" s="40">
        <v>163023</v>
      </c>
      <c r="CC389" s="159">
        <v>5145</v>
      </c>
      <c r="CD389" s="39">
        <f t="shared" si="779"/>
        <v>310196</v>
      </c>
      <c r="CE389" s="40">
        <v>117073</v>
      </c>
      <c r="CF389" s="40">
        <v>180988</v>
      </c>
      <c r="CG389" s="159">
        <v>12135</v>
      </c>
      <c r="CH389" s="39">
        <f t="shared" si="780"/>
        <v>177883</v>
      </c>
      <c r="CI389" s="40">
        <v>64463</v>
      </c>
      <c r="CJ389" s="40">
        <v>107120</v>
      </c>
      <c r="CK389" s="159">
        <v>6300</v>
      </c>
      <c r="CL389" s="39">
        <v>98827</v>
      </c>
      <c r="CM389" s="159">
        <v>154245</v>
      </c>
      <c r="CN389" s="39"/>
      <c r="CO389" s="40"/>
      <c r="CP389" s="40"/>
      <c r="CQ389" s="159"/>
      <c r="CR389" s="39">
        <v>750720</v>
      </c>
      <c r="CS389" s="40">
        <v>524295</v>
      </c>
      <c r="CT389" s="40">
        <v>53885</v>
      </c>
      <c r="CU389" s="40">
        <v>130390</v>
      </c>
      <c r="CV389" s="40">
        <v>20060</v>
      </c>
      <c r="CW389" s="40">
        <v>2235</v>
      </c>
      <c r="CX389" s="40">
        <v>19855</v>
      </c>
      <c r="CY389" s="39">
        <v>565285</v>
      </c>
      <c r="CZ389" s="40">
        <v>413640</v>
      </c>
      <c r="DA389" s="40">
        <v>41130</v>
      </c>
      <c r="DB389" s="40">
        <v>83365</v>
      </c>
      <c r="DC389" s="40">
        <v>14805</v>
      </c>
      <c r="DD389" s="40">
        <v>1655</v>
      </c>
      <c r="DE389" s="40">
        <v>10690</v>
      </c>
      <c r="DF389" s="39">
        <v>698478</v>
      </c>
      <c r="DG389" s="40">
        <v>491115</v>
      </c>
      <c r="DH389" s="40">
        <v>49145</v>
      </c>
      <c r="DI389" s="40">
        <v>121176</v>
      </c>
      <c r="DJ389" s="40">
        <v>20327</v>
      </c>
      <c r="DK389" s="40">
        <v>2795</v>
      </c>
      <c r="DL389" s="159">
        <v>13920</v>
      </c>
      <c r="DM389" s="39">
        <v>520530</v>
      </c>
      <c r="DN389" s="40">
        <v>382620</v>
      </c>
      <c r="DO389" s="40">
        <v>35740</v>
      </c>
      <c r="DP389" s="40">
        <v>77028</v>
      </c>
      <c r="DQ389" s="40">
        <v>15745</v>
      </c>
      <c r="DR389" s="40">
        <v>2110</v>
      </c>
      <c r="DS389" s="159">
        <v>7287</v>
      </c>
      <c r="DT389" s="41">
        <v>521191</v>
      </c>
      <c r="DU389" s="42">
        <v>47430</v>
      </c>
      <c r="DV389" s="42">
        <v>120122</v>
      </c>
      <c r="DW389" s="42">
        <v>150999</v>
      </c>
      <c r="DX389" s="42">
        <v>202640</v>
      </c>
      <c r="DY389" s="41">
        <v>377443</v>
      </c>
      <c r="DZ389" s="42">
        <v>21023</v>
      </c>
      <c r="EA389" s="42">
        <v>86548</v>
      </c>
      <c r="EB389" s="42">
        <v>110671</v>
      </c>
      <c r="EC389" s="160">
        <v>159201</v>
      </c>
    </row>
    <row r="390" spans="1:133">
      <c r="A390" s="155" t="s">
        <v>2339</v>
      </c>
      <c r="B390" s="155" t="s">
        <v>2340</v>
      </c>
      <c r="C390" s="140" t="s">
        <v>80</v>
      </c>
      <c r="D390" s="29" t="s">
        <v>1427</v>
      </c>
      <c r="E390" s="156" t="s">
        <v>2341</v>
      </c>
      <c r="F390" s="29" t="s">
        <v>2342</v>
      </c>
      <c r="G390" s="156" t="s">
        <v>2343</v>
      </c>
      <c r="H390" s="166">
        <v>2002</v>
      </c>
      <c r="I390" s="150">
        <v>1950</v>
      </c>
      <c r="J390" s="100" t="s">
        <v>85</v>
      </c>
      <c r="K390" s="100" t="s">
        <v>49</v>
      </c>
      <c r="L390" s="100" t="s">
        <v>396</v>
      </c>
      <c r="M390" s="100" t="s">
        <v>87</v>
      </c>
      <c r="N390" s="100" t="s">
        <v>102</v>
      </c>
      <c r="O390" s="43">
        <f t="shared" si="561"/>
        <v>42.149402860000002</v>
      </c>
      <c r="P390" s="162">
        <f t="shared" si="562"/>
        <v>56.256927400000002</v>
      </c>
      <c r="Q390" s="43">
        <f t="shared" si="563"/>
        <v>34.35302678</v>
      </c>
      <c r="R390" s="162">
        <f t="shared" si="564"/>
        <v>60.85324318</v>
      </c>
      <c r="S390" s="43">
        <f t="shared" si="565"/>
        <v>30.710193159999999</v>
      </c>
      <c r="T390" s="162">
        <f t="shared" si="566"/>
        <v>67.607790390000005</v>
      </c>
      <c r="U390" s="43">
        <f t="shared" si="567"/>
        <v>34.986223770000002</v>
      </c>
      <c r="V390" s="162">
        <f t="shared" si="568"/>
        <v>64.305890059999996</v>
      </c>
      <c r="W390" s="43">
        <f t="shared" si="831"/>
        <v>37.252062049999999</v>
      </c>
      <c r="X390" s="162">
        <f t="shared" si="832"/>
        <v>60.609418920000003</v>
      </c>
      <c r="Y390" s="43">
        <f t="shared" si="665"/>
        <v>39.019535689999998</v>
      </c>
      <c r="Z390" s="162">
        <f t="shared" si="666"/>
        <v>59.375369990000003</v>
      </c>
      <c r="AA390" s="43">
        <f t="shared" si="781"/>
        <v>29.618590950000002</v>
      </c>
      <c r="AB390" s="162">
        <f t="shared" si="782"/>
        <v>66.35639965</v>
      </c>
      <c r="AC390" s="43">
        <f t="shared" si="773"/>
        <v>0</v>
      </c>
      <c r="AD390" s="162">
        <f t="shared" si="774"/>
        <v>82.66346222</v>
      </c>
      <c r="AE390" s="43">
        <f t="shared" si="775"/>
        <v>29.59075889</v>
      </c>
      <c r="AF390" s="162">
        <f t="shared" si="776"/>
        <v>70.409241109999996</v>
      </c>
      <c r="AG390" s="43">
        <f t="shared" ref="AG390:AL390" si="871">CZ390/$CY390*100</f>
        <v>71.288654960000002</v>
      </c>
      <c r="AH390" s="44">
        <f t="shared" si="871"/>
        <v>8.4434110899999997</v>
      </c>
      <c r="AI390" s="44">
        <f t="shared" si="871"/>
        <v>13.27405742</v>
      </c>
      <c r="AJ390" s="44">
        <f t="shared" si="871"/>
        <v>4.8059480309999998</v>
      </c>
      <c r="AK390" s="44">
        <f t="shared" si="871"/>
        <v>0.41135440350000002</v>
      </c>
      <c r="AL390" s="44">
        <f t="shared" si="871"/>
        <v>1.7765740910000001</v>
      </c>
      <c r="AM390" s="43">
        <f t="shared" ref="AM390:AR390" si="872">DN390/$DM390*100</f>
        <v>71.401279389999999</v>
      </c>
      <c r="AN390" s="44">
        <f t="shared" si="872"/>
        <v>6.6604057780000003</v>
      </c>
      <c r="AO390" s="44">
        <f t="shared" si="872"/>
        <v>14.95715581</v>
      </c>
      <c r="AP390" s="44">
        <f t="shared" si="872"/>
        <v>5.0411549530000004</v>
      </c>
      <c r="AQ390" s="44">
        <f t="shared" si="872"/>
        <v>0.49168756419999998</v>
      </c>
      <c r="AR390" s="163">
        <f t="shared" si="872"/>
        <v>1.4483164980000001</v>
      </c>
      <c r="AS390" s="45">
        <f t="shared" si="571"/>
        <v>92.731277140000003</v>
      </c>
      <c r="AT390" s="46">
        <f t="shared" si="577"/>
        <v>60</v>
      </c>
      <c r="AU390" s="47">
        <f t="shared" si="572"/>
        <v>44.647354159999999</v>
      </c>
      <c r="AV390" s="46">
        <f t="shared" si="578"/>
        <v>56</v>
      </c>
      <c r="AW390" s="47">
        <f t="shared" si="573"/>
        <v>46.549527300000001</v>
      </c>
      <c r="AX390" s="164">
        <f t="shared" si="579"/>
        <v>92</v>
      </c>
      <c r="AY390" s="48">
        <v>93630</v>
      </c>
      <c r="AZ390" s="49">
        <f t="shared" si="673"/>
        <v>36</v>
      </c>
      <c r="BA390" s="50">
        <v>99590</v>
      </c>
      <c r="BB390" s="49">
        <f t="shared" si="674"/>
        <v>44</v>
      </c>
      <c r="BC390" s="165">
        <f t="shared" si="574"/>
        <v>38.104123059999999</v>
      </c>
      <c r="BD390" s="51"/>
      <c r="BE390" s="44"/>
      <c r="BF390" s="162"/>
      <c r="BG390" s="100">
        <v>387</v>
      </c>
      <c r="BH390" s="39">
        <v>441183</v>
      </c>
      <c r="BI390" s="40">
        <v>185956</v>
      </c>
      <c r="BJ390" s="40">
        <v>248196</v>
      </c>
      <c r="BK390" s="39">
        <v>318854</v>
      </c>
      <c r="BL390" s="40">
        <v>109536</v>
      </c>
      <c r="BM390" s="40">
        <v>194033</v>
      </c>
      <c r="BN390" s="39">
        <v>263196</v>
      </c>
      <c r="BO390" s="40">
        <v>80828</v>
      </c>
      <c r="BP390" s="40">
        <v>177941</v>
      </c>
      <c r="BQ390" s="39">
        <v>259505</v>
      </c>
      <c r="BR390" s="40">
        <v>90791</v>
      </c>
      <c r="BS390" s="40">
        <v>166877</v>
      </c>
      <c r="BT390" s="39">
        <v>432215</v>
      </c>
      <c r="BU390" s="40">
        <v>161009</v>
      </c>
      <c r="BV390" s="40">
        <v>261963</v>
      </c>
      <c r="BW390" s="40">
        <v>0</v>
      </c>
      <c r="BX390" s="40">
        <v>0</v>
      </c>
      <c r="BY390" s="159">
        <v>9243</v>
      </c>
      <c r="BZ390" s="39">
        <v>312505</v>
      </c>
      <c r="CA390" s="40">
        <v>121938</v>
      </c>
      <c r="CB390" s="40">
        <v>185551</v>
      </c>
      <c r="CC390" s="159">
        <v>5016</v>
      </c>
      <c r="CD390" s="39">
        <f t="shared" si="779"/>
        <v>319080</v>
      </c>
      <c r="CE390" s="40">
        <v>94507</v>
      </c>
      <c r="CF390" s="40">
        <v>211730</v>
      </c>
      <c r="CG390" s="159">
        <v>12843</v>
      </c>
      <c r="CH390" s="39">
        <f t="shared" si="780"/>
        <v>141470</v>
      </c>
      <c r="CI390" s="40">
        <v>0</v>
      </c>
      <c r="CJ390" s="40">
        <v>116944</v>
      </c>
      <c r="CK390" s="159">
        <v>24526</v>
      </c>
      <c r="CL390" s="39">
        <v>74237</v>
      </c>
      <c r="CM390" s="159">
        <v>176642</v>
      </c>
      <c r="CN390" s="39"/>
      <c r="CO390" s="40"/>
      <c r="CP390" s="40"/>
      <c r="CQ390" s="159"/>
      <c r="CR390" s="39">
        <v>813515</v>
      </c>
      <c r="CS390" s="40">
        <v>546210</v>
      </c>
      <c r="CT390" s="40">
        <v>67535</v>
      </c>
      <c r="CU390" s="40">
        <v>132325</v>
      </c>
      <c r="CV390" s="40">
        <v>42065</v>
      </c>
      <c r="CW390" s="40">
        <v>3435</v>
      </c>
      <c r="CX390" s="40">
        <v>21945</v>
      </c>
      <c r="CY390" s="39">
        <v>587085</v>
      </c>
      <c r="CZ390" s="40">
        <v>418525</v>
      </c>
      <c r="DA390" s="40">
        <v>49570</v>
      </c>
      <c r="DB390" s="40">
        <v>77930</v>
      </c>
      <c r="DC390" s="40">
        <v>28215</v>
      </c>
      <c r="DD390" s="40">
        <v>2415</v>
      </c>
      <c r="DE390" s="40">
        <v>10430</v>
      </c>
      <c r="DF390" s="39">
        <v>698488</v>
      </c>
      <c r="DG390" s="40">
        <v>477609</v>
      </c>
      <c r="DH390" s="40">
        <v>47070</v>
      </c>
      <c r="DI390" s="40">
        <v>120704</v>
      </c>
      <c r="DJ390" s="40">
        <v>35275</v>
      </c>
      <c r="DK390" s="40">
        <v>3415</v>
      </c>
      <c r="DL390" s="159">
        <v>14415</v>
      </c>
      <c r="DM390" s="39">
        <v>497267</v>
      </c>
      <c r="DN390" s="40">
        <v>355055</v>
      </c>
      <c r="DO390" s="40">
        <v>33120</v>
      </c>
      <c r="DP390" s="40">
        <v>74377</v>
      </c>
      <c r="DQ390" s="40">
        <v>25068</v>
      </c>
      <c r="DR390" s="40">
        <v>2445</v>
      </c>
      <c r="DS390" s="159">
        <v>7202</v>
      </c>
      <c r="DT390" s="41">
        <v>563469</v>
      </c>
      <c r="DU390" s="42">
        <v>40957</v>
      </c>
      <c r="DV390" s="42">
        <v>101676</v>
      </c>
      <c r="DW390" s="42">
        <v>169262</v>
      </c>
      <c r="DX390" s="42">
        <v>251574</v>
      </c>
      <c r="DY390" s="41">
        <v>381426</v>
      </c>
      <c r="DZ390" s="42">
        <v>12770</v>
      </c>
      <c r="EA390" s="42">
        <v>68790</v>
      </c>
      <c r="EB390" s="42">
        <v>122314</v>
      </c>
      <c r="EC390" s="160">
        <v>177552</v>
      </c>
    </row>
    <row r="391" spans="1:133">
      <c r="A391" s="154" t="s">
        <v>2344</v>
      </c>
      <c r="B391" s="154" t="s">
        <v>2345</v>
      </c>
      <c r="C391" s="140" t="s">
        <v>80</v>
      </c>
      <c r="D391" s="29" t="s">
        <v>1427</v>
      </c>
      <c r="E391" s="156" t="s">
        <v>2346</v>
      </c>
      <c r="F391" s="29" t="s">
        <v>2347</v>
      </c>
      <c r="G391" s="156" t="s">
        <v>2348</v>
      </c>
      <c r="H391" s="161" t="s">
        <v>195</v>
      </c>
      <c r="I391" s="150">
        <v>1975</v>
      </c>
      <c r="J391" s="100" t="s">
        <v>85</v>
      </c>
      <c r="K391" s="100" t="s">
        <v>49</v>
      </c>
      <c r="L391" s="100" t="s">
        <v>196</v>
      </c>
      <c r="M391" s="100" t="s">
        <v>87</v>
      </c>
      <c r="N391" s="100" t="s">
        <v>102</v>
      </c>
      <c r="O391" s="43">
        <f t="shared" si="561"/>
        <v>37.47055555</v>
      </c>
      <c r="P391" s="162">
        <f t="shared" si="562"/>
        <v>61.237294519999999</v>
      </c>
      <c r="Q391" s="43">
        <f t="shared" si="563"/>
        <v>36.51921986</v>
      </c>
      <c r="R391" s="162">
        <f t="shared" si="564"/>
        <v>60.071170430000002</v>
      </c>
      <c r="S391" s="43">
        <f t="shared" si="565"/>
        <v>38.18580901</v>
      </c>
      <c r="T391" s="162">
        <f t="shared" si="566"/>
        <v>60.531656959999999</v>
      </c>
      <c r="U391" s="43">
        <f t="shared" si="567"/>
        <v>40.215375649999999</v>
      </c>
      <c r="V391" s="162">
        <f t="shared" si="568"/>
        <v>59.093196990000003</v>
      </c>
      <c r="W391" s="43">
        <f t="shared" si="831"/>
        <v>34.936853390000003</v>
      </c>
      <c r="X391" s="162">
        <f t="shared" si="832"/>
        <v>63.056947219999998</v>
      </c>
      <c r="Y391" s="43">
        <f t="shared" si="665"/>
        <v>36.606225979999998</v>
      </c>
      <c r="Z391" s="162">
        <f t="shared" si="666"/>
        <v>60.320796829999999</v>
      </c>
      <c r="AA391" s="43">
        <f t="shared" si="781"/>
        <v>38.307312000000003</v>
      </c>
      <c r="AB391" s="162">
        <f t="shared" si="782"/>
        <v>61.692687999999997</v>
      </c>
      <c r="AC391" s="43">
        <f t="shared" si="773"/>
        <v>33.691728920000003</v>
      </c>
      <c r="AD391" s="162">
        <f t="shared" si="774"/>
        <v>63.597030070000002</v>
      </c>
      <c r="AE391" s="43">
        <f t="shared" si="775"/>
        <v>40.86407715</v>
      </c>
      <c r="AF391" s="162">
        <f t="shared" si="776"/>
        <v>59.13592285</v>
      </c>
      <c r="AG391" s="43">
        <f t="shared" ref="AG391:AL391" si="873">CZ391/$CY391*100</f>
        <v>45.607487540000001</v>
      </c>
      <c r="AH391" s="44">
        <f t="shared" si="873"/>
        <v>5.2832609269999997</v>
      </c>
      <c r="AI391" s="44">
        <f t="shared" si="873"/>
        <v>46.850550579999997</v>
      </c>
      <c r="AJ391" s="44">
        <f t="shared" si="873"/>
        <v>1.2663887030000001</v>
      </c>
      <c r="AK391" s="44">
        <f t="shared" si="873"/>
        <v>0.2167342139</v>
      </c>
      <c r="AL391" s="44">
        <f t="shared" si="873"/>
        <v>0.77557803889999999</v>
      </c>
      <c r="AM391" s="43">
        <f t="shared" ref="AM391:AR391" si="874">DN391/$DM391*100</f>
        <v>47.241772560000001</v>
      </c>
      <c r="AN391" s="44">
        <f t="shared" si="874"/>
        <v>5.103461362</v>
      </c>
      <c r="AO391" s="44">
        <f t="shared" si="874"/>
        <v>45.127431639999998</v>
      </c>
      <c r="AP391" s="44">
        <f t="shared" si="874"/>
        <v>1.4690022519999999</v>
      </c>
      <c r="AQ391" s="44">
        <f t="shared" si="874"/>
        <v>0.2846228167</v>
      </c>
      <c r="AR391" s="163">
        <f t="shared" si="874"/>
        <v>0.77370937110000004</v>
      </c>
      <c r="AS391" s="45">
        <f t="shared" si="571"/>
        <v>82.277744780000006</v>
      </c>
      <c r="AT391" s="46">
        <f t="shared" si="577"/>
        <v>380</v>
      </c>
      <c r="AU391" s="47">
        <f t="shared" si="572"/>
        <v>19.982551229999999</v>
      </c>
      <c r="AV391" s="46">
        <f t="shared" si="578"/>
        <v>394</v>
      </c>
      <c r="AW391" s="47">
        <f t="shared" si="573"/>
        <v>28.719057920000001</v>
      </c>
      <c r="AX391" s="164">
        <f t="shared" si="579"/>
        <v>299</v>
      </c>
      <c r="AY391" s="48">
        <v>55480</v>
      </c>
      <c r="AZ391" s="49">
        <f t="shared" si="673"/>
        <v>282</v>
      </c>
      <c r="BA391" s="50">
        <v>65231</v>
      </c>
      <c r="BB391" s="49">
        <f t="shared" si="674"/>
        <v>245</v>
      </c>
      <c r="BC391" s="165">
        <f t="shared" si="574"/>
        <v>32.509446769999997</v>
      </c>
      <c r="BD391" s="51">
        <v>43281</v>
      </c>
      <c r="BE391" s="44">
        <f>CO391/CN391*100</f>
        <v>36.585554309999999</v>
      </c>
      <c r="BF391" s="162">
        <f>CP391/CN391*100</f>
        <v>60.343154060000003</v>
      </c>
      <c r="BG391" s="100">
        <v>388</v>
      </c>
      <c r="BH391" s="39">
        <v>278915</v>
      </c>
      <c r="BI391" s="40">
        <v>104511</v>
      </c>
      <c r="BJ391" s="40">
        <v>170800</v>
      </c>
      <c r="BK391" s="39">
        <v>234367</v>
      </c>
      <c r="BL391" s="40">
        <v>85589</v>
      </c>
      <c r="BM391" s="40">
        <v>140787</v>
      </c>
      <c r="BN391" s="39">
        <v>217772</v>
      </c>
      <c r="BO391" s="40">
        <v>83158</v>
      </c>
      <c r="BP391" s="40">
        <v>131821</v>
      </c>
      <c r="BQ391" s="39">
        <v>226488</v>
      </c>
      <c r="BR391" s="40">
        <v>91083</v>
      </c>
      <c r="BS391" s="40">
        <v>133839</v>
      </c>
      <c r="BT391" s="39">
        <v>273253</v>
      </c>
      <c r="BU391" s="40">
        <v>95466</v>
      </c>
      <c r="BV391" s="40">
        <v>172305</v>
      </c>
      <c r="BW391" s="40">
        <v>0</v>
      </c>
      <c r="BX391" s="40">
        <v>0</v>
      </c>
      <c r="BY391" s="159">
        <v>5482</v>
      </c>
      <c r="BZ391" s="39">
        <v>207421</v>
      </c>
      <c r="CA391" s="40">
        <v>75929</v>
      </c>
      <c r="CB391" s="40">
        <v>125118</v>
      </c>
      <c r="CC391" s="159">
        <v>6374</v>
      </c>
      <c r="CD391" s="39">
        <f t="shared" si="779"/>
        <v>230580</v>
      </c>
      <c r="CE391" s="40">
        <v>88329</v>
      </c>
      <c r="CF391" s="40">
        <v>142251</v>
      </c>
      <c r="CG391" s="159">
        <v>0</v>
      </c>
      <c r="CH391" s="39">
        <f t="shared" si="780"/>
        <v>131047</v>
      </c>
      <c r="CI391" s="40">
        <v>44152</v>
      </c>
      <c r="CJ391" s="40">
        <v>83342</v>
      </c>
      <c r="CK391" s="159">
        <v>3553</v>
      </c>
      <c r="CL391" s="39">
        <v>83395</v>
      </c>
      <c r="CM391" s="159">
        <v>120684</v>
      </c>
      <c r="CN391" s="39">
        <v>207079</v>
      </c>
      <c r="CO391" s="40">
        <v>75761</v>
      </c>
      <c r="CP391" s="40">
        <v>124958</v>
      </c>
      <c r="CQ391" s="159">
        <v>6360</v>
      </c>
      <c r="CR391" s="39">
        <v>696775</v>
      </c>
      <c r="CS391" s="40">
        <v>286595</v>
      </c>
      <c r="CT391" s="40">
        <v>35690</v>
      </c>
      <c r="CU391" s="40">
        <v>357935</v>
      </c>
      <c r="CV391" s="40">
        <v>8415</v>
      </c>
      <c r="CW391" s="40">
        <v>1525</v>
      </c>
      <c r="CX391" s="40">
        <v>6615</v>
      </c>
      <c r="CY391" s="39">
        <v>514455</v>
      </c>
      <c r="CZ391" s="40">
        <v>234630</v>
      </c>
      <c r="DA391" s="40">
        <v>27180</v>
      </c>
      <c r="DB391" s="40">
        <v>241025</v>
      </c>
      <c r="DC391" s="40">
        <v>6515</v>
      </c>
      <c r="DD391" s="40">
        <v>1115</v>
      </c>
      <c r="DE391" s="40">
        <v>3990</v>
      </c>
      <c r="DF391" s="39">
        <v>698487</v>
      </c>
      <c r="DG391" s="40">
        <v>298684</v>
      </c>
      <c r="DH391" s="40">
        <v>35480</v>
      </c>
      <c r="DI391" s="40">
        <v>345730</v>
      </c>
      <c r="DJ391" s="40">
        <v>9857</v>
      </c>
      <c r="DK391" s="40">
        <v>1839</v>
      </c>
      <c r="DL391" s="159">
        <v>6897</v>
      </c>
      <c r="DM391" s="39">
        <v>516473</v>
      </c>
      <c r="DN391" s="40">
        <v>243991</v>
      </c>
      <c r="DO391" s="40">
        <v>26358</v>
      </c>
      <c r="DP391" s="40">
        <v>233071</v>
      </c>
      <c r="DQ391" s="40">
        <v>7587</v>
      </c>
      <c r="DR391" s="40">
        <v>1470</v>
      </c>
      <c r="DS391" s="159">
        <v>3996</v>
      </c>
      <c r="DT391" s="41">
        <v>484848</v>
      </c>
      <c r="DU391" s="42">
        <v>85926</v>
      </c>
      <c r="DV391" s="42">
        <v>149424</v>
      </c>
      <c r="DW391" s="42">
        <v>152613</v>
      </c>
      <c r="DX391" s="42">
        <v>96885</v>
      </c>
      <c r="DY391" s="41">
        <v>216372</v>
      </c>
      <c r="DZ391" s="42">
        <v>15959</v>
      </c>
      <c r="EA391" s="42">
        <v>61837</v>
      </c>
      <c r="EB391" s="42">
        <v>76436</v>
      </c>
      <c r="EC391" s="160">
        <v>62140</v>
      </c>
    </row>
    <row r="392" spans="1:133">
      <c r="A392" s="155" t="s">
        <v>2349</v>
      </c>
      <c r="B392" s="155" t="s">
        <v>2350</v>
      </c>
      <c r="C392" s="140" t="s">
        <v>126</v>
      </c>
      <c r="D392" s="29" t="s">
        <v>2351</v>
      </c>
      <c r="E392" s="156" t="s">
        <v>2352</v>
      </c>
      <c r="F392" s="29" t="s">
        <v>2353</v>
      </c>
      <c r="G392" s="156" t="s">
        <v>2354</v>
      </c>
      <c r="H392" s="166">
        <v>2004</v>
      </c>
      <c r="I392" s="150">
        <v>1955</v>
      </c>
      <c r="J392" s="100" t="s">
        <v>85</v>
      </c>
      <c r="K392" s="100" t="s">
        <v>162</v>
      </c>
      <c r="L392" s="100" t="s">
        <v>148</v>
      </c>
      <c r="M392" s="100" t="s">
        <v>87</v>
      </c>
      <c r="N392" s="100" t="s">
        <v>102</v>
      </c>
      <c r="O392" s="43">
        <f t="shared" si="561"/>
        <v>51.593064849999998</v>
      </c>
      <c r="P392" s="162">
        <f t="shared" si="562"/>
        <v>47.246291190000001</v>
      </c>
      <c r="Q392" s="43">
        <f t="shared" si="563"/>
        <v>58.33669141</v>
      </c>
      <c r="R392" s="162">
        <f t="shared" si="564"/>
        <v>38.45068929</v>
      </c>
      <c r="S392" s="43">
        <f t="shared" si="565"/>
        <v>60.307092859999997</v>
      </c>
      <c r="T392" s="162">
        <f t="shared" si="566"/>
        <v>38.710517899999999</v>
      </c>
      <c r="U392" s="43">
        <f t="shared" si="567"/>
        <v>58.425810200000001</v>
      </c>
      <c r="V392" s="162">
        <f t="shared" si="568"/>
        <v>41.072352889999998</v>
      </c>
      <c r="W392" s="43">
        <f t="shared" si="831"/>
        <v>58.298705920000003</v>
      </c>
      <c r="X392" s="162">
        <f t="shared" si="832"/>
        <v>38.977035669999999</v>
      </c>
      <c r="Y392" s="43">
        <f t="shared" si="665"/>
        <v>84.390846539999998</v>
      </c>
      <c r="Z392" s="162">
        <f t="shared" si="666"/>
        <v>0</v>
      </c>
      <c r="AA392" s="43">
        <f t="shared" si="781"/>
        <v>66.192082060000004</v>
      </c>
      <c r="AB392" s="162">
        <f t="shared" si="782"/>
        <v>31.305234169999999</v>
      </c>
      <c r="AC392" s="43">
        <f t="shared" si="773"/>
        <v>82.100451820000004</v>
      </c>
      <c r="AD392" s="162">
        <f t="shared" si="774"/>
        <v>0</v>
      </c>
      <c r="AE392" s="43">
        <f t="shared" si="775"/>
        <v>69.518128149999995</v>
      </c>
      <c r="AF392" s="162">
        <f t="shared" si="776"/>
        <v>30.481871850000001</v>
      </c>
      <c r="AG392" s="43">
        <f t="shared" ref="AG392:AL392" si="875">CZ392/$CY392*100</f>
        <v>22.631773379999998</v>
      </c>
      <c r="AH392" s="44">
        <f t="shared" si="875"/>
        <v>5.2864276099999996</v>
      </c>
      <c r="AI392" s="44">
        <f t="shared" si="875"/>
        <v>69.931953329999999</v>
      </c>
      <c r="AJ392" s="44">
        <f t="shared" si="875"/>
        <v>1.080881389</v>
      </c>
      <c r="AK392" s="44">
        <f t="shared" si="875"/>
        <v>0.12512959849999999</v>
      </c>
      <c r="AL392" s="44">
        <f t="shared" si="875"/>
        <v>0.94383468589999997</v>
      </c>
      <c r="AM392" s="43">
        <f t="shared" ref="AM392:AR392" si="876">DN392/$DM392*100</f>
        <v>21.126709869999999</v>
      </c>
      <c r="AN392" s="44">
        <f t="shared" si="876"/>
        <v>4.2679815640000003</v>
      </c>
      <c r="AO392" s="44">
        <f t="shared" si="876"/>
        <v>72.717860990000005</v>
      </c>
      <c r="AP392" s="44">
        <f t="shared" si="876"/>
        <v>1.128657657</v>
      </c>
      <c r="AQ392" s="44">
        <f t="shared" si="876"/>
        <v>0.16407985080000001</v>
      </c>
      <c r="AR392" s="163">
        <f t="shared" si="876"/>
        <v>0.59471006559999995</v>
      </c>
      <c r="AS392" s="45">
        <f t="shared" si="571"/>
        <v>72.741520890000004</v>
      </c>
      <c r="AT392" s="46">
        <f t="shared" si="577"/>
        <v>420</v>
      </c>
      <c r="AU392" s="47">
        <f t="shared" si="572"/>
        <v>19.32804076</v>
      </c>
      <c r="AV392" s="46">
        <f t="shared" si="578"/>
        <v>402</v>
      </c>
      <c r="AW392" s="47">
        <f t="shared" si="573"/>
        <v>28.885264230000001</v>
      </c>
      <c r="AX392" s="164">
        <f t="shared" si="579"/>
        <v>297</v>
      </c>
      <c r="AY392" s="48">
        <v>49776</v>
      </c>
      <c r="AZ392" s="49">
        <f t="shared" si="673"/>
        <v>356</v>
      </c>
      <c r="BA392" s="50">
        <v>66617</v>
      </c>
      <c r="BB392" s="49">
        <f t="shared" si="674"/>
        <v>231</v>
      </c>
      <c r="BC392" s="165">
        <f t="shared" si="574"/>
        <v>16.094525839999999</v>
      </c>
      <c r="BD392" s="51"/>
      <c r="BE392" s="44"/>
      <c r="BF392" s="162"/>
      <c r="BG392" s="100">
        <v>389</v>
      </c>
      <c r="BH392" s="39">
        <v>243744</v>
      </c>
      <c r="BI392" s="40">
        <v>125755</v>
      </c>
      <c r="BJ392" s="40">
        <v>115160</v>
      </c>
      <c r="BK392" s="39">
        <v>188600</v>
      </c>
      <c r="BL392" s="40">
        <v>110023</v>
      </c>
      <c r="BM392" s="40">
        <v>72518</v>
      </c>
      <c r="BN392" s="39">
        <v>168874</v>
      </c>
      <c r="BO392" s="40">
        <v>101843</v>
      </c>
      <c r="BP392" s="40">
        <v>65372</v>
      </c>
      <c r="BQ392" s="39">
        <v>158418</v>
      </c>
      <c r="BR392" s="40">
        <v>92557</v>
      </c>
      <c r="BS392" s="40">
        <v>65066</v>
      </c>
      <c r="BT392" s="39">
        <v>235844</v>
      </c>
      <c r="BU392" s="40">
        <v>137494</v>
      </c>
      <c r="BV392" s="40">
        <v>91925</v>
      </c>
      <c r="BW392" s="40">
        <v>0</v>
      </c>
      <c r="BX392" s="40">
        <v>0</v>
      </c>
      <c r="BY392" s="159">
        <v>6425</v>
      </c>
      <c r="BZ392" s="39">
        <v>139226</v>
      </c>
      <c r="CA392" s="40">
        <v>117494</v>
      </c>
      <c r="CB392" s="40">
        <v>0</v>
      </c>
      <c r="CC392" s="159">
        <v>21732</v>
      </c>
      <c r="CD392" s="39">
        <f t="shared" si="779"/>
        <v>184442</v>
      </c>
      <c r="CE392" s="40">
        <v>122086</v>
      </c>
      <c r="CF392" s="40">
        <v>57740</v>
      </c>
      <c r="CG392" s="159">
        <v>4616</v>
      </c>
      <c r="CH392" s="39">
        <f t="shared" si="780"/>
        <v>76136</v>
      </c>
      <c r="CI392" s="40">
        <v>62508</v>
      </c>
      <c r="CJ392" s="40">
        <v>0</v>
      </c>
      <c r="CK392" s="159">
        <v>13628</v>
      </c>
      <c r="CL392" s="39">
        <v>112456</v>
      </c>
      <c r="CM392" s="159">
        <v>49309</v>
      </c>
      <c r="CN392" s="39"/>
      <c r="CO392" s="40"/>
      <c r="CP392" s="40"/>
      <c r="CQ392" s="159"/>
      <c r="CR392" s="39">
        <v>643790</v>
      </c>
      <c r="CS392" s="40">
        <v>117900</v>
      </c>
      <c r="CT392" s="40">
        <v>29050</v>
      </c>
      <c r="CU392" s="40">
        <v>483030</v>
      </c>
      <c r="CV392" s="40">
        <v>6210</v>
      </c>
      <c r="CW392" s="40">
        <v>580</v>
      </c>
      <c r="CX392" s="40">
        <v>7020</v>
      </c>
      <c r="CY392" s="39">
        <v>419565</v>
      </c>
      <c r="CZ392" s="40">
        <v>94955</v>
      </c>
      <c r="DA392" s="40">
        <v>22180</v>
      </c>
      <c r="DB392" s="40">
        <v>293410</v>
      </c>
      <c r="DC392" s="40">
        <v>4535</v>
      </c>
      <c r="DD392" s="40">
        <v>525</v>
      </c>
      <c r="DE392" s="40">
        <v>3960</v>
      </c>
      <c r="DF392" s="39">
        <v>698488</v>
      </c>
      <c r="DG392" s="40">
        <v>124085</v>
      </c>
      <c r="DH392" s="40">
        <v>28586</v>
      </c>
      <c r="DI392" s="40">
        <v>532895</v>
      </c>
      <c r="DJ392" s="40">
        <v>6880</v>
      </c>
      <c r="DK392" s="40">
        <v>957</v>
      </c>
      <c r="DL392" s="159">
        <v>5085</v>
      </c>
      <c r="DM392" s="39">
        <v>472331</v>
      </c>
      <c r="DN392" s="40">
        <v>99788</v>
      </c>
      <c r="DO392" s="40">
        <v>20159</v>
      </c>
      <c r="DP392" s="40">
        <v>343469</v>
      </c>
      <c r="DQ392" s="40">
        <v>5331</v>
      </c>
      <c r="DR392" s="40">
        <v>775</v>
      </c>
      <c r="DS392" s="159">
        <v>2809</v>
      </c>
      <c r="DT392" s="41">
        <v>439610</v>
      </c>
      <c r="DU392" s="42">
        <v>119831</v>
      </c>
      <c r="DV392" s="42">
        <v>121040</v>
      </c>
      <c r="DW392" s="42">
        <v>113771</v>
      </c>
      <c r="DX392" s="42">
        <v>84968</v>
      </c>
      <c r="DY392" s="41">
        <v>87671</v>
      </c>
      <c r="DZ392" s="42">
        <v>7016</v>
      </c>
      <c r="EA392" s="42">
        <v>25937</v>
      </c>
      <c r="EB392" s="42">
        <v>29394</v>
      </c>
      <c r="EC392" s="160">
        <v>25324</v>
      </c>
    </row>
    <row r="393" spans="1:133">
      <c r="A393" s="154" t="s">
        <v>2355</v>
      </c>
      <c r="B393" s="154" t="s">
        <v>2356</v>
      </c>
      <c r="C393" s="140" t="s">
        <v>126</v>
      </c>
      <c r="D393" s="29" t="s">
        <v>2357</v>
      </c>
      <c r="E393" s="156" t="s">
        <v>386</v>
      </c>
      <c r="F393" s="29" t="s">
        <v>2358</v>
      </c>
      <c r="G393" s="156" t="s">
        <v>2359</v>
      </c>
      <c r="H393" s="166">
        <v>2018</v>
      </c>
      <c r="I393" s="150">
        <v>1950</v>
      </c>
      <c r="J393" s="100" t="s">
        <v>131</v>
      </c>
      <c r="K393" s="100" t="s">
        <v>162</v>
      </c>
      <c r="L393" s="100" t="s">
        <v>148</v>
      </c>
      <c r="M393" s="100" t="s">
        <v>87</v>
      </c>
      <c r="N393" s="100" t="s">
        <v>102</v>
      </c>
      <c r="O393" s="43">
        <f t="shared" si="561"/>
        <v>65.947976159999996</v>
      </c>
      <c r="P393" s="162">
        <f t="shared" si="562"/>
        <v>32.863794390000002</v>
      </c>
      <c r="Q393" s="43">
        <f t="shared" si="563"/>
        <v>71.105640440000002</v>
      </c>
      <c r="R393" s="162">
        <f t="shared" si="564"/>
        <v>25.449334790000002</v>
      </c>
      <c r="S393" s="43">
        <f t="shared" si="565"/>
        <v>65.900209750000002</v>
      </c>
      <c r="T393" s="162">
        <f t="shared" si="566"/>
        <v>32.992750280000003</v>
      </c>
      <c r="U393" s="43">
        <f t="shared" si="567"/>
        <v>62.297581170000001</v>
      </c>
      <c r="V393" s="162">
        <f t="shared" si="568"/>
        <v>37.087296029999997</v>
      </c>
      <c r="W393" s="43">
        <f t="shared" si="831"/>
        <v>71.133678009999997</v>
      </c>
      <c r="X393" s="162">
        <f t="shared" si="832"/>
        <v>27.378525369999998</v>
      </c>
      <c r="Y393" s="43">
        <f t="shared" si="665"/>
        <v>75.057449739999996</v>
      </c>
      <c r="Z393" s="162">
        <f t="shared" si="666"/>
        <v>23.914412649999999</v>
      </c>
      <c r="AA393" s="43">
        <f t="shared" si="781"/>
        <v>72.47124608</v>
      </c>
      <c r="AB393" s="162">
        <f t="shared" si="782"/>
        <v>23.97751208</v>
      </c>
      <c r="AC393" s="43">
        <f t="shared" si="773"/>
        <v>89.549877550000005</v>
      </c>
      <c r="AD393" s="162">
        <f t="shared" si="774"/>
        <v>0</v>
      </c>
      <c r="AE393" s="43">
        <f t="shared" si="775"/>
        <v>100</v>
      </c>
      <c r="AF393" s="162">
        <f t="shared" si="776"/>
        <v>0</v>
      </c>
      <c r="AG393" s="43">
        <f t="shared" ref="AG393:AL393" si="877">CZ393/$CY393*100</f>
        <v>15.9697733</v>
      </c>
      <c r="AH393" s="44">
        <f t="shared" si="877"/>
        <v>15.67030507</v>
      </c>
      <c r="AI393" s="44">
        <f t="shared" si="877"/>
        <v>65.403022669999999</v>
      </c>
      <c r="AJ393" s="44">
        <f t="shared" si="877"/>
        <v>2.0822837949999999</v>
      </c>
      <c r="AK393" s="44">
        <f t="shared" si="877"/>
        <v>0.1511335013</v>
      </c>
      <c r="AL393" s="44">
        <f t="shared" si="877"/>
        <v>0.72348166810000003</v>
      </c>
      <c r="AM393" s="43">
        <f t="shared" ref="AM393:AR393" si="878">DN393/$DM393*100</f>
        <v>14.83668256</v>
      </c>
      <c r="AN393" s="44">
        <f t="shared" si="878"/>
        <v>9.9517982309999997</v>
      </c>
      <c r="AO393" s="44">
        <f t="shared" si="878"/>
        <v>72.73226803</v>
      </c>
      <c r="AP393" s="44">
        <f t="shared" si="878"/>
        <v>1.7982314699999999</v>
      </c>
      <c r="AQ393" s="44">
        <f t="shared" si="878"/>
        <v>0.15487364009999999</v>
      </c>
      <c r="AR393" s="163">
        <f t="shared" si="878"/>
        <v>0.52614606490000004</v>
      </c>
      <c r="AS393" s="45">
        <f t="shared" si="571"/>
        <v>62.303733219999998</v>
      </c>
      <c r="AT393" s="46">
        <f t="shared" si="577"/>
        <v>432</v>
      </c>
      <c r="AU393" s="47">
        <f t="shared" si="572"/>
        <v>10.45817896</v>
      </c>
      <c r="AV393" s="46">
        <f t="shared" si="578"/>
        <v>433</v>
      </c>
      <c r="AW393" s="47">
        <f t="shared" si="573"/>
        <v>21.359695930000001</v>
      </c>
      <c r="AX393" s="164">
        <f t="shared" si="579"/>
        <v>407</v>
      </c>
      <c r="AY393" s="48">
        <v>45648</v>
      </c>
      <c r="AZ393" s="49">
        <f t="shared" si="673"/>
        <v>388</v>
      </c>
      <c r="BA393" s="50">
        <v>52521</v>
      </c>
      <c r="BB393" s="49">
        <f t="shared" si="674"/>
        <v>391</v>
      </c>
      <c r="BC393" s="165">
        <f t="shared" si="574"/>
        <v>12.558678280000001</v>
      </c>
      <c r="BD393" s="51"/>
      <c r="BE393" s="44"/>
      <c r="BF393" s="162"/>
      <c r="BG393" s="100">
        <v>390</v>
      </c>
      <c r="BH393" s="39">
        <v>161080</v>
      </c>
      <c r="BI393" s="40">
        <v>106229</v>
      </c>
      <c r="BJ393" s="40">
        <v>52937</v>
      </c>
      <c r="BK393" s="39">
        <v>133642</v>
      </c>
      <c r="BL393" s="40">
        <v>95027</v>
      </c>
      <c r="BM393" s="40">
        <v>34011</v>
      </c>
      <c r="BN393" s="39">
        <v>114901</v>
      </c>
      <c r="BO393" s="40">
        <v>75720</v>
      </c>
      <c r="BP393" s="40">
        <v>37909</v>
      </c>
      <c r="BQ393" s="39">
        <v>112823</v>
      </c>
      <c r="BR393" s="40">
        <v>70286</v>
      </c>
      <c r="BS393" s="40">
        <v>41843</v>
      </c>
      <c r="BT393" s="39">
        <v>156473</v>
      </c>
      <c r="BU393" s="40">
        <v>111305</v>
      </c>
      <c r="BV393" s="40">
        <v>42840</v>
      </c>
      <c r="BW393" s="40">
        <v>0</v>
      </c>
      <c r="BX393" s="40">
        <v>0</v>
      </c>
      <c r="BY393" s="159">
        <v>2328</v>
      </c>
      <c r="BZ393" s="39">
        <v>117494</v>
      </c>
      <c r="CA393" s="40">
        <v>88188</v>
      </c>
      <c r="CB393" s="40">
        <v>28098</v>
      </c>
      <c r="CC393" s="159">
        <v>1208</v>
      </c>
      <c r="CD393" s="39">
        <f t="shared" si="779"/>
        <v>131982</v>
      </c>
      <c r="CE393" s="40">
        <v>95649</v>
      </c>
      <c r="CF393" s="40">
        <v>31646</v>
      </c>
      <c r="CG393" s="159">
        <v>4687</v>
      </c>
      <c r="CH393" s="39">
        <f t="shared" si="780"/>
        <v>46143</v>
      </c>
      <c r="CI393" s="40">
        <v>41321</v>
      </c>
      <c r="CJ393" s="40">
        <v>0</v>
      </c>
      <c r="CK393" s="159">
        <v>4822</v>
      </c>
      <c r="CL393" s="39">
        <v>86053</v>
      </c>
      <c r="CM393" s="159">
        <v>0</v>
      </c>
      <c r="CN393" s="39"/>
      <c r="CO393" s="40"/>
      <c r="CP393" s="40"/>
      <c r="CQ393" s="159"/>
      <c r="CR393" s="39">
        <v>573250</v>
      </c>
      <c r="CS393" s="40">
        <v>65635</v>
      </c>
      <c r="CT393" s="40">
        <v>78030</v>
      </c>
      <c r="CU393" s="40">
        <v>415565</v>
      </c>
      <c r="CV393" s="40">
        <v>9465</v>
      </c>
      <c r="CW393" s="40">
        <v>615</v>
      </c>
      <c r="CX393" s="40">
        <v>3940</v>
      </c>
      <c r="CY393" s="39">
        <v>357300</v>
      </c>
      <c r="CZ393" s="40">
        <v>57060</v>
      </c>
      <c r="DA393" s="40">
        <v>55990</v>
      </c>
      <c r="DB393" s="40">
        <v>233685</v>
      </c>
      <c r="DC393" s="40">
        <v>7440</v>
      </c>
      <c r="DD393" s="40">
        <v>540</v>
      </c>
      <c r="DE393" s="40">
        <v>2585</v>
      </c>
      <c r="DF393" s="39">
        <v>698488</v>
      </c>
      <c r="DG393" s="40">
        <v>82209</v>
      </c>
      <c r="DH393" s="40">
        <v>67169</v>
      </c>
      <c r="DI393" s="40">
        <v>533213</v>
      </c>
      <c r="DJ393" s="40">
        <v>10807</v>
      </c>
      <c r="DK393" s="40">
        <v>947</v>
      </c>
      <c r="DL393" s="159">
        <v>4143</v>
      </c>
      <c r="DM393" s="39">
        <v>471352</v>
      </c>
      <c r="DN393" s="40">
        <v>69933</v>
      </c>
      <c r="DO393" s="40">
        <v>46908</v>
      </c>
      <c r="DP393" s="40">
        <v>342825</v>
      </c>
      <c r="DQ393" s="40">
        <v>8476</v>
      </c>
      <c r="DR393" s="40">
        <v>730</v>
      </c>
      <c r="DS393" s="159">
        <v>2480</v>
      </c>
      <c r="DT393" s="41">
        <v>436969</v>
      </c>
      <c r="DU393" s="42">
        <v>164721</v>
      </c>
      <c r="DV393" s="42">
        <v>130520</v>
      </c>
      <c r="DW393" s="42">
        <v>96029</v>
      </c>
      <c r="DX393" s="42">
        <v>45699</v>
      </c>
      <c r="DY393" s="41">
        <v>53409</v>
      </c>
      <c r="DZ393" s="42">
        <v>6498</v>
      </c>
      <c r="EA393" s="42">
        <v>18033</v>
      </c>
      <c r="EB393" s="42">
        <v>17470</v>
      </c>
      <c r="EC393" s="160">
        <v>11408</v>
      </c>
    </row>
    <row r="394" spans="1:133">
      <c r="A394" s="155" t="s">
        <v>2360</v>
      </c>
      <c r="B394" s="155" t="s">
        <v>2361</v>
      </c>
      <c r="C394" s="140" t="s">
        <v>126</v>
      </c>
      <c r="D394" s="29" t="s">
        <v>2362</v>
      </c>
      <c r="E394" s="156" t="s">
        <v>821</v>
      </c>
      <c r="F394" s="29" t="s">
        <v>2363</v>
      </c>
      <c r="G394" s="156" t="s">
        <v>2364</v>
      </c>
      <c r="H394" s="166">
        <v>1992</v>
      </c>
      <c r="I394" s="150">
        <v>1935</v>
      </c>
      <c r="J394" s="100" t="s">
        <v>131</v>
      </c>
      <c r="K394" s="100" t="s">
        <v>50</v>
      </c>
      <c r="L394" s="100" t="s">
        <v>86</v>
      </c>
      <c r="M394" s="100" t="s">
        <v>87</v>
      </c>
      <c r="N394" s="100" t="s">
        <v>102</v>
      </c>
      <c r="O394" s="43">
        <f t="shared" si="561"/>
        <v>79.835271829999996</v>
      </c>
      <c r="P394" s="162">
        <f t="shared" si="562"/>
        <v>18.897501640000002</v>
      </c>
      <c r="Q394" s="43">
        <f t="shared" si="563"/>
        <v>79.075351929999997</v>
      </c>
      <c r="R394" s="162">
        <f t="shared" si="564"/>
        <v>18.274123169999999</v>
      </c>
      <c r="S394" s="43">
        <f t="shared" si="565"/>
        <v>79.630494409999997</v>
      </c>
      <c r="T394" s="162">
        <f t="shared" si="566"/>
        <v>19.646362750000002</v>
      </c>
      <c r="U394" s="43">
        <f t="shared" si="567"/>
        <v>78.517532779999996</v>
      </c>
      <c r="V394" s="162">
        <f t="shared" si="568"/>
        <v>21.123567309999999</v>
      </c>
      <c r="W394" s="43">
        <f t="shared" si="831"/>
        <v>77.488051299999995</v>
      </c>
      <c r="X394" s="162">
        <f t="shared" si="832"/>
        <v>18.408932780000001</v>
      </c>
      <c r="Y394" s="43">
        <f t="shared" si="665"/>
        <v>91.052223569999995</v>
      </c>
      <c r="Z394" s="162">
        <f t="shared" si="666"/>
        <v>0</v>
      </c>
      <c r="AA394" s="43">
        <f t="shared" si="781"/>
        <v>81.647879099999997</v>
      </c>
      <c r="AB394" s="162">
        <f t="shared" si="782"/>
        <v>15.0929482</v>
      </c>
      <c r="AC394" s="43">
        <f t="shared" si="773"/>
        <v>87.946272440000001</v>
      </c>
      <c r="AD394" s="162">
        <f t="shared" si="774"/>
        <v>0</v>
      </c>
      <c r="AE394" s="43">
        <f t="shared" si="775"/>
        <v>80.581399180000005</v>
      </c>
      <c r="AF394" s="162">
        <f t="shared" si="776"/>
        <v>19.418600820000002</v>
      </c>
      <c r="AG394" s="43">
        <f t="shared" ref="AG394:AL394" si="879">CZ394/$CY394*100</f>
        <v>21.788664499999999</v>
      </c>
      <c r="AH394" s="44">
        <f t="shared" si="879"/>
        <v>51.78696566</v>
      </c>
      <c r="AI394" s="44">
        <f t="shared" si="879"/>
        <v>22.999086869999999</v>
      </c>
      <c r="AJ394" s="44">
        <f t="shared" si="879"/>
        <v>1.960034826</v>
      </c>
      <c r="AK394" s="44">
        <f t="shared" si="879"/>
        <v>0.20704593230000001</v>
      </c>
      <c r="AL394" s="44">
        <f t="shared" si="879"/>
        <v>1.258202204</v>
      </c>
      <c r="AM394" s="43">
        <f t="shared" ref="AM394:AR394" si="880">DN394/$DM394*100</f>
        <v>21.36510346</v>
      </c>
      <c r="AN394" s="44">
        <f t="shared" si="880"/>
        <v>45.356397149999999</v>
      </c>
      <c r="AO394" s="44">
        <f t="shared" si="880"/>
        <v>30.083096579999999</v>
      </c>
      <c r="AP394" s="44">
        <f t="shared" si="880"/>
        <v>1.9649613109999999</v>
      </c>
      <c r="AQ394" s="44">
        <f t="shared" si="880"/>
        <v>0.29779462839999998</v>
      </c>
      <c r="AR394" s="163">
        <f t="shared" si="880"/>
        <v>0.93264686870000002</v>
      </c>
      <c r="AS394" s="45">
        <f t="shared" si="571"/>
        <v>77.662303989999998</v>
      </c>
      <c r="AT394" s="46">
        <f t="shared" si="577"/>
        <v>408</v>
      </c>
      <c r="AU394" s="47">
        <f t="shared" si="572"/>
        <v>21.250902750000002</v>
      </c>
      <c r="AV394" s="46">
        <f t="shared" si="578"/>
        <v>370</v>
      </c>
      <c r="AW394" s="47">
        <f t="shared" si="573"/>
        <v>42.985837549999999</v>
      </c>
      <c r="AX394" s="164">
        <f t="shared" si="579"/>
        <v>119</v>
      </c>
      <c r="AY394" s="48">
        <v>49438</v>
      </c>
      <c r="AZ394" s="49">
        <f t="shared" si="673"/>
        <v>360</v>
      </c>
      <c r="BA394" s="50">
        <v>73492</v>
      </c>
      <c r="BB394" s="49">
        <f t="shared" si="674"/>
        <v>177</v>
      </c>
      <c r="BC394" s="165">
        <f t="shared" si="574"/>
        <v>12.42262457</v>
      </c>
      <c r="BD394" s="51"/>
      <c r="BE394" s="44"/>
      <c r="BF394" s="162"/>
      <c r="BG394" s="100">
        <v>391</v>
      </c>
      <c r="BH394" s="39">
        <v>266014</v>
      </c>
      <c r="BI394" s="40">
        <v>212373</v>
      </c>
      <c r="BJ394" s="40">
        <v>50270</v>
      </c>
      <c r="BK394" s="39">
        <v>220711</v>
      </c>
      <c r="BL394" s="40">
        <v>174528</v>
      </c>
      <c r="BM394" s="40">
        <v>40333</v>
      </c>
      <c r="BN394" s="39">
        <v>220565</v>
      </c>
      <c r="BO394" s="40">
        <v>175637</v>
      </c>
      <c r="BP394" s="40">
        <v>43333</v>
      </c>
      <c r="BQ394" s="39">
        <v>223182</v>
      </c>
      <c r="BR394" s="40">
        <v>175237</v>
      </c>
      <c r="BS394" s="40">
        <v>47144</v>
      </c>
      <c r="BT394" s="39">
        <v>264464</v>
      </c>
      <c r="BU394" s="40">
        <v>204928</v>
      </c>
      <c r="BV394" s="40">
        <v>48685</v>
      </c>
      <c r="BW394" s="40">
        <v>0</v>
      </c>
      <c r="BX394" s="40">
        <v>0</v>
      </c>
      <c r="BY394" s="159">
        <v>10851</v>
      </c>
      <c r="BZ394" s="39">
        <v>183174</v>
      </c>
      <c r="CA394" s="40">
        <v>166784</v>
      </c>
      <c r="CB394" s="40">
        <v>0</v>
      </c>
      <c r="CC394" s="159">
        <v>16390</v>
      </c>
      <c r="CD394" s="39">
        <f t="shared" si="779"/>
        <v>208826</v>
      </c>
      <c r="CE394" s="40">
        <v>170502</v>
      </c>
      <c r="CF394" s="40">
        <v>31518</v>
      </c>
      <c r="CG394" s="159">
        <v>6806</v>
      </c>
      <c r="CH394" s="39">
        <f t="shared" si="780"/>
        <v>105793</v>
      </c>
      <c r="CI394" s="40">
        <v>93041</v>
      </c>
      <c r="CJ394" s="40">
        <v>0</v>
      </c>
      <c r="CK394" s="159">
        <v>12752</v>
      </c>
      <c r="CL394" s="39">
        <v>171059</v>
      </c>
      <c r="CM394" s="159">
        <v>41222</v>
      </c>
      <c r="CN394" s="39"/>
      <c r="CO394" s="40"/>
      <c r="CP394" s="40"/>
      <c r="CQ394" s="159"/>
      <c r="CR394" s="39">
        <v>680940</v>
      </c>
      <c r="CS394" s="40">
        <v>115930</v>
      </c>
      <c r="CT394" s="40">
        <v>326465</v>
      </c>
      <c r="CU394" s="40">
        <v>216265</v>
      </c>
      <c r="CV394" s="40">
        <v>11365</v>
      </c>
      <c r="CW394" s="40">
        <v>1130</v>
      </c>
      <c r="CX394" s="40">
        <v>9785</v>
      </c>
      <c r="CY394" s="39">
        <v>470910</v>
      </c>
      <c r="CZ394" s="40">
        <v>102605</v>
      </c>
      <c r="DA394" s="40">
        <v>243870</v>
      </c>
      <c r="DB394" s="40">
        <v>108305</v>
      </c>
      <c r="DC394" s="40">
        <v>9230</v>
      </c>
      <c r="DD394" s="40">
        <v>975</v>
      </c>
      <c r="DE394" s="40">
        <v>5925</v>
      </c>
      <c r="DF394" s="39">
        <v>698487</v>
      </c>
      <c r="DG394" s="40">
        <v>120731</v>
      </c>
      <c r="DH394" s="40">
        <v>313055</v>
      </c>
      <c r="DI394" s="40">
        <v>242255</v>
      </c>
      <c r="DJ394" s="40">
        <v>12486</v>
      </c>
      <c r="DK394" s="40">
        <v>1875</v>
      </c>
      <c r="DL394" s="159">
        <v>8085</v>
      </c>
      <c r="DM394" s="39">
        <v>496651</v>
      </c>
      <c r="DN394" s="40">
        <v>106110</v>
      </c>
      <c r="DO394" s="40">
        <v>225263</v>
      </c>
      <c r="DP394" s="40">
        <v>149408</v>
      </c>
      <c r="DQ394" s="40">
        <v>9759</v>
      </c>
      <c r="DR394" s="40">
        <v>1479</v>
      </c>
      <c r="DS394" s="159">
        <v>4632</v>
      </c>
      <c r="DT394" s="41">
        <v>486017</v>
      </c>
      <c r="DU394" s="42">
        <v>108565</v>
      </c>
      <c r="DV394" s="42">
        <v>136255</v>
      </c>
      <c r="DW394" s="42">
        <v>137914</v>
      </c>
      <c r="DX394" s="42">
        <v>103283</v>
      </c>
      <c r="DY394" s="41">
        <v>94687</v>
      </c>
      <c r="DZ394" s="42">
        <v>6831</v>
      </c>
      <c r="EA394" s="42">
        <v>20548</v>
      </c>
      <c r="EB394" s="42">
        <v>26606</v>
      </c>
      <c r="EC394" s="160">
        <v>40702</v>
      </c>
    </row>
    <row r="395" spans="1:133">
      <c r="A395" s="154" t="s">
        <v>2365</v>
      </c>
      <c r="B395" s="154" t="s">
        <v>2366</v>
      </c>
      <c r="C395" s="140" t="s">
        <v>80</v>
      </c>
      <c r="D395" s="29" t="s">
        <v>242</v>
      </c>
      <c r="E395" s="156" t="s">
        <v>803</v>
      </c>
      <c r="F395" s="29" t="s">
        <v>2367</v>
      </c>
      <c r="G395" s="156" t="s">
        <v>2368</v>
      </c>
      <c r="H395" s="161">
        <v>2002</v>
      </c>
      <c r="I395" s="150">
        <v>1941</v>
      </c>
      <c r="J395" s="100" t="s">
        <v>85</v>
      </c>
      <c r="K395" s="100" t="s">
        <v>49</v>
      </c>
      <c r="L395" s="100" t="s">
        <v>352</v>
      </c>
      <c r="M395" s="100" t="s">
        <v>87</v>
      </c>
      <c r="N395" s="100" t="s">
        <v>102</v>
      </c>
      <c r="O395" s="43">
        <f t="shared" si="561"/>
        <v>47.597382379999999</v>
      </c>
      <c r="P395" s="162">
        <f t="shared" si="562"/>
        <v>50.438659360000003</v>
      </c>
      <c r="Q395" s="43">
        <f t="shared" si="563"/>
        <v>40.757191050000003</v>
      </c>
      <c r="R395" s="162">
        <f t="shared" si="564"/>
        <v>53.501791240000003</v>
      </c>
      <c r="S395" s="43">
        <f t="shared" si="565"/>
        <v>38.25160477</v>
      </c>
      <c r="T395" s="162">
        <f t="shared" si="566"/>
        <v>59.590299690000002</v>
      </c>
      <c r="U395" s="43">
        <f t="shared" si="567"/>
        <v>42.812053429999999</v>
      </c>
      <c r="V395" s="162">
        <f t="shared" si="568"/>
        <v>56.166925550000002</v>
      </c>
      <c r="W395" s="43">
        <f t="shared" si="831"/>
        <v>44.28838081</v>
      </c>
      <c r="X395" s="162">
        <f t="shared" si="832"/>
        <v>53.433302269999999</v>
      </c>
      <c r="Y395" s="43">
        <f t="shared" si="665"/>
        <v>47.67785404</v>
      </c>
      <c r="Z395" s="162">
        <f t="shared" si="666"/>
        <v>50.586174460000002</v>
      </c>
      <c r="AA395" s="43">
        <f t="shared" si="781"/>
        <v>36.492051670000002</v>
      </c>
      <c r="AB395" s="162">
        <f t="shared" si="782"/>
        <v>58.351019719999996</v>
      </c>
      <c r="AC395" s="43">
        <f t="shared" si="773"/>
        <v>31.962273119999999</v>
      </c>
      <c r="AD395" s="162">
        <f t="shared" si="774"/>
        <v>64.048298239999994</v>
      </c>
      <c r="AE395" s="43">
        <f t="shared" si="775"/>
        <v>36.341618310000001</v>
      </c>
      <c r="AF395" s="162">
        <f t="shared" si="776"/>
        <v>63.658381689999999</v>
      </c>
      <c r="AG395" s="43">
        <f t="shared" ref="AG395:AL395" si="881">CZ395/$CY395*100</f>
        <v>62.186523719999997</v>
      </c>
      <c r="AH395" s="44">
        <f t="shared" si="881"/>
        <v>11.38672175</v>
      </c>
      <c r="AI395" s="44">
        <f t="shared" si="881"/>
        <v>20.032606650000002</v>
      </c>
      <c r="AJ395" s="44">
        <f t="shared" si="881"/>
        <v>3.773665432</v>
      </c>
      <c r="AK395" s="44">
        <f t="shared" si="881"/>
        <v>0.22875872780000001</v>
      </c>
      <c r="AL395" s="44">
        <f t="shared" si="881"/>
        <v>2.3917237139999998</v>
      </c>
      <c r="AM395" s="43">
        <f t="shared" ref="AM395:AR395" si="882">DN395/$DM395*100</f>
        <v>63.573517359999997</v>
      </c>
      <c r="AN395" s="44">
        <f t="shared" si="882"/>
        <v>10.503989779999999</v>
      </c>
      <c r="AO395" s="44">
        <f t="shared" si="882"/>
        <v>19.545825140000002</v>
      </c>
      <c r="AP395" s="44">
        <f t="shared" si="882"/>
        <v>4.3001493049999997</v>
      </c>
      <c r="AQ395" s="44">
        <f t="shared" si="882"/>
        <v>0.40366226329999999</v>
      </c>
      <c r="AR395" s="163">
        <f t="shared" si="882"/>
        <v>1.6728561550000001</v>
      </c>
      <c r="AS395" s="45">
        <f t="shared" si="571"/>
        <v>92.293511530000004</v>
      </c>
      <c r="AT395" s="46">
        <f t="shared" si="577"/>
        <v>77</v>
      </c>
      <c r="AU395" s="47">
        <f t="shared" si="572"/>
        <v>35.788739790000001</v>
      </c>
      <c r="AV395" s="46">
        <f t="shared" si="578"/>
        <v>133</v>
      </c>
      <c r="AW395" s="47">
        <f t="shared" si="573"/>
        <v>40.017276979999998</v>
      </c>
      <c r="AX395" s="164">
        <f t="shared" si="579"/>
        <v>155</v>
      </c>
      <c r="AY395" s="48">
        <v>73594</v>
      </c>
      <c r="AZ395" s="49">
        <f t="shared" si="673"/>
        <v>114</v>
      </c>
      <c r="BA395" s="50">
        <v>80825</v>
      </c>
      <c r="BB395" s="49">
        <f t="shared" si="674"/>
        <v>119</v>
      </c>
      <c r="BC395" s="165">
        <f t="shared" si="574"/>
        <v>37.301170280000001</v>
      </c>
      <c r="BD395" s="51"/>
      <c r="BE395" s="44"/>
      <c r="BF395" s="162"/>
      <c r="BG395" s="100">
        <v>392</v>
      </c>
      <c r="BH395" s="39">
        <v>404642</v>
      </c>
      <c r="BI395" s="40">
        <v>192599</v>
      </c>
      <c r="BJ395" s="40">
        <v>204096</v>
      </c>
      <c r="BK395" s="39">
        <v>287510</v>
      </c>
      <c r="BL395" s="40">
        <v>117181</v>
      </c>
      <c r="BM395" s="40">
        <v>153823</v>
      </c>
      <c r="BN395" s="39">
        <v>242714</v>
      </c>
      <c r="BO395" s="40">
        <v>92842</v>
      </c>
      <c r="BP395" s="40">
        <v>144634</v>
      </c>
      <c r="BQ395" s="39">
        <v>241425</v>
      </c>
      <c r="BR395" s="40">
        <v>103359</v>
      </c>
      <c r="BS395" s="40">
        <v>135601</v>
      </c>
      <c r="BT395" s="39">
        <v>398057</v>
      </c>
      <c r="BU395" s="40">
        <v>176293</v>
      </c>
      <c r="BV395" s="40">
        <v>212695</v>
      </c>
      <c r="BW395" s="40">
        <v>0</v>
      </c>
      <c r="BX395" s="40">
        <v>0</v>
      </c>
      <c r="BY395" s="159">
        <v>9069</v>
      </c>
      <c r="BZ395" s="39">
        <v>286007</v>
      </c>
      <c r="CA395" s="40">
        <v>136362</v>
      </c>
      <c r="CB395" s="40">
        <v>144680</v>
      </c>
      <c r="CC395" s="159">
        <v>4965</v>
      </c>
      <c r="CD395" s="39">
        <f t="shared" si="779"/>
        <v>284588</v>
      </c>
      <c r="CE395" s="40">
        <v>103852</v>
      </c>
      <c r="CF395" s="40">
        <v>166060</v>
      </c>
      <c r="CG395" s="159">
        <v>14676</v>
      </c>
      <c r="CH395" s="39">
        <f t="shared" si="780"/>
        <v>143028</v>
      </c>
      <c r="CI395" s="40">
        <v>45715</v>
      </c>
      <c r="CJ395" s="40">
        <v>91607</v>
      </c>
      <c r="CK395" s="159">
        <v>5706</v>
      </c>
      <c r="CL395" s="39">
        <v>82977</v>
      </c>
      <c r="CM395" s="159">
        <v>145348</v>
      </c>
      <c r="CN395" s="39"/>
      <c r="CO395" s="40"/>
      <c r="CP395" s="40"/>
      <c r="CQ395" s="159"/>
      <c r="CR395" s="39">
        <v>806505</v>
      </c>
      <c r="CS395" s="40">
        <v>468665</v>
      </c>
      <c r="CT395" s="40">
        <v>91405</v>
      </c>
      <c r="CU395" s="40">
        <v>185635</v>
      </c>
      <c r="CV395" s="40">
        <v>32615</v>
      </c>
      <c r="CW395" s="40">
        <v>1640</v>
      </c>
      <c r="CX395" s="40">
        <v>26545</v>
      </c>
      <c r="CY395" s="39">
        <v>585770</v>
      </c>
      <c r="CZ395" s="40">
        <v>364270</v>
      </c>
      <c r="DA395" s="40">
        <v>66700</v>
      </c>
      <c r="DB395" s="40">
        <v>117345</v>
      </c>
      <c r="DC395" s="40">
        <v>22105</v>
      </c>
      <c r="DD395" s="40">
        <v>1340</v>
      </c>
      <c r="DE395" s="40">
        <v>14010</v>
      </c>
      <c r="DF395" s="39">
        <v>698487</v>
      </c>
      <c r="DG395" s="40">
        <v>415685</v>
      </c>
      <c r="DH395" s="40">
        <v>76067</v>
      </c>
      <c r="DI395" s="40">
        <v>157318</v>
      </c>
      <c r="DJ395" s="40">
        <v>29417</v>
      </c>
      <c r="DK395" s="40">
        <v>2629</v>
      </c>
      <c r="DL395" s="159">
        <v>17371</v>
      </c>
      <c r="DM395" s="39">
        <v>501657</v>
      </c>
      <c r="DN395" s="40">
        <v>318921</v>
      </c>
      <c r="DO395" s="40">
        <v>52694</v>
      </c>
      <c r="DP395" s="40">
        <v>98053</v>
      </c>
      <c r="DQ395" s="40">
        <v>21572</v>
      </c>
      <c r="DR395" s="40">
        <v>2025</v>
      </c>
      <c r="DS395" s="159">
        <v>8392</v>
      </c>
      <c r="DT395" s="41">
        <v>552210</v>
      </c>
      <c r="DU395" s="42">
        <v>42556</v>
      </c>
      <c r="DV395" s="42">
        <v>124683</v>
      </c>
      <c r="DW395" s="42">
        <v>187342</v>
      </c>
      <c r="DX395" s="42">
        <v>197629</v>
      </c>
      <c r="DY395" s="41">
        <v>332234</v>
      </c>
      <c r="DZ395" s="42">
        <v>13023</v>
      </c>
      <c r="EA395" s="42">
        <v>71614</v>
      </c>
      <c r="EB395" s="42">
        <v>114646</v>
      </c>
      <c r="EC395" s="160">
        <v>132951</v>
      </c>
    </row>
    <row r="396" spans="1:133">
      <c r="A396" s="155" t="s">
        <v>2369</v>
      </c>
      <c r="B396" s="155" t="s">
        <v>2370</v>
      </c>
      <c r="C396" s="140" t="s">
        <v>126</v>
      </c>
      <c r="D396" s="29" t="s">
        <v>2371</v>
      </c>
      <c r="E396" s="156" t="s">
        <v>2372</v>
      </c>
      <c r="F396" s="29" t="s">
        <v>2373</v>
      </c>
      <c r="G396" s="156" t="s">
        <v>2374</v>
      </c>
      <c r="H396" s="166">
        <v>2018</v>
      </c>
      <c r="I396" s="150">
        <v>1983</v>
      </c>
      <c r="J396" s="100" t="s">
        <v>85</v>
      </c>
      <c r="K396" s="100" t="s">
        <v>50</v>
      </c>
      <c r="L396" s="100" t="s">
        <v>132</v>
      </c>
      <c r="M396" s="100" t="s">
        <v>87</v>
      </c>
      <c r="N396" s="100" t="s">
        <v>102</v>
      </c>
      <c r="O396" s="43">
        <f t="shared" si="561"/>
        <v>54.43614032</v>
      </c>
      <c r="P396" s="162">
        <f t="shared" si="562"/>
        <v>44.014947419999999</v>
      </c>
      <c r="Q396" s="43">
        <f t="shared" si="563"/>
        <v>48.509421750000001</v>
      </c>
      <c r="R396" s="162">
        <f t="shared" si="564"/>
        <v>46.641613919999998</v>
      </c>
      <c r="S396" s="43">
        <f t="shared" si="565"/>
        <v>41.484702560000002</v>
      </c>
      <c r="T396" s="162">
        <f t="shared" si="566"/>
        <v>57.000930420000003</v>
      </c>
      <c r="U396" s="43">
        <f t="shared" si="567"/>
        <v>44.021824850000002</v>
      </c>
      <c r="V396" s="162">
        <f t="shared" si="568"/>
        <v>55.285352719999999</v>
      </c>
      <c r="W396" s="43">
        <f t="shared" si="831"/>
        <v>51.949011749999997</v>
      </c>
      <c r="X396" s="162">
        <f t="shared" si="832"/>
        <v>45.933363790000001</v>
      </c>
      <c r="Y396" s="43">
        <f t="shared" si="665"/>
        <v>52.270154560000002</v>
      </c>
      <c r="Z396" s="162">
        <f t="shared" si="666"/>
        <v>45.751759669999998</v>
      </c>
      <c r="AA396" s="43">
        <f t="shared" si="781"/>
        <v>0</v>
      </c>
      <c r="AB396" s="162">
        <f t="shared" si="782"/>
        <v>71.068328890000004</v>
      </c>
      <c r="AC396" s="43">
        <f t="shared" si="773"/>
        <v>35.442932550000002</v>
      </c>
      <c r="AD396" s="162">
        <f t="shared" si="774"/>
        <v>61.817727550000001</v>
      </c>
      <c r="AE396" s="43">
        <f t="shared" si="775"/>
        <v>40.370657999999999</v>
      </c>
      <c r="AF396" s="162">
        <f t="shared" si="776"/>
        <v>59.629342000000001</v>
      </c>
      <c r="AG396" s="43">
        <f t="shared" ref="AG396:AL396" si="883">CZ396/$CY396*100</f>
        <v>61.249750050000003</v>
      </c>
      <c r="AH396" s="44">
        <f t="shared" si="883"/>
        <v>13.539292140000001</v>
      </c>
      <c r="AI396" s="44">
        <f t="shared" si="883"/>
        <v>15.48890222</v>
      </c>
      <c r="AJ396" s="44">
        <f t="shared" si="883"/>
        <v>7.4885023000000004</v>
      </c>
      <c r="AK396" s="44">
        <f t="shared" si="883"/>
        <v>0.3219356129</v>
      </c>
      <c r="AL396" s="44">
        <f t="shared" si="883"/>
        <v>1.9116176760000001</v>
      </c>
      <c r="AM396" s="43">
        <f t="shared" ref="AM396:AR396" si="884">DN396/$DM396*100</f>
        <v>57.952058469999997</v>
      </c>
      <c r="AN396" s="44">
        <f t="shared" si="884"/>
        <v>11.188713610000001</v>
      </c>
      <c r="AO396" s="44">
        <f t="shared" si="884"/>
        <v>21.85771982</v>
      </c>
      <c r="AP396" s="44">
        <f t="shared" si="884"/>
        <v>7.3636365369999996</v>
      </c>
      <c r="AQ396" s="44">
        <f t="shared" si="884"/>
        <v>0.34825556839999999</v>
      </c>
      <c r="AR396" s="163">
        <f t="shared" si="884"/>
        <v>1.2896159819999999</v>
      </c>
      <c r="AS396" s="45">
        <f t="shared" si="571"/>
        <v>87.411226249999999</v>
      </c>
      <c r="AT396" s="46">
        <f t="shared" si="577"/>
        <v>289</v>
      </c>
      <c r="AU396" s="47">
        <f t="shared" si="572"/>
        <v>44.620698769999997</v>
      </c>
      <c r="AV396" s="46">
        <f t="shared" si="578"/>
        <v>57</v>
      </c>
      <c r="AW396" s="47">
        <f t="shared" si="573"/>
        <v>57.056566160000003</v>
      </c>
      <c r="AX396" s="164">
        <f t="shared" si="579"/>
        <v>36</v>
      </c>
      <c r="AY396" s="48">
        <v>75428</v>
      </c>
      <c r="AZ396" s="49">
        <f t="shared" si="673"/>
        <v>100</v>
      </c>
      <c r="BA396" s="50">
        <v>93762</v>
      </c>
      <c r="BB396" s="49">
        <f t="shared" si="674"/>
        <v>63</v>
      </c>
      <c r="BC396" s="165">
        <f t="shared" si="574"/>
        <v>26.302745890000001</v>
      </c>
      <c r="BD396" s="51"/>
      <c r="BE396" s="44"/>
      <c r="BF396" s="162"/>
      <c r="BG396" s="100">
        <v>393</v>
      </c>
      <c r="BH396" s="39">
        <v>345210</v>
      </c>
      <c r="BI396" s="40">
        <v>187919</v>
      </c>
      <c r="BJ396" s="40">
        <v>151944</v>
      </c>
      <c r="BK396" s="39">
        <v>278080</v>
      </c>
      <c r="BL396" s="40">
        <v>134895</v>
      </c>
      <c r="BM396" s="40">
        <v>129701</v>
      </c>
      <c r="BN396" s="39">
        <v>256873</v>
      </c>
      <c r="BO396" s="40">
        <v>106563</v>
      </c>
      <c r="BP396" s="40">
        <v>146420</v>
      </c>
      <c r="BQ396" s="39">
        <v>266302</v>
      </c>
      <c r="BR396" s="40">
        <v>117231</v>
      </c>
      <c r="BS396" s="40">
        <v>147226</v>
      </c>
      <c r="BT396" s="39">
        <v>343687</v>
      </c>
      <c r="BU396" s="40">
        <v>178542</v>
      </c>
      <c r="BV396" s="40">
        <v>157867</v>
      </c>
      <c r="BW396" s="40">
        <v>0</v>
      </c>
      <c r="BX396" s="40">
        <v>0</v>
      </c>
      <c r="BY396" s="159">
        <v>7278</v>
      </c>
      <c r="BZ396" s="39">
        <v>275620</v>
      </c>
      <c r="CA396" s="40">
        <v>144067</v>
      </c>
      <c r="CB396" s="40">
        <v>126101</v>
      </c>
      <c r="CC396" s="159">
        <v>5452</v>
      </c>
      <c r="CD396" s="39">
        <f t="shared" si="779"/>
        <v>229171</v>
      </c>
      <c r="CE396" s="40">
        <v>0</v>
      </c>
      <c r="CF396" s="40">
        <v>162868</v>
      </c>
      <c r="CG396" s="159">
        <v>66303</v>
      </c>
      <c r="CH396" s="39">
        <f t="shared" si="780"/>
        <v>156096</v>
      </c>
      <c r="CI396" s="40">
        <v>55325</v>
      </c>
      <c r="CJ396" s="40">
        <v>96495</v>
      </c>
      <c r="CK396" s="159">
        <v>4276</v>
      </c>
      <c r="CL396" s="39">
        <v>99288</v>
      </c>
      <c r="CM396" s="159">
        <v>146653</v>
      </c>
      <c r="CN396" s="39"/>
      <c r="CO396" s="40"/>
      <c r="CP396" s="40"/>
      <c r="CQ396" s="159"/>
      <c r="CR396" s="39">
        <v>673330</v>
      </c>
      <c r="CS396" s="40">
        <v>366410</v>
      </c>
      <c r="CT396" s="40">
        <v>94495</v>
      </c>
      <c r="CU396" s="40">
        <v>143420</v>
      </c>
      <c r="CV396" s="40">
        <v>49590</v>
      </c>
      <c r="CW396" s="40">
        <v>1990</v>
      </c>
      <c r="CX396" s="40">
        <v>17425</v>
      </c>
      <c r="CY396" s="39">
        <v>500100</v>
      </c>
      <c r="CZ396" s="40">
        <v>306310</v>
      </c>
      <c r="DA396" s="40">
        <v>67710</v>
      </c>
      <c r="DB396" s="40">
        <v>77460</v>
      </c>
      <c r="DC396" s="40">
        <v>37450</v>
      </c>
      <c r="DD396" s="40">
        <v>1610</v>
      </c>
      <c r="DE396" s="40">
        <v>9560</v>
      </c>
      <c r="DF396" s="39">
        <v>698488</v>
      </c>
      <c r="DG396" s="40">
        <v>372063</v>
      </c>
      <c r="DH396" s="40">
        <v>83745</v>
      </c>
      <c r="DI396" s="40">
        <v>178562</v>
      </c>
      <c r="DJ396" s="40">
        <v>49940</v>
      </c>
      <c r="DK396" s="40">
        <v>2377</v>
      </c>
      <c r="DL396" s="159">
        <v>11801</v>
      </c>
      <c r="DM396" s="39">
        <v>523179</v>
      </c>
      <c r="DN396" s="40">
        <v>303193</v>
      </c>
      <c r="DO396" s="40">
        <v>58537</v>
      </c>
      <c r="DP396" s="40">
        <v>114355</v>
      </c>
      <c r="DQ396" s="40">
        <v>38525</v>
      </c>
      <c r="DR396" s="40">
        <v>1822</v>
      </c>
      <c r="DS396" s="159">
        <v>6747</v>
      </c>
      <c r="DT396" s="41">
        <v>521973</v>
      </c>
      <c r="DU396" s="42">
        <v>65710</v>
      </c>
      <c r="DV396" s="42">
        <v>87763</v>
      </c>
      <c r="DW396" s="42">
        <v>135592</v>
      </c>
      <c r="DX396" s="42">
        <v>232908</v>
      </c>
      <c r="DY396" s="41">
        <v>286903</v>
      </c>
      <c r="DZ396" s="42">
        <v>8662</v>
      </c>
      <c r="EA396" s="42">
        <v>40126</v>
      </c>
      <c r="EB396" s="42">
        <v>74418</v>
      </c>
      <c r="EC396" s="160">
        <v>163697</v>
      </c>
    </row>
    <row r="397" spans="1:133">
      <c r="A397" s="154" t="s">
        <v>2375</v>
      </c>
      <c r="B397" s="154" t="s">
        <v>2376</v>
      </c>
      <c r="C397" s="140" t="s">
        <v>126</v>
      </c>
      <c r="D397" s="29" t="s">
        <v>2377</v>
      </c>
      <c r="E397" s="156" t="s">
        <v>2378</v>
      </c>
      <c r="F397" s="29" t="s">
        <v>2379</v>
      </c>
      <c r="G397" s="156" t="s">
        <v>2380</v>
      </c>
      <c r="H397" s="166">
        <v>2012</v>
      </c>
      <c r="I397" s="150">
        <v>1971</v>
      </c>
      <c r="J397" s="100" t="s">
        <v>85</v>
      </c>
      <c r="K397" s="100" t="s">
        <v>50</v>
      </c>
      <c r="L397" s="100" t="s">
        <v>86</v>
      </c>
      <c r="M397" s="100" t="s">
        <v>87</v>
      </c>
      <c r="N397" s="100" t="s">
        <v>102</v>
      </c>
      <c r="O397" s="43">
        <f t="shared" si="561"/>
        <v>72.992155859999997</v>
      </c>
      <c r="P397" s="162">
        <f t="shared" si="562"/>
        <v>25.634342520000001</v>
      </c>
      <c r="Q397" s="43">
        <f t="shared" si="563"/>
        <v>72.896886300000006</v>
      </c>
      <c r="R397" s="162">
        <f t="shared" si="564"/>
        <v>23.745690419999999</v>
      </c>
      <c r="S397" s="43">
        <f t="shared" si="565"/>
        <v>71.950531209999994</v>
      </c>
      <c r="T397" s="162">
        <f t="shared" si="566"/>
        <v>27.092463479999999</v>
      </c>
      <c r="U397" s="43">
        <f t="shared" si="567"/>
        <v>68.744187460000006</v>
      </c>
      <c r="V397" s="162">
        <f t="shared" si="568"/>
        <v>30.713055140000002</v>
      </c>
      <c r="W397" s="43">
        <f t="shared" si="831"/>
        <v>66.822963590000001</v>
      </c>
      <c r="X397" s="162">
        <f t="shared" si="832"/>
        <v>25.150057740000001</v>
      </c>
      <c r="Y397" s="43">
        <f t="shared" si="665"/>
        <v>76.163356370000002</v>
      </c>
      <c r="Z397" s="162">
        <f t="shared" si="666"/>
        <v>21.908340599999999</v>
      </c>
      <c r="AA397" s="43">
        <f t="shared" si="781"/>
        <v>73.710324529999994</v>
      </c>
      <c r="AB397" s="162">
        <f t="shared" si="782"/>
        <v>26.289675469999999</v>
      </c>
      <c r="AC397" s="43">
        <f t="shared" si="773"/>
        <v>86.513678049999996</v>
      </c>
      <c r="AD397" s="162">
        <f t="shared" si="774"/>
        <v>0</v>
      </c>
      <c r="AE397" s="43">
        <f t="shared" si="775"/>
        <v>73.777369419999999</v>
      </c>
      <c r="AF397" s="162">
        <f t="shared" si="776"/>
        <v>26.222630580000001</v>
      </c>
      <c r="AG397" s="43">
        <f t="shared" ref="AG397:AL397" si="885">CZ397/$CY397*100</f>
        <v>23.53982564</v>
      </c>
      <c r="AH397" s="44">
        <f t="shared" si="885"/>
        <v>24.204826090000001</v>
      </c>
      <c r="AI397" s="44">
        <f t="shared" si="885"/>
        <v>48.558421850000002</v>
      </c>
      <c r="AJ397" s="44">
        <f t="shared" si="885"/>
        <v>2.430896486</v>
      </c>
      <c r="AK397" s="44">
        <f t="shared" si="885"/>
        <v>0.3049778333</v>
      </c>
      <c r="AL397" s="44">
        <f t="shared" si="885"/>
        <v>0.9610520991</v>
      </c>
      <c r="AM397" s="43">
        <f t="shared" ref="AM397:AR397" si="886">DN397/$DM397*100</f>
        <v>18.42089567</v>
      </c>
      <c r="AN397" s="44">
        <f t="shared" si="886"/>
        <v>16.980505099999998</v>
      </c>
      <c r="AO397" s="44">
        <f t="shared" si="886"/>
        <v>61.255580930000001</v>
      </c>
      <c r="AP397" s="44">
        <f t="shared" si="886"/>
        <v>2.2673051360000001</v>
      </c>
      <c r="AQ397" s="44">
        <f t="shared" si="886"/>
        <v>0.31035922430000001</v>
      </c>
      <c r="AR397" s="163">
        <f t="shared" si="886"/>
        <v>0.76535394160000003</v>
      </c>
      <c r="AS397" s="45">
        <f t="shared" si="571"/>
        <v>59.8901878</v>
      </c>
      <c r="AT397" s="46">
        <f t="shared" si="577"/>
        <v>434</v>
      </c>
      <c r="AU397" s="47">
        <f t="shared" si="572"/>
        <v>10.89102697</v>
      </c>
      <c r="AV397" s="46">
        <f t="shared" si="578"/>
        <v>432</v>
      </c>
      <c r="AW397" s="47">
        <f t="shared" si="573"/>
        <v>24.203195409999999</v>
      </c>
      <c r="AX397" s="164">
        <f t="shared" si="579"/>
        <v>379</v>
      </c>
      <c r="AY397" s="48">
        <v>43456</v>
      </c>
      <c r="AZ397" s="49">
        <f t="shared" si="673"/>
        <v>402</v>
      </c>
      <c r="BA397" s="50">
        <v>51178</v>
      </c>
      <c r="BB397" s="49">
        <f t="shared" si="674"/>
        <v>402</v>
      </c>
      <c r="BC397" s="165">
        <f t="shared" si="574"/>
        <v>17.842435640000001</v>
      </c>
      <c r="BD397" s="51"/>
      <c r="BE397" s="44"/>
      <c r="BF397" s="162"/>
      <c r="BG397" s="100">
        <v>394</v>
      </c>
      <c r="BH397" s="39">
        <v>160757</v>
      </c>
      <c r="BI397" s="40">
        <v>117340</v>
      </c>
      <c r="BJ397" s="40">
        <v>41209</v>
      </c>
      <c r="BK397" s="39">
        <v>129653</v>
      </c>
      <c r="BL397" s="40">
        <v>94513</v>
      </c>
      <c r="BM397" s="40">
        <v>30787</v>
      </c>
      <c r="BN397" s="39">
        <v>120480</v>
      </c>
      <c r="BO397" s="40">
        <v>86686</v>
      </c>
      <c r="BP397" s="40">
        <v>32641</v>
      </c>
      <c r="BQ397" s="39">
        <v>131182</v>
      </c>
      <c r="BR397" s="40">
        <v>90180</v>
      </c>
      <c r="BS397" s="40">
        <v>40290</v>
      </c>
      <c r="BT397" s="39">
        <v>157606</v>
      </c>
      <c r="BU397" s="40">
        <v>105317</v>
      </c>
      <c r="BV397" s="40">
        <v>39638</v>
      </c>
      <c r="BW397" s="40">
        <v>0</v>
      </c>
      <c r="BX397" s="40">
        <v>0</v>
      </c>
      <c r="BY397" s="159">
        <v>12651</v>
      </c>
      <c r="BZ397" s="39">
        <v>119224</v>
      </c>
      <c r="CA397" s="40">
        <v>90805</v>
      </c>
      <c r="CB397" s="40">
        <v>26120</v>
      </c>
      <c r="CC397" s="159">
        <v>2299</v>
      </c>
      <c r="CD397" s="39">
        <f t="shared" si="779"/>
        <v>126369</v>
      </c>
      <c r="CE397" s="40">
        <v>93147</v>
      </c>
      <c r="CF397" s="40">
        <v>33222</v>
      </c>
      <c r="CG397" s="159">
        <v>0</v>
      </c>
      <c r="CH397" s="39">
        <f t="shared" si="780"/>
        <v>50592</v>
      </c>
      <c r="CI397" s="40">
        <v>43769</v>
      </c>
      <c r="CJ397" s="40">
        <v>0</v>
      </c>
      <c r="CK397" s="159">
        <v>6823</v>
      </c>
      <c r="CL397" s="39">
        <v>85114</v>
      </c>
      <c r="CM397" s="159">
        <v>30252</v>
      </c>
      <c r="CN397" s="39"/>
      <c r="CO397" s="40"/>
      <c r="CP397" s="40"/>
      <c r="CQ397" s="159"/>
      <c r="CR397" s="39">
        <v>549015</v>
      </c>
      <c r="CS397" s="40">
        <v>99725</v>
      </c>
      <c r="CT397" s="40">
        <v>109865</v>
      </c>
      <c r="CU397" s="40">
        <v>320760</v>
      </c>
      <c r="CV397" s="40">
        <v>11285</v>
      </c>
      <c r="CW397" s="40">
        <v>1205</v>
      </c>
      <c r="CX397" s="40">
        <v>6175</v>
      </c>
      <c r="CY397" s="39">
        <v>336090</v>
      </c>
      <c r="CZ397" s="40">
        <v>79115</v>
      </c>
      <c r="DA397" s="40">
        <v>81350</v>
      </c>
      <c r="DB397" s="40">
        <v>163200</v>
      </c>
      <c r="DC397" s="40">
        <v>8170</v>
      </c>
      <c r="DD397" s="40">
        <v>1025</v>
      </c>
      <c r="DE397" s="40">
        <v>3230</v>
      </c>
      <c r="DF397" s="39">
        <v>698488</v>
      </c>
      <c r="DG397" s="40">
        <v>101378</v>
      </c>
      <c r="DH397" s="40">
        <v>111715</v>
      </c>
      <c r="DI397" s="40">
        <v>463087</v>
      </c>
      <c r="DJ397" s="40">
        <v>14023</v>
      </c>
      <c r="DK397" s="40">
        <v>1873</v>
      </c>
      <c r="DL397" s="159">
        <v>6412</v>
      </c>
      <c r="DM397" s="39">
        <v>469456</v>
      </c>
      <c r="DN397" s="40">
        <v>86478</v>
      </c>
      <c r="DO397" s="40">
        <v>79716</v>
      </c>
      <c r="DP397" s="40">
        <v>287568</v>
      </c>
      <c r="DQ397" s="40">
        <v>10644</v>
      </c>
      <c r="DR397" s="40">
        <v>1457</v>
      </c>
      <c r="DS397" s="159">
        <v>3593</v>
      </c>
      <c r="DT397" s="41">
        <v>430189</v>
      </c>
      <c r="DU397" s="42">
        <v>172548</v>
      </c>
      <c r="DV397" s="42">
        <v>126298</v>
      </c>
      <c r="DW397" s="42">
        <v>84491</v>
      </c>
      <c r="DX397" s="42">
        <v>46852</v>
      </c>
      <c r="DY397" s="41">
        <v>73230</v>
      </c>
      <c r="DZ397" s="42">
        <v>9870</v>
      </c>
      <c r="EA397" s="42">
        <v>23387</v>
      </c>
      <c r="EB397" s="42">
        <v>22249</v>
      </c>
      <c r="EC397" s="160">
        <v>17724</v>
      </c>
    </row>
    <row r="398" spans="1:133">
      <c r="A398" s="155" t="s">
        <v>2381</v>
      </c>
      <c r="B398" s="155" t="s">
        <v>2382</v>
      </c>
      <c r="C398" s="140" t="s">
        <v>80</v>
      </c>
      <c r="D398" s="29" t="s">
        <v>2383</v>
      </c>
      <c r="E398" s="156" t="s">
        <v>2384</v>
      </c>
      <c r="F398" s="29" t="s">
        <v>2385</v>
      </c>
      <c r="G398" s="156" t="s">
        <v>2386</v>
      </c>
      <c r="H398" s="166" t="s">
        <v>139</v>
      </c>
      <c r="I398" s="150" t="s">
        <v>2387</v>
      </c>
      <c r="J398" s="100" t="s">
        <v>131</v>
      </c>
      <c r="K398" s="100" t="s">
        <v>162</v>
      </c>
      <c r="L398" s="100" t="s">
        <v>148</v>
      </c>
      <c r="M398" s="100" t="s">
        <v>87</v>
      </c>
      <c r="N398" s="100" t="s">
        <v>102</v>
      </c>
      <c r="O398" s="43">
        <f t="shared" si="561"/>
        <v>51.53015671</v>
      </c>
      <c r="P398" s="162">
        <f t="shared" si="562"/>
        <v>47.52004093</v>
      </c>
      <c r="Q398" s="43">
        <f t="shared" si="563"/>
        <v>59.194389690000001</v>
      </c>
      <c r="R398" s="162">
        <f t="shared" si="564"/>
        <v>37.662020480000002</v>
      </c>
      <c r="S398" s="43">
        <f t="shared" si="565"/>
        <v>60.788169430000004</v>
      </c>
      <c r="T398" s="162">
        <f t="shared" si="566"/>
        <v>38.32694584</v>
      </c>
      <c r="U398" s="43">
        <f t="shared" si="567"/>
        <v>60.222248929999999</v>
      </c>
      <c r="V398" s="162">
        <f t="shared" si="568"/>
        <v>39.20543335</v>
      </c>
      <c r="W398" s="43">
        <f t="shared" si="831"/>
        <v>55.434842089999997</v>
      </c>
      <c r="X398" s="162">
        <f t="shared" si="832"/>
        <v>41.844627840000001</v>
      </c>
      <c r="Y398" s="43">
        <f t="shared" si="665"/>
        <v>59.988956299999998</v>
      </c>
      <c r="Z398" s="162">
        <f t="shared" si="666"/>
        <v>40.011043700000002</v>
      </c>
      <c r="AA398" s="43">
        <f t="shared" si="781"/>
        <v>62.67212103</v>
      </c>
      <c r="AB398" s="162">
        <f t="shared" si="782"/>
        <v>37.32787897</v>
      </c>
      <c r="AC398" s="43">
        <f t="shared" si="773"/>
        <v>59.470185409999999</v>
      </c>
      <c r="AD398" s="162">
        <f t="shared" si="774"/>
        <v>38.57305607</v>
      </c>
      <c r="AE398" s="43">
        <f t="shared" si="775"/>
        <v>63.07882918</v>
      </c>
      <c r="AF398" s="162">
        <f t="shared" si="776"/>
        <v>36.92117082</v>
      </c>
      <c r="AG398" s="43">
        <f t="shared" ref="AG398:AL398" si="887">CZ398/$CY398*100</f>
        <v>18.64380727</v>
      </c>
      <c r="AH398" s="44">
        <f t="shared" si="887"/>
        <v>1.520543896</v>
      </c>
      <c r="AI398" s="44">
        <f t="shared" si="887"/>
        <v>78.915755250000004</v>
      </c>
      <c r="AJ398" s="44">
        <f t="shared" si="887"/>
        <v>0.46940585280000002</v>
      </c>
      <c r="AK398" s="44">
        <f t="shared" si="887"/>
        <v>0.15725687259999999</v>
      </c>
      <c r="AL398" s="44">
        <f t="shared" si="887"/>
        <v>0.2932308602</v>
      </c>
      <c r="AM398" s="43">
        <f t="shared" ref="AM398:AR398" si="888">DN398/$DM398*100</f>
        <v>18.552283060000001</v>
      </c>
      <c r="AN398" s="44">
        <f t="shared" si="888"/>
        <v>1.397866031</v>
      </c>
      <c r="AO398" s="44">
        <f t="shared" si="888"/>
        <v>78.960169250000007</v>
      </c>
      <c r="AP398" s="44">
        <f t="shared" si="888"/>
        <v>0.69195722069999999</v>
      </c>
      <c r="AQ398" s="44">
        <f t="shared" si="888"/>
        <v>0.12556431060000001</v>
      </c>
      <c r="AR398" s="163">
        <f t="shared" si="888"/>
        <v>0.2721601226</v>
      </c>
      <c r="AS398" s="45">
        <f t="shared" si="571"/>
        <v>69.318629659999999</v>
      </c>
      <c r="AT398" s="46">
        <f t="shared" si="577"/>
        <v>426</v>
      </c>
      <c r="AU398" s="47">
        <f t="shared" si="572"/>
        <v>15.71659434</v>
      </c>
      <c r="AV398" s="46">
        <f t="shared" si="578"/>
        <v>425</v>
      </c>
      <c r="AW398" s="47">
        <f t="shared" si="573"/>
        <v>27.103120759999999</v>
      </c>
      <c r="AX398" s="164">
        <f t="shared" si="579"/>
        <v>323</v>
      </c>
      <c r="AY398" s="48">
        <v>40308</v>
      </c>
      <c r="AZ398" s="49">
        <f t="shared" si="673"/>
        <v>412</v>
      </c>
      <c r="BA398" s="50">
        <v>55014</v>
      </c>
      <c r="BB398" s="49">
        <f t="shared" si="674"/>
        <v>366</v>
      </c>
      <c r="BC398" s="165">
        <f t="shared" si="574"/>
        <v>13.59075367</v>
      </c>
      <c r="BD398" s="51">
        <v>44726</v>
      </c>
      <c r="BE398" s="44">
        <f>CO398/CN398*100</f>
        <v>47.528294750000001</v>
      </c>
      <c r="BF398" s="162">
        <f>CP398/CN398*100</f>
        <v>52.471705249999999</v>
      </c>
      <c r="BG398" s="100">
        <v>395</v>
      </c>
      <c r="BH398" s="39">
        <v>207201</v>
      </c>
      <c r="BI398" s="40">
        <v>106771</v>
      </c>
      <c r="BJ398" s="40">
        <v>98462</v>
      </c>
      <c r="BK398" s="39">
        <v>171969</v>
      </c>
      <c r="BL398" s="40">
        <v>101796</v>
      </c>
      <c r="BM398" s="40">
        <v>64767</v>
      </c>
      <c r="BN398" s="39">
        <v>149511</v>
      </c>
      <c r="BO398" s="40">
        <v>90885</v>
      </c>
      <c r="BP398" s="40">
        <v>57303</v>
      </c>
      <c r="BQ398" s="39">
        <v>149742</v>
      </c>
      <c r="BR398" s="40">
        <v>90178</v>
      </c>
      <c r="BS398" s="40">
        <v>58707</v>
      </c>
      <c r="BT398" s="39">
        <v>201027</v>
      </c>
      <c r="BU398" s="40">
        <v>111439</v>
      </c>
      <c r="BV398" s="40">
        <v>84119</v>
      </c>
      <c r="BW398" s="40">
        <v>0</v>
      </c>
      <c r="BX398" s="40">
        <v>0</v>
      </c>
      <c r="BY398" s="159">
        <v>5469</v>
      </c>
      <c r="BZ398" s="39">
        <v>143068</v>
      </c>
      <c r="CA398" s="40">
        <v>85825</v>
      </c>
      <c r="CB398" s="40">
        <v>57243</v>
      </c>
      <c r="CC398" s="159">
        <v>0</v>
      </c>
      <c r="CD398" s="39">
        <f t="shared" si="779"/>
        <v>166961</v>
      </c>
      <c r="CE398" s="40">
        <v>104638</v>
      </c>
      <c r="CF398" s="40">
        <v>62323</v>
      </c>
      <c r="CG398" s="159">
        <v>0</v>
      </c>
      <c r="CH398" s="39">
        <f t="shared" si="780"/>
        <v>79877</v>
      </c>
      <c r="CI398" s="40">
        <v>47503</v>
      </c>
      <c r="CJ398" s="40">
        <v>30811</v>
      </c>
      <c r="CK398" s="159">
        <v>1563</v>
      </c>
      <c r="CL398" s="39">
        <v>89606</v>
      </c>
      <c r="CM398" s="159">
        <v>52448</v>
      </c>
      <c r="CN398" s="39">
        <v>29069</v>
      </c>
      <c r="CO398" s="40">
        <v>13816</v>
      </c>
      <c r="CP398" s="40">
        <v>15253</v>
      </c>
      <c r="CQ398" s="159"/>
      <c r="CR398" s="39">
        <v>630305</v>
      </c>
      <c r="CS398" s="40">
        <v>94430</v>
      </c>
      <c r="CT398" s="40">
        <v>7825</v>
      </c>
      <c r="CU398" s="40">
        <v>522580</v>
      </c>
      <c r="CV398" s="40">
        <v>2820</v>
      </c>
      <c r="CW398" s="40">
        <v>750</v>
      </c>
      <c r="CX398" s="40">
        <v>1900</v>
      </c>
      <c r="CY398" s="39">
        <v>422875</v>
      </c>
      <c r="CZ398" s="40">
        <v>78840</v>
      </c>
      <c r="DA398" s="40">
        <v>6430</v>
      </c>
      <c r="DB398" s="40">
        <v>333715</v>
      </c>
      <c r="DC398" s="40">
        <v>1985</v>
      </c>
      <c r="DD398" s="40">
        <v>665</v>
      </c>
      <c r="DE398" s="40">
        <v>1240</v>
      </c>
      <c r="DF398" s="39">
        <v>698487</v>
      </c>
      <c r="DG398" s="40">
        <v>105827</v>
      </c>
      <c r="DH398" s="40">
        <v>7934</v>
      </c>
      <c r="DI398" s="40">
        <v>577578</v>
      </c>
      <c r="DJ398" s="40">
        <v>4254</v>
      </c>
      <c r="DK398" s="40">
        <v>784</v>
      </c>
      <c r="DL398" s="159">
        <v>2110</v>
      </c>
      <c r="DM398" s="39">
        <v>480232</v>
      </c>
      <c r="DN398" s="40">
        <v>89094</v>
      </c>
      <c r="DO398" s="40">
        <v>6713</v>
      </c>
      <c r="DP398" s="40">
        <v>379192</v>
      </c>
      <c r="DQ398" s="40">
        <v>3323</v>
      </c>
      <c r="DR398" s="40">
        <v>603</v>
      </c>
      <c r="DS398" s="159">
        <v>1307</v>
      </c>
      <c r="DT398" s="41">
        <v>428827</v>
      </c>
      <c r="DU398" s="42">
        <v>131570</v>
      </c>
      <c r="DV398" s="42">
        <v>121806</v>
      </c>
      <c r="DW398" s="42">
        <v>108054</v>
      </c>
      <c r="DX398" s="42">
        <v>67397</v>
      </c>
      <c r="DY398" s="41">
        <v>73700</v>
      </c>
      <c r="DZ398" s="42">
        <v>6471</v>
      </c>
      <c r="EA398" s="42">
        <v>22614</v>
      </c>
      <c r="EB398" s="42">
        <v>24640</v>
      </c>
      <c r="EC398" s="160">
        <v>19975</v>
      </c>
    </row>
    <row r="399" spans="1:133">
      <c r="A399" s="154" t="s">
        <v>2388</v>
      </c>
      <c r="B399" s="154" t="s">
        <v>2389</v>
      </c>
      <c r="C399" s="140" t="s">
        <v>126</v>
      </c>
      <c r="D399" s="29" t="s">
        <v>2064</v>
      </c>
      <c r="E399" s="156" t="s">
        <v>2390</v>
      </c>
      <c r="F399" s="29" t="s">
        <v>2391</v>
      </c>
      <c r="G399" s="156" t="s">
        <v>2392</v>
      </c>
      <c r="H399" s="166">
        <v>1994</v>
      </c>
      <c r="I399" s="150">
        <v>1946</v>
      </c>
      <c r="J399" s="100" t="s">
        <v>85</v>
      </c>
      <c r="K399" s="100" t="s">
        <v>49</v>
      </c>
      <c r="L399" s="100" t="s">
        <v>132</v>
      </c>
      <c r="M399" s="100" t="s">
        <v>87</v>
      </c>
      <c r="N399" s="100" t="s">
        <v>102</v>
      </c>
      <c r="O399" s="43">
        <f t="shared" si="561"/>
        <v>67.703981949999999</v>
      </c>
      <c r="P399" s="162">
        <f t="shared" si="562"/>
        <v>30.515347439999999</v>
      </c>
      <c r="Q399" s="43">
        <f t="shared" si="563"/>
        <v>64.082941129999995</v>
      </c>
      <c r="R399" s="162">
        <f t="shared" si="564"/>
        <v>30.480216980000002</v>
      </c>
      <c r="S399" s="43">
        <f t="shared" si="565"/>
        <v>63.024357039999998</v>
      </c>
      <c r="T399" s="162">
        <f t="shared" si="566"/>
        <v>34.627120570000002</v>
      </c>
      <c r="U399" s="43">
        <f t="shared" si="567"/>
        <v>63.462957709999998</v>
      </c>
      <c r="V399" s="162">
        <f t="shared" si="568"/>
        <v>35.63099631</v>
      </c>
      <c r="W399" s="43">
        <f t="shared" si="831"/>
        <v>65.372483759999994</v>
      </c>
      <c r="X399" s="162">
        <f t="shared" si="832"/>
        <v>29.946589469999999</v>
      </c>
      <c r="Y399" s="43">
        <f t="shared" si="665"/>
        <v>71.252711689999998</v>
      </c>
      <c r="Z399" s="162">
        <f t="shared" si="666"/>
        <v>26.049251030000001</v>
      </c>
      <c r="AA399" s="43">
        <f t="shared" si="781"/>
        <v>63.07041341</v>
      </c>
      <c r="AB399" s="162">
        <f t="shared" si="782"/>
        <v>31.574685179999999</v>
      </c>
      <c r="AC399" s="43">
        <f t="shared" si="773"/>
        <v>62.482722789999997</v>
      </c>
      <c r="AD399" s="162">
        <f t="shared" si="774"/>
        <v>33.296960249999998</v>
      </c>
      <c r="AE399" s="43">
        <f t="shared" si="775"/>
        <v>66.632601559999998</v>
      </c>
      <c r="AF399" s="162">
        <f t="shared" si="776"/>
        <v>33.367398440000002</v>
      </c>
      <c r="AG399" s="43">
        <f t="shared" ref="AG399:AL399" si="889">CZ399/$CY399*100</f>
        <v>33.827918320000002</v>
      </c>
      <c r="AH399" s="44">
        <f t="shared" si="889"/>
        <v>10.11137577</v>
      </c>
      <c r="AI399" s="44">
        <f t="shared" si="889"/>
        <v>52.913375449999997</v>
      </c>
      <c r="AJ399" s="44">
        <f t="shared" si="889"/>
        <v>1.5976726889999999</v>
      </c>
      <c r="AK399" s="44">
        <f t="shared" si="889"/>
        <v>0.20806462240000001</v>
      </c>
      <c r="AL399" s="44">
        <f t="shared" si="889"/>
        <v>1.3415931539999999</v>
      </c>
      <c r="AM399" s="43">
        <f t="shared" ref="AM399:AR399" si="890">DN399/$DM399*100</f>
        <v>29.368954729999999</v>
      </c>
      <c r="AN399" s="44">
        <f t="shared" si="890"/>
        <v>9.3378867830000001</v>
      </c>
      <c r="AO399" s="44">
        <f t="shared" si="890"/>
        <v>58.314653450000002</v>
      </c>
      <c r="AP399" s="44">
        <f t="shared" si="890"/>
        <v>1.6393214380000001</v>
      </c>
      <c r="AQ399" s="44">
        <f t="shared" si="890"/>
        <v>0.27368433609999998</v>
      </c>
      <c r="AR399" s="163">
        <f t="shared" si="890"/>
        <v>1.0654992649999999</v>
      </c>
      <c r="AS399" s="45">
        <f t="shared" si="571"/>
        <v>79.014181280000003</v>
      </c>
      <c r="AT399" s="46">
        <f t="shared" si="577"/>
        <v>402</v>
      </c>
      <c r="AU399" s="47">
        <f t="shared" si="572"/>
        <v>21.951023989999999</v>
      </c>
      <c r="AV399" s="46">
        <f t="shared" si="578"/>
        <v>356</v>
      </c>
      <c r="AW399" s="47">
        <f t="shared" si="573"/>
        <v>37.727802449999999</v>
      </c>
      <c r="AX399" s="164">
        <f t="shared" si="579"/>
        <v>174</v>
      </c>
      <c r="AY399" s="48">
        <v>50978</v>
      </c>
      <c r="AZ399" s="49">
        <f t="shared" si="673"/>
        <v>346</v>
      </c>
      <c r="BA399" s="50">
        <v>63109</v>
      </c>
      <c r="BB399" s="49">
        <f t="shared" si="674"/>
        <v>260</v>
      </c>
      <c r="BC399" s="165">
        <f t="shared" si="574"/>
        <v>21.065388120000001</v>
      </c>
      <c r="BD399" s="51"/>
      <c r="BE399" s="44"/>
      <c r="BF399" s="162"/>
      <c r="BG399" s="100">
        <v>396</v>
      </c>
      <c r="BH399" s="39">
        <v>277929</v>
      </c>
      <c r="BI399" s="40">
        <v>188169</v>
      </c>
      <c r="BJ399" s="40">
        <v>84811</v>
      </c>
      <c r="BK399" s="39">
        <v>200576</v>
      </c>
      <c r="BL399" s="40">
        <v>128535</v>
      </c>
      <c r="BM399" s="40">
        <v>61136</v>
      </c>
      <c r="BN399" s="39">
        <v>167467</v>
      </c>
      <c r="BO399" s="40">
        <v>105545</v>
      </c>
      <c r="BP399" s="40">
        <v>57989</v>
      </c>
      <c r="BQ399" s="39">
        <v>176150</v>
      </c>
      <c r="BR399" s="40">
        <v>111790</v>
      </c>
      <c r="BS399" s="40">
        <v>62764</v>
      </c>
      <c r="BT399" s="39">
        <v>269797</v>
      </c>
      <c r="BU399" s="40">
        <v>176373</v>
      </c>
      <c r="BV399" s="40">
        <v>80795</v>
      </c>
      <c r="BW399" s="40">
        <v>0</v>
      </c>
      <c r="BX399" s="40">
        <v>0</v>
      </c>
      <c r="BY399" s="159">
        <v>12629</v>
      </c>
      <c r="BZ399" s="39">
        <v>194067</v>
      </c>
      <c r="CA399" s="40">
        <v>138278</v>
      </c>
      <c r="CB399" s="40">
        <v>50553</v>
      </c>
      <c r="CC399" s="159">
        <v>5236</v>
      </c>
      <c r="CD399" s="39">
        <f t="shared" si="779"/>
        <v>197576</v>
      </c>
      <c r="CE399" s="40">
        <v>124612</v>
      </c>
      <c r="CF399" s="40">
        <v>62384</v>
      </c>
      <c r="CG399" s="159">
        <v>10580</v>
      </c>
      <c r="CH399" s="39">
        <f t="shared" si="780"/>
        <v>96225</v>
      </c>
      <c r="CI399" s="40">
        <v>60124</v>
      </c>
      <c r="CJ399" s="40">
        <v>32040</v>
      </c>
      <c r="CK399" s="159">
        <v>4061</v>
      </c>
      <c r="CL399" s="39">
        <v>105626</v>
      </c>
      <c r="CM399" s="159">
        <v>52894</v>
      </c>
      <c r="CN399" s="39"/>
      <c r="CO399" s="40"/>
      <c r="CP399" s="40"/>
      <c r="CQ399" s="159"/>
      <c r="CR399" s="39">
        <v>733915</v>
      </c>
      <c r="CS399" s="40">
        <v>210640</v>
      </c>
      <c r="CT399" s="40">
        <v>68270</v>
      </c>
      <c r="CU399" s="40">
        <v>431370</v>
      </c>
      <c r="CV399" s="40">
        <v>10360</v>
      </c>
      <c r="CW399" s="40">
        <v>1245</v>
      </c>
      <c r="CX399" s="40">
        <v>12030</v>
      </c>
      <c r="CY399" s="39">
        <v>531085</v>
      </c>
      <c r="CZ399" s="40">
        <v>179655</v>
      </c>
      <c r="DA399" s="40">
        <v>53700</v>
      </c>
      <c r="DB399" s="40">
        <v>281015</v>
      </c>
      <c r="DC399" s="40">
        <v>8485</v>
      </c>
      <c r="DD399" s="40">
        <v>1105</v>
      </c>
      <c r="DE399" s="40">
        <v>7125</v>
      </c>
      <c r="DF399" s="39">
        <v>698488</v>
      </c>
      <c r="DG399" s="40">
        <v>175726</v>
      </c>
      <c r="DH399" s="40">
        <v>63625</v>
      </c>
      <c r="DI399" s="40">
        <v>438819</v>
      </c>
      <c r="DJ399" s="40">
        <v>9781</v>
      </c>
      <c r="DK399" s="40">
        <v>1745</v>
      </c>
      <c r="DL399" s="159">
        <v>8792</v>
      </c>
      <c r="DM399" s="39">
        <v>502769</v>
      </c>
      <c r="DN399" s="40">
        <v>147658</v>
      </c>
      <c r="DO399" s="40">
        <v>46948</v>
      </c>
      <c r="DP399" s="40">
        <v>293188</v>
      </c>
      <c r="DQ399" s="40">
        <v>8242</v>
      </c>
      <c r="DR399" s="40">
        <v>1376</v>
      </c>
      <c r="DS399" s="159">
        <v>5357</v>
      </c>
      <c r="DT399" s="41">
        <v>523930</v>
      </c>
      <c r="DU399" s="42">
        <v>109951</v>
      </c>
      <c r="DV399" s="42">
        <v>152086</v>
      </c>
      <c r="DW399" s="42">
        <v>146885</v>
      </c>
      <c r="DX399" s="42">
        <v>115008</v>
      </c>
      <c r="DY399" s="41">
        <v>158745</v>
      </c>
      <c r="DZ399" s="42">
        <v>9170</v>
      </c>
      <c r="EA399" s="42">
        <v>35776</v>
      </c>
      <c r="EB399" s="42">
        <v>53908</v>
      </c>
      <c r="EC399" s="160">
        <v>59891</v>
      </c>
    </row>
    <row r="400" spans="1:133">
      <c r="A400" s="155" t="s">
        <v>2393</v>
      </c>
      <c r="B400" s="155" t="s">
        <v>2394</v>
      </c>
      <c r="C400" s="140" t="s">
        <v>80</v>
      </c>
      <c r="D400" s="29" t="s">
        <v>743</v>
      </c>
      <c r="E400" s="156" t="s">
        <v>2395</v>
      </c>
      <c r="F400" s="29" t="s">
        <v>2396</v>
      </c>
      <c r="G400" s="156" t="s">
        <v>2397</v>
      </c>
      <c r="H400" s="166">
        <v>2014</v>
      </c>
      <c r="I400" s="150">
        <v>1948</v>
      </c>
      <c r="J400" s="100" t="s">
        <v>85</v>
      </c>
      <c r="K400" s="100" t="s">
        <v>49</v>
      </c>
      <c r="L400" s="100" t="s">
        <v>86</v>
      </c>
      <c r="M400" s="100" t="s">
        <v>87</v>
      </c>
      <c r="N400" s="100" t="s">
        <v>102</v>
      </c>
      <c r="O400" s="43">
        <f t="shared" si="561"/>
        <v>26.896054880000001</v>
      </c>
      <c r="P400" s="162">
        <f t="shared" si="562"/>
        <v>71.912329270000001</v>
      </c>
      <c r="Q400" s="43">
        <f t="shared" si="563"/>
        <v>25.241012860000001</v>
      </c>
      <c r="R400" s="162">
        <f t="shared" si="564"/>
        <v>71.989844640000001</v>
      </c>
      <c r="S400" s="43">
        <f t="shared" si="565"/>
        <v>25.69780355</v>
      </c>
      <c r="T400" s="162">
        <f t="shared" si="566"/>
        <v>73.152603839999998</v>
      </c>
      <c r="U400" s="43">
        <f t="shared" si="567"/>
        <v>29.614283440000001</v>
      </c>
      <c r="V400" s="162">
        <f t="shared" si="568"/>
        <v>69.645181059999999</v>
      </c>
      <c r="W400" s="43">
        <f t="shared" si="831"/>
        <v>24.266482450000002</v>
      </c>
      <c r="X400" s="162">
        <f t="shared" si="832"/>
        <v>73.611877750000005</v>
      </c>
      <c r="Y400" s="43">
        <f t="shared" si="665"/>
        <v>27.441474889999999</v>
      </c>
      <c r="Z400" s="162">
        <f t="shared" si="666"/>
        <v>72.558525110000005</v>
      </c>
      <c r="AA400" s="43">
        <f t="shared" si="781"/>
        <v>0</v>
      </c>
      <c r="AB400" s="162">
        <f t="shared" si="782"/>
        <v>88.61208336</v>
      </c>
      <c r="AC400" s="43">
        <f t="shared" si="773"/>
        <v>22.07304135</v>
      </c>
      <c r="AD400" s="162">
        <f t="shared" si="774"/>
        <v>75.957472240000001</v>
      </c>
      <c r="AE400" s="43">
        <f t="shared" si="775"/>
        <v>27.309842320000001</v>
      </c>
      <c r="AF400" s="162">
        <f t="shared" si="776"/>
        <v>72.690157679999999</v>
      </c>
      <c r="AG400" s="43">
        <f t="shared" ref="AG400:AL400" si="891">CZ400/$CY400*100</f>
        <v>68.835499569999996</v>
      </c>
      <c r="AH400" s="44">
        <f t="shared" si="891"/>
        <v>9.8216636279999996</v>
      </c>
      <c r="AI400" s="44">
        <f t="shared" si="891"/>
        <v>18.031572069999999</v>
      </c>
      <c r="AJ400" s="44">
        <f t="shared" si="891"/>
        <v>1.71316023</v>
      </c>
      <c r="AK400" s="44">
        <f t="shared" si="891"/>
        <v>0.35004241460000002</v>
      </c>
      <c r="AL400" s="44">
        <f t="shared" si="891"/>
        <v>1.248062091</v>
      </c>
      <c r="AM400" s="43">
        <f t="shared" ref="AM400:AR400" si="892">DN400/$DM400*100</f>
        <v>69.47069888</v>
      </c>
      <c r="AN400" s="44">
        <f t="shared" si="892"/>
        <v>8.9704156650000009</v>
      </c>
      <c r="AO400" s="44">
        <f t="shared" si="892"/>
        <v>17.997281869999998</v>
      </c>
      <c r="AP400" s="44">
        <f t="shared" si="892"/>
        <v>2.1814652780000001</v>
      </c>
      <c r="AQ400" s="44">
        <f t="shared" si="892"/>
        <v>0.45527744860000002</v>
      </c>
      <c r="AR400" s="163">
        <f t="shared" si="892"/>
        <v>0.92486085520000005</v>
      </c>
      <c r="AS400" s="45">
        <f t="shared" si="571"/>
        <v>84.300519940000001</v>
      </c>
      <c r="AT400" s="46">
        <f t="shared" si="577"/>
        <v>355</v>
      </c>
      <c r="AU400" s="47">
        <f t="shared" si="572"/>
        <v>18.88186236</v>
      </c>
      <c r="AV400" s="46">
        <f t="shared" si="578"/>
        <v>405</v>
      </c>
      <c r="AW400" s="47">
        <f t="shared" si="573"/>
        <v>21.015121140000002</v>
      </c>
      <c r="AX400" s="164">
        <f t="shared" si="579"/>
        <v>412</v>
      </c>
      <c r="AY400" s="48">
        <v>62425</v>
      </c>
      <c r="AZ400" s="49">
        <f t="shared" si="673"/>
        <v>195</v>
      </c>
      <c r="BA400" s="50">
        <v>65337</v>
      </c>
      <c r="BB400" s="49">
        <f t="shared" si="674"/>
        <v>243</v>
      </c>
      <c r="BC400" s="165">
        <f t="shared" si="574"/>
        <v>54.369635940000002</v>
      </c>
      <c r="BD400" s="51"/>
      <c r="BE400" s="44"/>
      <c r="BF400" s="162"/>
      <c r="BG400" s="100">
        <v>397</v>
      </c>
      <c r="BH400" s="39">
        <v>308153</v>
      </c>
      <c r="BI400" s="40">
        <v>82881</v>
      </c>
      <c r="BJ400" s="40">
        <v>221600</v>
      </c>
      <c r="BK400" s="39">
        <v>254447</v>
      </c>
      <c r="BL400" s="40">
        <v>64225</v>
      </c>
      <c r="BM400" s="40">
        <v>183176</v>
      </c>
      <c r="BN400" s="39">
        <v>240433</v>
      </c>
      <c r="BO400" s="40">
        <v>61786</v>
      </c>
      <c r="BP400" s="40">
        <v>175883</v>
      </c>
      <c r="BQ400" s="39">
        <v>238206</v>
      </c>
      <c r="BR400" s="40">
        <v>70543</v>
      </c>
      <c r="BS400" s="40">
        <v>165899</v>
      </c>
      <c r="BT400" s="39">
        <v>302549</v>
      </c>
      <c r="BU400" s="40">
        <v>73418</v>
      </c>
      <c r="BV400" s="40">
        <v>222712</v>
      </c>
      <c r="BW400" s="40">
        <v>0</v>
      </c>
      <c r="BX400" s="40">
        <v>0</v>
      </c>
      <c r="BY400" s="159">
        <v>6419</v>
      </c>
      <c r="BZ400" s="39">
        <v>221956</v>
      </c>
      <c r="CA400" s="40">
        <v>60908</v>
      </c>
      <c r="CB400" s="40">
        <v>161048</v>
      </c>
      <c r="CC400" s="159">
        <v>0</v>
      </c>
      <c r="CD400" s="39">
        <f t="shared" si="779"/>
        <v>218565</v>
      </c>
      <c r="CE400" s="40">
        <v>0</v>
      </c>
      <c r="CF400" s="40">
        <v>193675</v>
      </c>
      <c r="CG400" s="159">
        <v>24890</v>
      </c>
      <c r="CH400" s="39">
        <f t="shared" si="780"/>
        <v>133842</v>
      </c>
      <c r="CI400" s="40">
        <v>29543</v>
      </c>
      <c r="CJ400" s="40">
        <v>101663</v>
      </c>
      <c r="CK400" s="159">
        <v>2636</v>
      </c>
      <c r="CL400" s="39">
        <v>62143</v>
      </c>
      <c r="CM400" s="159">
        <v>165405</v>
      </c>
      <c r="CN400" s="39"/>
      <c r="CO400" s="40"/>
      <c r="CP400" s="40"/>
      <c r="CQ400" s="159"/>
      <c r="CR400" s="39">
        <v>694685</v>
      </c>
      <c r="CS400" s="40">
        <v>446430</v>
      </c>
      <c r="CT400" s="40">
        <v>66840</v>
      </c>
      <c r="CU400" s="40">
        <v>155720</v>
      </c>
      <c r="CV400" s="40">
        <v>11300</v>
      </c>
      <c r="CW400" s="40">
        <v>2495</v>
      </c>
      <c r="CX400" s="40">
        <v>11900</v>
      </c>
      <c r="CY400" s="39">
        <v>512795</v>
      </c>
      <c r="CZ400" s="40">
        <v>352985</v>
      </c>
      <c r="DA400" s="40">
        <v>50365</v>
      </c>
      <c r="DB400" s="40">
        <v>92465</v>
      </c>
      <c r="DC400" s="40">
        <v>8785</v>
      </c>
      <c r="DD400" s="40">
        <v>1795</v>
      </c>
      <c r="DE400" s="40">
        <v>6400</v>
      </c>
      <c r="DF400" s="39">
        <v>698488</v>
      </c>
      <c r="DG400" s="40">
        <v>459950</v>
      </c>
      <c r="DH400" s="40">
        <v>63799</v>
      </c>
      <c r="DI400" s="40">
        <v>147925</v>
      </c>
      <c r="DJ400" s="40">
        <v>14773</v>
      </c>
      <c r="DK400" s="40">
        <v>3110</v>
      </c>
      <c r="DL400" s="159">
        <v>8931</v>
      </c>
      <c r="DM400" s="39">
        <v>517267</v>
      </c>
      <c r="DN400" s="40">
        <v>359349</v>
      </c>
      <c r="DO400" s="40">
        <v>46401</v>
      </c>
      <c r="DP400" s="40">
        <v>93094</v>
      </c>
      <c r="DQ400" s="40">
        <v>11284</v>
      </c>
      <c r="DR400" s="40">
        <v>2355</v>
      </c>
      <c r="DS400" s="159">
        <v>4784</v>
      </c>
      <c r="DT400" s="41">
        <v>489099</v>
      </c>
      <c r="DU400" s="42">
        <v>76786</v>
      </c>
      <c r="DV400" s="42">
        <v>159959</v>
      </c>
      <c r="DW400" s="42">
        <v>160003</v>
      </c>
      <c r="DX400" s="42">
        <v>92351</v>
      </c>
      <c r="DY400" s="41">
        <v>321735</v>
      </c>
      <c r="DZ400" s="42">
        <v>32046</v>
      </c>
      <c r="EA400" s="42">
        <v>110820</v>
      </c>
      <c r="EB400" s="42">
        <v>111256</v>
      </c>
      <c r="EC400" s="160">
        <v>67613</v>
      </c>
    </row>
    <row r="401" spans="1:133">
      <c r="A401" s="154" t="s">
        <v>2398</v>
      </c>
      <c r="B401" s="154" t="s">
        <v>2399</v>
      </c>
      <c r="C401" s="140" t="s">
        <v>80</v>
      </c>
      <c r="D401" s="29" t="s">
        <v>2400</v>
      </c>
      <c r="E401" s="156" t="s">
        <v>92</v>
      </c>
      <c r="F401" s="29" t="s">
        <v>2401</v>
      </c>
      <c r="G401" s="156" t="s">
        <v>2402</v>
      </c>
      <c r="H401" s="161">
        <v>2020</v>
      </c>
      <c r="I401" s="150">
        <v>1980</v>
      </c>
      <c r="J401" s="100" t="s">
        <v>85</v>
      </c>
      <c r="K401" s="100" t="s">
        <v>49</v>
      </c>
      <c r="L401" s="100" t="s">
        <v>175</v>
      </c>
      <c r="M401" s="100" t="s">
        <v>87</v>
      </c>
      <c r="N401" s="100" t="s">
        <v>95</v>
      </c>
      <c r="O401" s="43">
        <f t="shared" si="561"/>
        <v>31.587880210000002</v>
      </c>
      <c r="P401" s="162">
        <f t="shared" si="562"/>
        <v>64.186857959999998</v>
      </c>
      <c r="Q401" s="43">
        <f t="shared" si="563"/>
        <v>22.36933127</v>
      </c>
      <c r="R401" s="162">
        <f t="shared" si="564"/>
        <v>49.743975579999997</v>
      </c>
      <c r="S401" s="43">
        <f t="shared" si="565"/>
        <v>20.416496859999999</v>
      </c>
      <c r="T401" s="162">
        <f t="shared" si="566"/>
        <v>77.382750380000004</v>
      </c>
      <c r="U401" s="43">
        <f t="shared" si="567"/>
        <v>29.361212009999999</v>
      </c>
      <c r="V401" s="162">
        <f t="shared" si="568"/>
        <v>67.685537929999995</v>
      </c>
      <c r="W401" s="43">
        <f t="shared" si="831"/>
        <v>30.434846109999999</v>
      </c>
      <c r="X401" s="162">
        <f t="shared" si="832"/>
        <v>69.515789350000006</v>
      </c>
      <c r="Y401" s="43">
        <f t="shared" si="665"/>
        <v>24.89177574</v>
      </c>
      <c r="Z401" s="162">
        <f t="shared" si="666"/>
        <v>61.608992929999999</v>
      </c>
      <c r="AA401" s="43">
        <f t="shared" si="781"/>
        <v>26.447892450000001</v>
      </c>
      <c r="AB401" s="162">
        <f t="shared" si="782"/>
        <v>65.930691460000006</v>
      </c>
      <c r="AC401" s="43">
        <f t="shared" si="773"/>
        <v>27.943624799999998</v>
      </c>
      <c r="AD401" s="162">
        <f t="shared" si="774"/>
        <v>64.623564340000001</v>
      </c>
      <c r="AE401" s="43">
        <f t="shared" si="775"/>
        <v>25.671966730000001</v>
      </c>
      <c r="AF401" s="162">
        <f t="shared" si="776"/>
        <v>74.328033270000006</v>
      </c>
      <c r="AG401" s="43">
        <f t="shared" ref="AG401:AL401" si="893">CZ401/$CY401*100</f>
        <v>85.934967380000003</v>
      </c>
      <c r="AH401" s="44">
        <f t="shared" si="893"/>
        <v>1.000197668</v>
      </c>
      <c r="AI401" s="44">
        <f t="shared" si="893"/>
        <v>8.8891085190000005</v>
      </c>
      <c r="AJ401" s="44">
        <f t="shared" si="893"/>
        <v>1.6613955330000001</v>
      </c>
      <c r="AK401" s="44">
        <f t="shared" si="893"/>
        <v>0.88950385450000002</v>
      </c>
      <c r="AL401" s="44">
        <f t="shared" si="893"/>
        <v>1.6248270410000001</v>
      </c>
      <c r="AM401" s="43">
        <f t="shared" ref="AM401:AR401" si="894">DN401/$DM401*100</f>
        <v>84.788923690000004</v>
      </c>
      <c r="AN401" s="44">
        <f t="shared" si="894"/>
        <v>0.95501694520000002</v>
      </c>
      <c r="AO401" s="44">
        <f t="shared" si="894"/>
        <v>10.24340293</v>
      </c>
      <c r="AP401" s="44">
        <f t="shared" si="894"/>
        <v>1.904249804</v>
      </c>
      <c r="AQ401" s="44">
        <f t="shared" si="894"/>
        <v>0.91195763480000003</v>
      </c>
      <c r="AR401" s="163">
        <f t="shared" si="894"/>
        <v>1.196448999</v>
      </c>
      <c r="AS401" s="45">
        <f t="shared" si="571"/>
        <v>92.486272279999994</v>
      </c>
      <c r="AT401" s="46">
        <f t="shared" si="577"/>
        <v>71</v>
      </c>
      <c r="AU401" s="47">
        <f t="shared" si="572"/>
        <v>30.55510473</v>
      </c>
      <c r="AV401" s="46">
        <f t="shared" si="578"/>
        <v>210</v>
      </c>
      <c r="AW401" s="47">
        <f t="shared" si="573"/>
        <v>33.232178500000003</v>
      </c>
      <c r="AX401" s="164">
        <f t="shared" si="579"/>
        <v>234</v>
      </c>
      <c r="AY401" s="48">
        <v>71181</v>
      </c>
      <c r="AZ401" s="49">
        <f t="shared" si="673"/>
        <v>132</v>
      </c>
      <c r="BA401" s="50">
        <v>74387</v>
      </c>
      <c r="BB401" s="49">
        <f t="shared" si="674"/>
        <v>172</v>
      </c>
      <c r="BC401" s="165">
        <f t="shared" si="574"/>
        <v>57.376905630000003</v>
      </c>
      <c r="BD401" s="51"/>
      <c r="BE401" s="44"/>
      <c r="BF401" s="162"/>
      <c r="BG401" s="100">
        <v>398</v>
      </c>
      <c r="BH401" s="39">
        <v>358818</v>
      </c>
      <c r="BI401" s="40">
        <v>113343</v>
      </c>
      <c r="BJ401" s="40">
        <v>230314</v>
      </c>
      <c r="BK401" s="39">
        <v>280442</v>
      </c>
      <c r="BL401" s="40">
        <v>62733</v>
      </c>
      <c r="BM401" s="40">
        <v>139503</v>
      </c>
      <c r="BN401" s="39">
        <v>250278</v>
      </c>
      <c r="BO401" s="40">
        <v>51098</v>
      </c>
      <c r="BP401" s="40">
        <v>193672</v>
      </c>
      <c r="BQ401" s="39">
        <v>237027</v>
      </c>
      <c r="BR401" s="40">
        <v>69594</v>
      </c>
      <c r="BS401" s="40">
        <v>160433</v>
      </c>
      <c r="BT401" s="39">
        <v>342351</v>
      </c>
      <c r="BU401" s="40">
        <v>104194</v>
      </c>
      <c r="BV401" s="40">
        <v>237988</v>
      </c>
      <c r="BW401" s="40">
        <v>0</v>
      </c>
      <c r="BX401" s="40">
        <v>0</v>
      </c>
      <c r="BY401" s="159">
        <v>169</v>
      </c>
      <c r="BZ401" s="39">
        <v>254333</v>
      </c>
      <c r="CA401" s="40">
        <v>63308</v>
      </c>
      <c r="CB401" s="40">
        <v>156692</v>
      </c>
      <c r="CC401" s="159">
        <v>34333</v>
      </c>
      <c r="CD401" s="39">
        <f t="shared" si="779"/>
        <v>277455</v>
      </c>
      <c r="CE401" s="40">
        <v>73381</v>
      </c>
      <c r="CF401" s="40">
        <v>182928</v>
      </c>
      <c r="CG401" s="159">
        <v>21146</v>
      </c>
      <c r="CH401" s="39">
        <f t="shared" si="780"/>
        <v>130341</v>
      </c>
      <c r="CI401" s="40">
        <v>36422</v>
      </c>
      <c r="CJ401" s="40">
        <v>84231</v>
      </c>
      <c r="CK401" s="159">
        <v>9688</v>
      </c>
      <c r="CL401" s="39">
        <v>60611</v>
      </c>
      <c r="CM401" s="159">
        <v>175487</v>
      </c>
      <c r="CN401" s="39"/>
      <c r="CO401" s="40"/>
      <c r="CP401" s="40"/>
      <c r="CQ401" s="159"/>
      <c r="CR401" s="39">
        <v>738525</v>
      </c>
      <c r="CS401" s="40">
        <v>616315</v>
      </c>
      <c r="CT401" s="40">
        <v>7155</v>
      </c>
      <c r="CU401" s="40">
        <v>81935</v>
      </c>
      <c r="CV401" s="40">
        <v>10240</v>
      </c>
      <c r="CW401" s="40">
        <v>6475</v>
      </c>
      <c r="CX401" s="40">
        <v>16405</v>
      </c>
      <c r="CY401" s="39">
        <v>505900</v>
      </c>
      <c r="CZ401" s="40">
        <v>434745</v>
      </c>
      <c r="DA401" s="40">
        <v>5060</v>
      </c>
      <c r="DB401" s="40">
        <v>44970</v>
      </c>
      <c r="DC401" s="40">
        <v>8405</v>
      </c>
      <c r="DD401" s="40">
        <v>4500</v>
      </c>
      <c r="DE401" s="40">
        <v>8220</v>
      </c>
      <c r="DF401" s="39">
        <v>690971</v>
      </c>
      <c r="DG401" s="40">
        <v>572643</v>
      </c>
      <c r="DH401" s="40">
        <v>6530</v>
      </c>
      <c r="DI401" s="40">
        <v>81339</v>
      </c>
      <c r="DJ401" s="40">
        <v>11711</v>
      </c>
      <c r="DK401" s="40">
        <v>6138</v>
      </c>
      <c r="DL401" s="159">
        <v>12610</v>
      </c>
      <c r="DM401" s="39">
        <v>466798</v>
      </c>
      <c r="DN401" s="40">
        <v>395793</v>
      </c>
      <c r="DO401" s="40">
        <v>4458</v>
      </c>
      <c r="DP401" s="40">
        <v>47816</v>
      </c>
      <c r="DQ401" s="40">
        <v>8889</v>
      </c>
      <c r="DR401" s="40">
        <v>4257</v>
      </c>
      <c r="DS401" s="159">
        <v>5585</v>
      </c>
      <c r="DT401" s="41">
        <v>443628</v>
      </c>
      <c r="DU401" s="42">
        <v>33333</v>
      </c>
      <c r="DV401" s="42">
        <v>115165</v>
      </c>
      <c r="DW401" s="42">
        <v>159579</v>
      </c>
      <c r="DX401" s="42">
        <v>135551</v>
      </c>
      <c r="DY401" s="41">
        <v>372696</v>
      </c>
      <c r="DZ401" s="42">
        <v>17306</v>
      </c>
      <c r="EA401" s="42">
        <v>92064</v>
      </c>
      <c r="EB401" s="42">
        <v>139471</v>
      </c>
      <c r="EC401" s="160">
        <v>123855</v>
      </c>
    </row>
    <row r="402" spans="1:133">
      <c r="A402" s="155" t="s">
        <v>2403</v>
      </c>
      <c r="B402" s="155" t="s">
        <v>2404</v>
      </c>
      <c r="C402" s="140" t="s">
        <v>80</v>
      </c>
      <c r="D402" s="29" t="s">
        <v>1534</v>
      </c>
      <c r="E402" s="156" t="s">
        <v>2405</v>
      </c>
      <c r="F402" s="29" t="s">
        <v>2406</v>
      </c>
      <c r="G402" s="156" t="s">
        <v>2407</v>
      </c>
      <c r="H402" s="166">
        <v>2012</v>
      </c>
      <c r="I402" s="150">
        <v>1960</v>
      </c>
      <c r="J402" s="100" t="s">
        <v>85</v>
      </c>
      <c r="K402" s="100" t="s">
        <v>49</v>
      </c>
      <c r="L402" s="100" t="s">
        <v>175</v>
      </c>
      <c r="M402" s="100" t="s">
        <v>87</v>
      </c>
      <c r="N402" s="100" t="s">
        <v>102</v>
      </c>
      <c r="O402" s="43">
        <f t="shared" si="561"/>
        <v>40.22292942</v>
      </c>
      <c r="P402" s="162">
        <f t="shared" si="562"/>
        <v>56.101652790000003</v>
      </c>
      <c r="Q402" s="43">
        <f t="shared" si="563"/>
        <v>31.965569139999999</v>
      </c>
      <c r="R402" s="162">
        <f t="shared" si="564"/>
        <v>46.008269329999997</v>
      </c>
      <c r="S402" s="43">
        <f t="shared" si="565"/>
        <v>29.21461906</v>
      </c>
      <c r="T402" s="162">
        <f t="shared" si="566"/>
        <v>67.990721039999997</v>
      </c>
      <c r="U402" s="43">
        <f t="shared" si="567"/>
        <v>38.429315099999997</v>
      </c>
      <c r="V402" s="162">
        <f t="shared" si="568"/>
        <v>58.520363379999999</v>
      </c>
      <c r="W402" s="43">
        <f t="shared" si="831"/>
        <v>36.632752160000003</v>
      </c>
      <c r="X402" s="162">
        <f t="shared" si="832"/>
        <v>59.00136637</v>
      </c>
      <c r="Y402" s="43">
        <f t="shared" si="665"/>
        <v>38.901438280000001</v>
      </c>
      <c r="Z402" s="162">
        <f t="shared" si="666"/>
        <v>56.09789516</v>
      </c>
      <c r="AA402" s="43">
        <f t="shared" si="781"/>
        <v>33.87504019</v>
      </c>
      <c r="AB402" s="162">
        <f t="shared" si="782"/>
        <v>61.602869519999999</v>
      </c>
      <c r="AC402" s="43">
        <f t="shared" si="773"/>
        <v>32.886416250000003</v>
      </c>
      <c r="AD402" s="162">
        <f t="shared" si="774"/>
        <v>61.449946439999998</v>
      </c>
      <c r="AE402" s="43">
        <f t="shared" si="775"/>
        <v>34.992153940000001</v>
      </c>
      <c r="AF402" s="162">
        <f t="shared" si="776"/>
        <v>65.007846060000006</v>
      </c>
      <c r="AG402" s="43">
        <f t="shared" ref="AG402:AL402" si="895">CZ402/$CY402*100</f>
        <v>84.21390624</v>
      </c>
      <c r="AH402" s="44">
        <f t="shared" si="895"/>
        <v>1.015821122</v>
      </c>
      <c r="AI402" s="44">
        <f t="shared" si="895"/>
        <v>9.2932064529999998</v>
      </c>
      <c r="AJ402" s="44">
        <f t="shared" si="895"/>
        <v>3.0134080600000002</v>
      </c>
      <c r="AK402" s="44">
        <f t="shared" si="895"/>
        <v>0.96814369389999999</v>
      </c>
      <c r="AL402" s="44">
        <f t="shared" si="895"/>
        <v>1.4955144300000001</v>
      </c>
      <c r="AM402" s="43">
        <f t="shared" ref="AM402:AR402" si="896">DN402/$DM402*100</f>
        <v>80.797086570000005</v>
      </c>
      <c r="AN402" s="44">
        <f t="shared" si="896"/>
        <v>1.0021608390000001</v>
      </c>
      <c r="AO402" s="44">
        <f t="shared" si="896"/>
        <v>12.57106941</v>
      </c>
      <c r="AP402" s="44">
        <f t="shared" si="896"/>
        <v>3.5288221380000002</v>
      </c>
      <c r="AQ402" s="44">
        <f t="shared" si="896"/>
        <v>0.87809747599999999</v>
      </c>
      <c r="AR402" s="163">
        <f t="shared" si="896"/>
        <v>1.2227635729999999</v>
      </c>
      <c r="AS402" s="45">
        <f t="shared" si="571"/>
        <v>90.831666900000002</v>
      </c>
      <c r="AT402" s="46">
        <f t="shared" si="577"/>
        <v>139</v>
      </c>
      <c r="AU402" s="47">
        <f t="shared" si="572"/>
        <v>32.883500400000003</v>
      </c>
      <c r="AV402" s="46">
        <f t="shared" si="578"/>
        <v>168</v>
      </c>
      <c r="AW402" s="47">
        <f t="shared" si="573"/>
        <v>35.992877530000001</v>
      </c>
      <c r="AX402" s="164">
        <f t="shared" si="579"/>
        <v>197</v>
      </c>
      <c r="AY402" s="48">
        <v>64600</v>
      </c>
      <c r="AZ402" s="49">
        <f t="shared" si="673"/>
        <v>182</v>
      </c>
      <c r="BA402" s="50">
        <v>68005</v>
      </c>
      <c r="BB402" s="49">
        <f t="shared" si="674"/>
        <v>215</v>
      </c>
      <c r="BC402" s="165">
        <f t="shared" si="574"/>
        <v>53.902898100000002</v>
      </c>
      <c r="BD402" s="51"/>
      <c r="BE402" s="44"/>
      <c r="BF402" s="162"/>
      <c r="BG402" s="100">
        <v>399</v>
      </c>
      <c r="BH402" s="39">
        <v>370162</v>
      </c>
      <c r="BI402" s="40">
        <v>148890</v>
      </c>
      <c r="BJ402" s="40">
        <v>207667</v>
      </c>
      <c r="BK402" s="39">
        <v>283699</v>
      </c>
      <c r="BL402" s="40">
        <v>90686</v>
      </c>
      <c r="BM402" s="40">
        <v>130525</v>
      </c>
      <c r="BN402" s="39">
        <v>255201</v>
      </c>
      <c r="BO402" s="40">
        <v>74556</v>
      </c>
      <c r="BP402" s="40">
        <v>173513</v>
      </c>
      <c r="BQ402" s="39">
        <v>244925</v>
      </c>
      <c r="BR402" s="40">
        <v>94123</v>
      </c>
      <c r="BS402" s="40">
        <v>143331</v>
      </c>
      <c r="BT402" s="39">
        <v>354224</v>
      </c>
      <c r="BU402" s="40">
        <v>129762</v>
      </c>
      <c r="BV402" s="40">
        <v>208997</v>
      </c>
      <c r="BW402" s="40">
        <v>0</v>
      </c>
      <c r="BX402" s="40">
        <v>0</v>
      </c>
      <c r="BY402" s="159">
        <v>15465</v>
      </c>
      <c r="BZ402" s="39">
        <v>270044</v>
      </c>
      <c r="CA402" s="40">
        <v>105051</v>
      </c>
      <c r="CB402" s="40">
        <v>151489</v>
      </c>
      <c r="CC402" s="159">
        <v>13504</v>
      </c>
      <c r="CD402" s="39">
        <f t="shared" si="779"/>
        <v>276841</v>
      </c>
      <c r="CE402" s="40">
        <v>93780</v>
      </c>
      <c r="CF402" s="40">
        <v>170542</v>
      </c>
      <c r="CG402" s="159">
        <v>12519</v>
      </c>
      <c r="CH402" s="39">
        <f t="shared" si="780"/>
        <v>144695</v>
      </c>
      <c r="CI402" s="40">
        <v>47585</v>
      </c>
      <c r="CJ402" s="40">
        <v>88915</v>
      </c>
      <c r="CK402" s="159">
        <v>8195</v>
      </c>
      <c r="CL402" s="39">
        <v>83176</v>
      </c>
      <c r="CM402" s="159">
        <v>154523</v>
      </c>
      <c r="CN402" s="39"/>
      <c r="CO402" s="40"/>
      <c r="CP402" s="40"/>
      <c r="CQ402" s="159"/>
      <c r="CR402" s="39">
        <v>720175</v>
      </c>
      <c r="CS402" s="40">
        <v>578920</v>
      </c>
      <c r="CT402" s="40">
        <v>7885</v>
      </c>
      <c r="CU402" s="40">
        <v>89215</v>
      </c>
      <c r="CV402" s="40">
        <v>21360</v>
      </c>
      <c r="CW402" s="40">
        <v>7425</v>
      </c>
      <c r="CX402" s="40">
        <v>15370</v>
      </c>
      <c r="CY402" s="39">
        <v>513870</v>
      </c>
      <c r="CZ402" s="40">
        <v>432750</v>
      </c>
      <c r="DA402" s="40">
        <v>5220</v>
      </c>
      <c r="DB402" s="40">
        <v>47755</v>
      </c>
      <c r="DC402" s="40">
        <v>15485</v>
      </c>
      <c r="DD402" s="40">
        <v>4975</v>
      </c>
      <c r="DE402" s="40">
        <v>7685</v>
      </c>
      <c r="DF402" s="39">
        <v>690971</v>
      </c>
      <c r="DG402" s="40">
        <v>539355</v>
      </c>
      <c r="DH402" s="40">
        <v>7697</v>
      </c>
      <c r="DI402" s="40">
        <v>101620</v>
      </c>
      <c r="DJ402" s="40">
        <v>23554</v>
      </c>
      <c r="DK402" s="40">
        <v>6117</v>
      </c>
      <c r="DL402" s="159">
        <v>12628</v>
      </c>
      <c r="DM402" s="39">
        <v>486848</v>
      </c>
      <c r="DN402" s="40">
        <v>393359</v>
      </c>
      <c r="DO402" s="40">
        <v>4879</v>
      </c>
      <c r="DP402" s="40">
        <v>61202</v>
      </c>
      <c r="DQ402" s="40">
        <v>17180</v>
      </c>
      <c r="DR402" s="40">
        <v>4275</v>
      </c>
      <c r="DS402" s="159">
        <v>5953</v>
      </c>
      <c r="DT402" s="41">
        <v>477066</v>
      </c>
      <c r="DU402" s="42">
        <v>43739</v>
      </c>
      <c r="DV402" s="42">
        <v>112623</v>
      </c>
      <c r="DW402" s="42">
        <v>163828</v>
      </c>
      <c r="DX402" s="42">
        <v>156876</v>
      </c>
      <c r="DY402" s="41">
        <v>380767</v>
      </c>
      <c r="DZ402" s="42">
        <v>18959</v>
      </c>
      <c r="EA402" s="42">
        <v>84639</v>
      </c>
      <c r="EB402" s="42">
        <v>140120</v>
      </c>
      <c r="EC402" s="160">
        <v>137049</v>
      </c>
    </row>
    <row r="403" spans="1:133">
      <c r="A403" s="154" t="s">
        <v>2408</v>
      </c>
      <c r="B403" s="154" t="s">
        <v>2409</v>
      </c>
      <c r="C403" s="140" t="s">
        <v>80</v>
      </c>
      <c r="D403" s="29" t="s">
        <v>242</v>
      </c>
      <c r="E403" s="156" t="s">
        <v>2410</v>
      </c>
      <c r="F403" s="29" t="s">
        <v>2411</v>
      </c>
      <c r="G403" s="156" t="s">
        <v>2412</v>
      </c>
      <c r="H403" s="161" t="s">
        <v>447</v>
      </c>
      <c r="I403" s="150">
        <v>1960</v>
      </c>
      <c r="J403" s="100" t="s">
        <v>85</v>
      </c>
      <c r="K403" s="100" t="s">
        <v>49</v>
      </c>
      <c r="L403" s="100" t="s">
        <v>175</v>
      </c>
      <c r="M403" s="100" t="s">
        <v>87</v>
      </c>
      <c r="N403" s="100" t="s">
        <v>102</v>
      </c>
      <c r="O403" s="43">
        <f t="shared" si="561"/>
        <v>35.189539619999998</v>
      </c>
      <c r="P403" s="162">
        <f t="shared" si="562"/>
        <v>60.27421391</v>
      </c>
      <c r="Q403" s="43">
        <f t="shared" si="563"/>
        <v>23.268592009999999</v>
      </c>
      <c r="R403" s="162">
        <f t="shared" si="564"/>
        <v>47.178733659999999</v>
      </c>
      <c r="S403" s="43">
        <f t="shared" si="565"/>
        <v>19.480846769999999</v>
      </c>
      <c r="T403" s="162">
        <f t="shared" si="566"/>
        <v>78.283356400000002</v>
      </c>
      <c r="U403" s="43">
        <f t="shared" si="567"/>
        <v>29.522152139999999</v>
      </c>
      <c r="V403" s="162">
        <f t="shared" si="568"/>
        <v>67.508190020000001</v>
      </c>
      <c r="W403" s="43">
        <f t="shared" si="831"/>
        <v>26.765052499999999</v>
      </c>
      <c r="X403" s="162">
        <f t="shared" si="832"/>
        <v>68.725395410000004</v>
      </c>
      <c r="Y403" s="43">
        <f t="shared" si="665"/>
        <v>27.30686322</v>
      </c>
      <c r="Z403" s="162">
        <f t="shared" si="666"/>
        <v>67.5490037</v>
      </c>
      <c r="AA403" s="43">
        <f t="shared" si="781"/>
        <v>26.538616569999999</v>
      </c>
      <c r="AB403" s="162">
        <f t="shared" si="782"/>
        <v>73.461383429999998</v>
      </c>
      <c r="AC403" s="43">
        <f t="shared" si="773"/>
        <v>22.484920750000001</v>
      </c>
      <c r="AD403" s="162">
        <f t="shared" si="774"/>
        <v>72.206480569999997</v>
      </c>
      <c r="AE403" s="43">
        <f t="shared" si="775"/>
        <v>23.394221470000002</v>
      </c>
      <c r="AF403" s="162">
        <f t="shared" si="776"/>
        <v>76.605778529999995</v>
      </c>
      <c r="AG403" s="43">
        <f t="shared" ref="AG403:AL403" si="897">CZ403/$CY403*100</f>
        <v>88.098409540000006</v>
      </c>
      <c r="AH403" s="44">
        <f t="shared" si="897"/>
        <v>0.48111332010000002</v>
      </c>
      <c r="AI403" s="44">
        <f t="shared" si="897"/>
        <v>6.2395626240000004</v>
      </c>
      <c r="AJ403" s="44">
        <f t="shared" si="897"/>
        <v>1.98111332</v>
      </c>
      <c r="AK403" s="44">
        <f t="shared" si="897"/>
        <v>1.4473161029999999</v>
      </c>
      <c r="AL403" s="44">
        <f t="shared" si="897"/>
        <v>1.7524850890000001</v>
      </c>
      <c r="AM403" s="43">
        <f t="shared" ref="AM403:AR403" si="898">DN403/$DM403*100</f>
        <v>85.903945930000006</v>
      </c>
      <c r="AN403" s="44">
        <f t="shared" si="898"/>
        <v>0.42244431799999999</v>
      </c>
      <c r="AO403" s="44">
        <f t="shared" si="898"/>
        <v>8.4607742409999993</v>
      </c>
      <c r="AP403" s="44">
        <f t="shared" si="898"/>
        <v>2.4743773720000002</v>
      </c>
      <c r="AQ403" s="44">
        <f t="shared" si="898"/>
        <v>1.4588127399999999</v>
      </c>
      <c r="AR403" s="163">
        <f t="shared" si="898"/>
        <v>1.2796454020000001</v>
      </c>
      <c r="AS403" s="45">
        <f t="shared" si="571"/>
        <v>94.641076889999994</v>
      </c>
      <c r="AT403" s="46">
        <f t="shared" si="577"/>
        <v>13</v>
      </c>
      <c r="AU403" s="47">
        <f t="shared" si="572"/>
        <v>42.017305780000001</v>
      </c>
      <c r="AV403" s="46">
        <f t="shared" si="578"/>
        <v>75</v>
      </c>
      <c r="AW403" s="47">
        <f t="shared" si="573"/>
        <v>44.289107850000001</v>
      </c>
      <c r="AX403" s="164">
        <f t="shared" si="579"/>
        <v>107</v>
      </c>
      <c r="AY403" s="48">
        <v>75334</v>
      </c>
      <c r="AZ403" s="49">
        <f t="shared" si="673"/>
        <v>101</v>
      </c>
      <c r="BA403" s="50">
        <v>78856</v>
      </c>
      <c r="BB403" s="49">
        <f t="shared" si="674"/>
        <v>138</v>
      </c>
      <c r="BC403" s="165">
        <f t="shared" si="574"/>
        <v>49.080409920000001</v>
      </c>
      <c r="BD403" s="51">
        <v>43046</v>
      </c>
      <c r="BE403" s="44">
        <f>CO403/CN403*100</f>
        <v>25.876769509999999</v>
      </c>
      <c r="BF403" s="162">
        <f>CP403/CN403*100</f>
        <v>58.080688049999999</v>
      </c>
      <c r="BG403" s="100">
        <v>400</v>
      </c>
      <c r="BH403" s="39">
        <v>374671</v>
      </c>
      <c r="BI403" s="40">
        <v>131845</v>
      </c>
      <c r="BJ403" s="40">
        <v>225830</v>
      </c>
      <c r="BK403" s="39">
        <v>289923</v>
      </c>
      <c r="BL403" s="40">
        <v>67461</v>
      </c>
      <c r="BM403" s="40">
        <v>136782</v>
      </c>
      <c r="BN403" s="39">
        <v>265856</v>
      </c>
      <c r="BO403" s="40">
        <v>51791</v>
      </c>
      <c r="BP403" s="40">
        <v>208121</v>
      </c>
      <c r="BQ403" s="39">
        <v>249389</v>
      </c>
      <c r="BR403" s="40">
        <v>73625</v>
      </c>
      <c r="BS403" s="40">
        <v>168358</v>
      </c>
      <c r="BT403" s="39">
        <v>358927</v>
      </c>
      <c r="BU403" s="40">
        <v>96067</v>
      </c>
      <c r="BV403" s="40">
        <v>246674</v>
      </c>
      <c r="BW403" s="40">
        <v>0</v>
      </c>
      <c r="BX403" s="40">
        <v>0</v>
      </c>
      <c r="BY403" s="159">
        <v>16186</v>
      </c>
      <c r="BZ403" s="39">
        <v>258858</v>
      </c>
      <c r="CA403" s="40">
        <v>70686</v>
      </c>
      <c r="CB403" s="40">
        <v>174856</v>
      </c>
      <c r="CC403" s="159">
        <v>13316</v>
      </c>
      <c r="CD403" s="39">
        <f t="shared" si="779"/>
        <v>285305</v>
      </c>
      <c r="CE403" s="40">
        <v>75716</v>
      </c>
      <c r="CF403" s="40">
        <v>209589</v>
      </c>
      <c r="CG403" s="159">
        <v>0</v>
      </c>
      <c r="CH403" s="39">
        <f t="shared" si="780"/>
        <v>142580</v>
      </c>
      <c r="CI403" s="40">
        <v>32059</v>
      </c>
      <c r="CJ403" s="40">
        <v>102952</v>
      </c>
      <c r="CK403" s="159">
        <v>7569</v>
      </c>
      <c r="CL403" s="39">
        <v>60719</v>
      </c>
      <c r="CM403" s="159">
        <v>198828</v>
      </c>
      <c r="CN403" s="39">
        <v>134642</v>
      </c>
      <c r="CO403" s="40">
        <v>34841</v>
      </c>
      <c r="CP403" s="40">
        <v>78201</v>
      </c>
      <c r="CQ403" s="159">
        <v>12404</v>
      </c>
      <c r="CR403" s="39">
        <v>728715</v>
      </c>
      <c r="CS403" s="40">
        <v>622650</v>
      </c>
      <c r="CT403" s="40">
        <v>3980</v>
      </c>
      <c r="CU403" s="40">
        <v>61065</v>
      </c>
      <c r="CV403" s="40">
        <v>14070</v>
      </c>
      <c r="CW403" s="40">
        <v>9945</v>
      </c>
      <c r="CX403" s="40">
        <v>17005</v>
      </c>
      <c r="CY403" s="39">
        <v>503000</v>
      </c>
      <c r="CZ403" s="40">
        <v>443135</v>
      </c>
      <c r="DA403" s="40">
        <v>2420</v>
      </c>
      <c r="DB403" s="40">
        <v>31385</v>
      </c>
      <c r="DC403" s="40">
        <v>9965</v>
      </c>
      <c r="DD403" s="40">
        <v>7280</v>
      </c>
      <c r="DE403" s="40">
        <v>8815</v>
      </c>
      <c r="DF403" s="39">
        <v>690972</v>
      </c>
      <c r="DG403" s="40">
        <v>581081</v>
      </c>
      <c r="DH403" s="40">
        <v>3502</v>
      </c>
      <c r="DI403" s="40">
        <v>66552</v>
      </c>
      <c r="DJ403" s="40">
        <v>15969</v>
      </c>
      <c r="DK403" s="40">
        <v>10496</v>
      </c>
      <c r="DL403" s="159">
        <v>13372</v>
      </c>
      <c r="DM403" s="39">
        <v>471068</v>
      </c>
      <c r="DN403" s="40">
        <v>404666</v>
      </c>
      <c r="DO403" s="40">
        <v>1990</v>
      </c>
      <c r="DP403" s="40">
        <v>39856</v>
      </c>
      <c r="DQ403" s="40">
        <v>11656</v>
      </c>
      <c r="DR403" s="40">
        <v>6872</v>
      </c>
      <c r="DS403" s="159">
        <v>6028</v>
      </c>
      <c r="DT403" s="41">
        <v>419282</v>
      </c>
      <c r="DU403" s="42">
        <v>22469</v>
      </c>
      <c r="DV403" s="42">
        <v>70655</v>
      </c>
      <c r="DW403" s="42">
        <v>149987</v>
      </c>
      <c r="DX403" s="42">
        <v>176171</v>
      </c>
      <c r="DY403" s="41">
        <v>355715</v>
      </c>
      <c r="DZ403" s="42">
        <v>10848</v>
      </c>
      <c r="EA403" s="42">
        <v>56993</v>
      </c>
      <c r="EB403" s="42">
        <v>130331</v>
      </c>
      <c r="EC403" s="160">
        <v>157543</v>
      </c>
    </row>
    <row r="404" spans="1:133">
      <c r="A404" s="155" t="s">
        <v>2413</v>
      </c>
      <c r="B404" s="155" t="s">
        <v>2414</v>
      </c>
      <c r="C404" s="140" t="s">
        <v>80</v>
      </c>
      <c r="D404" s="29" t="s">
        <v>2341</v>
      </c>
      <c r="E404" s="156" t="s">
        <v>2415</v>
      </c>
      <c r="F404" s="29" t="s">
        <v>2416</v>
      </c>
      <c r="G404" s="156" t="s">
        <v>2417</v>
      </c>
      <c r="H404" s="166">
        <v>2020</v>
      </c>
      <c r="I404" s="150">
        <v>1951</v>
      </c>
      <c r="J404" s="100" t="s">
        <v>85</v>
      </c>
      <c r="K404" s="100" t="s">
        <v>50</v>
      </c>
      <c r="L404" s="100" t="s">
        <v>175</v>
      </c>
      <c r="M404" s="100" t="s">
        <v>87</v>
      </c>
      <c r="N404" s="100" t="s">
        <v>365</v>
      </c>
      <c r="O404" s="43">
        <f t="shared" si="561"/>
        <v>43.279361289999997</v>
      </c>
      <c r="P404" s="162">
        <f t="shared" si="562"/>
        <v>52.425877409999998</v>
      </c>
      <c r="Q404" s="43">
        <f t="shared" si="563"/>
        <v>32.380972989999997</v>
      </c>
      <c r="R404" s="162">
        <f t="shared" si="564"/>
        <v>39.097259029999996</v>
      </c>
      <c r="S404" s="43">
        <f t="shared" si="565"/>
        <v>30.222785760000001</v>
      </c>
      <c r="T404" s="162">
        <f t="shared" si="566"/>
        <v>67.174660459999998</v>
      </c>
      <c r="U404" s="43">
        <f t="shared" si="567"/>
        <v>40.873137980000003</v>
      </c>
      <c r="V404" s="162">
        <f t="shared" si="568"/>
        <v>56.068435630000003</v>
      </c>
      <c r="W404" s="43">
        <f t="shared" si="831"/>
        <v>46.697369469999998</v>
      </c>
      <c r="X404" s="162">
        <f t="shared" si="832"/>
        <v>47.696758950000003</v>
      </c>
      <c r="Y404" s="43">
        <f t="shared" si="665"/>
        <v>50.121996060000001</v>
      </c>
      <c r="Z404" s="162">
        <f t="shared" si="666"/>
        <v>49.864263139999998</v>
      </c>
      <c r="AA404" s="43">
        <f t="shared" si="781"/>
        <v>41.305828409999997</v>
      </c>
      <c r="AB404" s="162">
        <f t="shared" si="782"/>
        <v>53.755886500000003</v>
      </c>
      <c r="AC404" s="43">
        <f t="shared" si="773"/>
        <v>45.814986949999998</v>
      </c>
      <c r="AD404" s="162">
        <f t="shared" si="774"/>
        <v>50.918677969999997</v>
      </c>
      <c r="AE404" s="43">
        <f t="shared" si="775"/>
        <v>50.160778440000001</v>
      </c>
      <c r="AF404" s="162">
        <f t="shared" si="776"/>
        <v>49.839221559999999</v>
      </c>
      <c r="AG404" s="43">
        <f t="shared" ref="AG404:AL404" si="899">CZ404/$CY404*100</f>
        <v>82.549988249999998</v>
      </c>
      <c r="AH404" s="44">
        <f t="shared" si="899"/>
        <v>1.1890911749999999</v>
      </c>
      <c r="AI404" s="44">
        <f t="shared" si="899"/>
        <v>10.299860349999999</v>
      </c>
      <c r="AJ404" s="44">
        <f t="shared" si="899"/>
        <v>3.5386326239999999</v>
      </c>
      <c r="AK404" s="44">
        <f t="shared" si="899"/>
        <v>0.71799774429999996</v>
      </c>
      <c r="AL404" s="44">
        <f t="shared" si="899"/>
        <v>1.7044298579999999</v>
      </c>
      <c r="AM404" s="43">
        <f t="shared" ref="AM404:AR404" si="900">DN404/$DM404*100</f>
        <v>78.982108069999995</v>
      </c>
      <c r="AN404" s="44">
        <f t="shared" si="900"/>
        <v>1.085136197</v>
      </c>
      <c r="AO404" s="44">
        <f t="shared" si="900"/>
        <v>14.01705458</v>
      </c>
      <c r="AP404" s="44">
        <f t="shared" si="900"/>
        <v>4.0056051129999997</v>
      </c>
      <c r="AQ404" s="44">
        <f t="shared" si="900"/>
        <v>0.64809118560000001</v>
      </c>
      <c r="AR404" s="163">
        <f t="shared" si="900"/>
        <v>1.2620048530000001</v>
      </c>
      <c r="AS404" s="45">
        <f t="shared" si="571"/>
        <v>91.476751579999998</v>
      </c>
      <c r="AT404" s="46">
        <f t="shared" si="577"/>
        <v>109</v>
      </c>
      <c r="AU404" s="47">
        <f t="shared" si="572"/>
        <v>31.380816240000001</v>
      </c>
      <c r="AV404" s="46">
        <f t="shared" si="578"/>
        <v>194</v>
      </c>
      <c r="AW404" s="47">
        <f t="shared" si="573"/>
        <v>34.219791319999999</v>
      </c>
      <c r="AX404" s="164">
        <f t="shared" si="579"/>
        <v>218</v>
      </c>
      <c r="AY404" s="48">
        <v>76246</v>
      </c>
      <c r="AZ404" s="49">
        <f t="shared" si="673"/>
        <v>96</v>
      </c>
      <c r="BA404" s="50">
        <v>80468</v>
      </c>
      <c r="BB404" s="49">
        <f t="shared" si="674"/>
        <v>121</v>
      </c>
      <c r="BC404" s="165">
        <f t="shared" si="574"/>
        <v>54.301554529999997</v>
      </c>
      <c r="BD404" s="51"/>
      <c r="BE404" s="44"/>
      <c r="BF404" s="162"/>
      <c r="BG404" s="100">
        <v>401</v>
      </c>
      <c r="BH404" s="39">
        <v>384026</v>
      </c>
      <c r="BI404" s="40">
        <v>166204</v>
      </c>
      <c r="BJ404" s="40">
        <v>201329</v>
      </c>
      <c r="BK404" s="39">
        <v>277311</v>
      </c>
      <c r="BL404" s="40">
        <v>89796</v>
      </c>
      <c r="BM404" s="40">
        <v>108421</v>
      </c>
      <c r="BN404" s="39">
        <v>246066</v>
      </c>
      <c r="BO404" s="40">
        <v>74368</v>
      </c>
      <c r="BP404" s="40">
        <v>165294</v>
      </c>
      <c r="BQ404" s="39">
        <v>220996</v>
      </c>
      <c r="BR404" s="40">
        <v>90328</v>
      </c>
      <c r="BS404" s="40">
        <v>123909</v>
      </c>
      <c r="BT404" s="39">
        <v>376730</v>
      </c>
      <c r="BU404" s="40">
        <v>175923</v>
      </c>
      <c r="BV404" s="40">
        <v>179688</v>
      </c>
      <c r="BW404" s="40">
        <v>0</v>
      </c>
      <c r="BX404" s="40">
        <v>0</v>
      </c>
      <c r="BY404" s="159">
        <v>21119</v>
      </c>
      <c r="BZ404" s="39">
        <v>269271</v>
      </c>
      <c r="CA404" s="40">
        <v>134964</v>
      </c>
      <c r="CB404" s="40">
        <v>134270</v>
      </c>
      <c r="CC404" s="159">
        <v>37</v>
      </c>
      <c r="CD404" s="39">
        <f t="shared" si="779"/>
        <v>274569</v>
      </c>
      <c r="CE404" s="40">
        <v>113413</v>
      </c>
      <c r="CF404" s="40">
        <v>147597</v>
      </c>
      <c r="CG404" s="159">
        <v>13559</v>
      </c>
      <c r="CH404" s="39">
        <f t="shared" si="780"/>
        <v>147168</v>
      </c>
      <c r="CI404" s="40">
        <v>67425</v>
      </c>
      <c r="CJ404" s="40">
        <v>74936</v>
      </c>
      <c r="CK404" s="159">
        <v>4807</v>
      </c>
      <c r="CL404" s="39">
        <v>119803</v>
      </c>
      <c r="CM404" s="159">
        <v>119035</v>
      </c>
      <c r="CN404" s="39"/>
      <c r="CO404" s="40"/>
      <c r="CP404" s="40"/>
      <c r="CQ404" s="159"/>
      <c r="CR404" s="39">
        <v>751310</v>
      </c>
      <c r="CS404" s="40">
        <v>592950</v>
      </c>
      <c r="CT404" s="40">
        <v>10440</v>
      </c>
      <c r="CU404" s="40">
        <v>100045</v>
      </c>
      <c r="CV404" s="40">
        <v>25100</v>
      </c>
      <c r="CW404" s="40">
        <v>4710</v>
      </c>
      <c r="CX404" s="40">
        <v>18065</v>
      </c>
      <c r="CY404" s="39">
        <v>506269</v>
      </c>
      <c r="CZ404" s="40">
        <v>417925</v>
      </c>
      <c r="DA404" s="40">
        <v>6020</v>
      </c>
      <c r="DB404" s="40">
        <v>52145</v>
      </c>
      <c r="DC404" s="40">
        <v>17915</v>
      </c>
      <c r="DD404" s="40">
        <v>3635</v>
      </c>
      <c r="DE404" s="40">
        <v>8629</v>
      </c>
      <c r="DF404" s="39">
        <v>690971</v>
      </c>
      <c r="DG404" s="40">
        <v>528640</v>
      </c>
      <c r="DH404" s="40">
        <v>8222</v>
      </c>
      <c r="DI404" s="40">
        <v>108829</v>
      </c>
      <c r="DJ404" s="40">
        <v>26851</v>
      </c>
      <c r="DK404" s="40">
        <v>4330</v>
      </c>
      <c r="DL404" s="159">
        <v>14099</v>
      </c>
      <c r="DM404" s="39">
        <v>468144</v>
      </c>
      <c r="DN404" s="40">
        <v>369750</v>
      </c>
      <c r="DO404" s="40">
        <v>5080</v>
      </c>
      <c r="DP404" s="40">
        <v>65620</v>
      </c>
      <c r="DQ404" s="40">
        <v>18752</v>
      </c>
      <c r="DR404" s="40">
        <v>3034</v>
      </c>
      <c r="DS404" s="159">
        <v>5908</v>
      </c>
      <c r="DT404" s="41">
        <v>484076</v>
      </c>
      <c r="DU404" s="42">
        <v>41259</v>
      </c>
      <c r="DV404" s="42">
        <v>118102</v>
      </c>
      <c r="DW404" s="42">
        <v>172808</v>
      </c>
      <c r="DX404" s="42">
        <v>151907</v>
      </c>
      <c r="DY404" s="41">
        <v>374073</v>
      </c>
      <c r="DZ404" s="42">
        <v>17553</v>
      </c>
      <c r="EA404" s="42">
        <v>86957</v>
      </c>
      <c r="EB404" s="42">
        <v>141556</v>
      </c>
      <c r="EC404" s="160">
        <v>128007</v>
      </c>
    </row>
    <row r="405" spans="1:133">
      <c r="A405" s="154" t="s">
        <v>2418</v>
      </c>
      <c r="B405" s="154" t="s">
        <v>2419</v>
      </c>
      <c r="C405" s="140" t="s">
        <v>126</v>
      </c>
      <c r="D405" s="29" t="s">
        <v>1301</v>
      </c>
      <c r="E405" s="156" t="s">
        <v>2420</v>
      </c>
      <c r="F405" s="29" t="s">
        <v>2421</v>
      </c>
      <c r="G405" s="156" t="s">
        <v>2422</v>
      </c>
      <c r="H405" s="166">
        <v>2006</v>
      </c>
      <c r="I405" s="150">
        <v>1947</v>
      </c>
      <c r="J405" s="100" t="s">
        <v>85</v>
      </c>
      <c r="K405" s="100" t="s">
        <v>49</v>
      </c>
      <c r="L405" s="100" t="s">
        <v>148</v>
      </c>
      <c r="M405" s="100" t="s">
        <v>87</v>
      </c>
      <c r="N405" s="100" t="s">
        <v>102</v>
      </c>
      <c r="O405" s="43">
        <f t="shared" si="561"/>
        <v>66.437565320000004</v>
      </c>
      <c r="P405" s="162">
        <f t="shared" si="562"/>
        <v>30.836748879999998</v>
      </c>
      <c r="Q405" s="43">
        <f t="shared" si="563"/>
        <v>56.677785989999997</v>
      </c>
      <c r="R405" s="162">
        <f t="shared" si="564"/>
        <v>30.269434759999999</v>
      </c>
      <c r="S405" s="43">
        <f t="shared" si="565"/>
        <v>67.028094479999993</v>
      </c>
      <c r="T405" s="162">
        <f t="shared" si="566"/>
        <v>31.18551239</v>
      </c>
      <c r="U405" s="43">
        <f t="shared" si="567"/>
        <v>67.760876690000003</v>
      </c>
      <c r="V405" s="162">
        <f t="shared" si="568"/>
        <v>30.586991860000001</v>
      </c>
      <c r="W405" s="43">
        <f t="shared" si="831"/>
        <v>67.306115199999994</v>
      </c>
      <c r="X405" s="162">
        <f t="shared" si="832"/>
        <v>27.00676649</v>
      </c>
      <c r="Y405" s="43">
        <f t="shared" si="665"/>
        <v>69.204003659999998</v>
      </c>
      <c r="Z405" s="162">
        <f t="shared" si="666"/>
        <v>25.951455490000001</v>
      </c>
      <c r="AA405" s="43">
        <f t="shared" si="781"/>
        <v>89.530497670000003</v>
      </c>
      <c r="AB405" s="162">
        <f t="shared" si="782"/>
        <v>0</v>
      </c>
      <c r="AC405" s="43">
        <f t="shared" si="773"/>
        <v>64.410665050000006</v>
      </c>
      <c r="AD405" s="162">
        <f t="shared" si="774"/>
        <v>31.03433871</v>
      </c>
      <c r="AE405" s="43">
        <f t="shared" si="775"/>
        <v>75.603474739999996</v>
      </c>
      <c r="AF405" s="162">
        <f t="shared" si="776"/>
        <v>24.396525260000001</v>
      </c>
      <c r="AG405" s="43">
        <f t="shared" ref="AG405:AL405" si="901">CZ405/$CY405*100</f>
        <v>94.777338549999996</v>
      </c>
      <c r="AH405" s="44">
        <f t="shared" si="901"/>
        <v>0.90557056999999996</v>
      </c>
      <c r="AI405" s="44">
        <f t="shared" si="901"/>
        <v>1.5640756730000001</v>
      </c>
      <c r="AJ405" s="44">
        <f t="shared" si="901"/>
        <v>1.111290388</v>
      </c>
      <c r="AK405" s="44">
        <f t="shared" si="901"/>
        <v>0.31362187889999998</v>
      </c>
      <c r="AL405" s="44">
        <f t="shared" si="901"/>
        <v>1.328102941</v>
      </c>
      <c r="AM405" s="43">
        <f t="shared" ref="AM405:AR405" si="902">DN405/$DM405*100</f>
        <v>95.176512770000002</v>
      </c>
      <c r="AN405" s="44">
        <f t="shared" si="902"/>
        <v>0.77340143559999996</v>
      </c>
      <c r="AO405" s="44">
        <f t="shared" si="902"/>
        <v>1.2745011159999999</v>
      </c>
      <c r="AP405" s="44">
        <f t="shared" si="902"/>
        <v>1.207029897</v>
      </c>
      <c r="AQ405" s="44">
        <f t="shared" si="902"/>
        <v>0.326077324</v>
      </c>
      <c r="AR405" s="163">
        <f t="shared" si="902"/>
        <v>1.2424774629999999</v>
      </c>
      <c r="AS405" s="45">
        <f t="shared" si="571"/>
        <v>92.672206329999995</v>
      </c>
      <c r="AT405" s="46">
        <f t="shared" si="577"/>
        <v>64</v>
      </c>
      <c r="AU405" s="47">
        <f t="shared" si="572"/>
        <v>38.02456523</v>
      </c>
      <c r="AV405" s="46">
        <f t="shared" si="578"/>
        <v>111</v>
      </c>
      <c r="AW405" s="47">
        <f t="shared" si="573"/>
        <v>37.977631799999997</v>
      </c>
      <c r="AX405" s="164">
        <f t="shared" si="579"/>
        <v>170</v>
      </c>
      <c r="AY405" s="48">
        <v>61973</v>
      </c>
      <c r="AZ405" s="49">
        <f t="shared" si="673"/>
        <v>201</v>
      </c>
      <c r="BA405" s="50">
        <v>62770</v>
      </c>
      <c r="BB405" s="49">
        <f t="shared" si="674"/>
        <v>263</v>
      </c>
      <c r="BC405" s="165">
        <f t="shared" si="574"/>
        <v>58.783149889999997</v>
      </c>
      <c r="BD405" s="51"/>
      <c r="BE405" s="44"/>
      <c r="BF405" s="162"/>
      <c r="BG405" s="100">
        <v>402</v>
      </c>
      <c r="BH405" s="39">
        <v>365486</v>
      </c>
      <c r="BI405" s="40">
        <v>242820</v>
      </c>
      <c r="BJ405" s="40">
        <v>112704</v>
      </c>
      <c r="BK405" s="39">
        <v>315067</v>
      </c>
      <c r="BL405" s="40">
        <v>178573</v>
      </c>
      <c r="BM405" s="40">
        <v>95369</v>
      </c>
      <c r="BN405" s="39">
        <v>297247</v>
      </c>
      <c r="BO405" s="40">
        <v>199239</v>
      </c>
      <c r="BP405" s="40">
        <v>92698</v>
      </c>
      <c r="BQ405" s="39">
        <v>323582</v>
      </c>
      <c r="BR405" s="40">
        <v>219262</v>
      </c>
      <c r="BS405" s="40">
        <v>98974</v>
      </c>
      <c r="BT405" s="39">
        <v>354837</v>
      </c>
      <c r="BU405" s="40">
        <v>238827</v>
      </c>
      <c r="BV405" s="40">
        <v>95830</v>
      </c>
      <c r="BW405" s="40">
        <v>0</v>
      </c>
      <c r="BX405" s="40">
        <v>0</v>
      </c>
      <c r="BY405" s="159">
        <v>20180</v>
      </c>
      <c r="BZ405" s="39">
        <v>272451</v>
      </c>
      <c r="CA405" s="40">
        <v>188547</v>
      </c>
      <c r="CB405" s="40">
        <v>70705</v>
      </c>
      <c r="CC405" s="159">
        <v>13199</v>
      </c>
      <c r="CD405" s="39">
        <f t="shared" si="779"/>
        <v>295334</v>
      </c>
      <c r="CE405" s="40">
        <v>264414</v>
      </c>
      <c r="CF405" s="40">
        <v>0</v>
      </c>
      <c r="CG405" s="159">
        <v>30920</v>
      </c>
      <c r="CH405" s="39">
        <f t="shared" si="780"/>
        <v>191504</v>
      </c>
      <c r="CI405" s="40">
        <v>123349</v>
      </c>
      <c r="CJ405" s="40">
        <v>59432</v>
      </c>
      <c r="CK405" s="159">
        <v>8723</v>
      </c>
      <c r="CL405" s="39">
        <v>209312</v>
      </c>
      <c r="CM405" s="159">
        <v>67543</v>
      </c>
      <c r="CN405" s="39"/>
      <c r="CO405" s="40"/>
      <c r="CP405" s="40"/>
      <c r="CQ405" s="159"/>
      <c r="CR405" s="39">
        <v>610985</v>
      </c>
      <c r="CS405" s="40">
        <v>573960</v>
      </c>
      <c r="CT405" s="40">
        <v>6460</v>
      </c>
      <c r="CU405" s="40">
        <v>10890</v>
      </c>
      <c r="CV405" s="40">
        <v>6890</v>
      </c>
      <c r="CW405" s="40">
        <v>1785</v>
      </c>
      <c r="CX405" s="40">
        <v>11000</v>
      </c>
      <c r="CY405" s="39">
        <v>495820</v>
      </c>
      <c r="CZ405" s="40">
        <v>469925</v>
      </c>
      <c r="DA405" s="40">
        <v>4490</v>
      </c>
      <c r="DB405" s="40">
        <v>7755</v>
      </c>
      <c r="DC405" s="40">
        <v>5510</v>
      </c>
      <c r="DD405" s="40">
        <v>1555</v>
      </c>
      <c r="DE405" s="40">
        <v>6585</v>
      </c>
      <c r="DF405" s="39">
        <v>625741</v>
      </c>
      <c r="DG405" s="40">
        <v>590223</v>
      </c>
      <c r="DH405" s="40">
        <v>5943</v>
      </c>
      <c r="DI405" s="40">
        <v>9208</v>
      </c>
      <c r="DJ405" s="40">
        <v>8015</v>
      </c>
      <c r="DK405" s="40">
        <v>2023</v>
      </c>
      <c r="DL405" s="159">
        <v>10329</v>
      </c>
      <c r="DM405" s="39">
        <v>496508</v>
      </c>
      <c r="DN405" s="40">
        <v>472559</v>
      </c>
      <c r="DO405" s="40">
        <v>3840</v>
      </c>
      <c r="DP405" s="40">
        <v>6328</v>
      </c>
      <c r="DQ405" s="40">
        <v>5993</v>
      </c>
      <c r="DR405" s="40">
        <v>1619</v>
      </c>
      <c r="DS405" s="159">
        <v>6169</v>
      </c>
      <c r="DT405" s="53">
        <v>440460</v>
      </c>
      <c r="DU405" s="54">
        <v>32276</v>
      </c>
      <c r="DV405" s="54">
        <v>126832</v>
      </c>
      <c r="DW405" s="54">
        <v>113869</v>
      </c>
      <c r="DX405" s="54">
        <v>167483</v>
      </c>
      <c r="DY405" s="53">
        <v>416037</v>
      </c>
      <c r="DZ405" s="54">
        <v>28522</v>
      </c>
      <c r="EA405" s="54">
        <v>122016</v>
      </c>
      <c r="EB405" s="54">
        <v>107498</v>
      </c>
      <c r="EC405" s="167">
        <v>158001</v>
      </c>
    </row>
    <row r="406" spans="1:133">
      <c r="A406" s="155" t="s">
        <v>2423</v>
      </c>
      <c r="B406" s="155" t="s">
        <v>2424</v>
      </c>
      <c r="C406" s="140" t="s">
        <v>80</v>
      </c>
      <c r="D406" s="29" t="s">
        <v>2425</v>
      </c>
      <c r="E406" s="156" t="s">
        <v>2426</v>
      </c>
      <c r="F406" s="29" t="s">
        <v>2427</v>
      </c>
      <c r="G406" s="156" t="s">
        <v>2428</v>
      </c>
      <c r="H406" s="166" t="s">
        <v>1890</v>
      </c>
      <c r="I406" s="150">
        <v>1959</v>
      </c>
      <c r="J406" s="100" t="s">
        <v>85</v>
      </c>
      <c r="K406" s="100" t="s">
        <v>49</v>
      </c>
      <c r="L406" s="100" t="s">
        <v>396</v>
      </c>
      <c r="M406" s="100" t="s">
        <v>87</v>
      </c>
      <c r="N406" s="100" t="s">
        <v>102</v>
      </c>
      <c r="O406" s="43">
        <f t="shared" si="561"/>
        <v>47.049375019999999</v>
      </c>
      <c r="P406" s="162">
        <f t="shared" si="562"/>
        <v>51.425902219999998</v>
      </c>
      <c r="Q406" s="43">
        <f t="shared" si="563"/>
        <v>41.218197320000002</v>
      </c>
      <c r="R406" s="162">
        <f t="shared" si="564"/>
        <v>53.6293699</v>
      </c>
      <c r="S406" s="43">
        <f t="shared" si="565"/>
        <v>43.415610940000001</v>
      </c>
      <c r="T406" s="162">
        <f t="shared" si="566"/>
        <v>55.283610779999997</v>
      </c>
      <c r="U406" s="43">
        <f t="shared" si="567"/>
        <v>44.936164150000003</v>
      </c>
      <c r="V406" s="162">
        <f t="shared" si="568"/>
        <v>54.298090620000004</v>
      </c>
      <c r="W406" s="43">
        <f t="shared" si="831"/>
        <v>41.707312719999997</v>
      </c>
      <c r="X406" s="162">
        <f t="shared" si="832"/>
        <v>58.149663750000002</v>
      </c>
      <c r="Y406" s="43">
        <f t="shared" si="665"/>
        <v>44.704472430000003</v>
      </c>
      <c r="Z406" s="162">
        <f t="shared" si="666"/>
        <v>55.178996750000003</v>
      </c>
      <c r="AA406" s="43">
        <f t="shared" si="781"/>
        <v>36.605469040000003</v>
      </c>
      <c r="AB406" s="162">
        <f t="shared" si="782"/>
        <v>59.857618670000001</v>
      </c>
      <c r="AC406" s="58" t="s">
        <v>655</v>
      </c>
      <c r="AD406" s="168"/>
      <c r="AE406" s="58" t="s">
        <v>655</v>
      </c>
      <c r="AF406" s="168"/>
      <c r="AG406" s="43">
        <f t="shared" ref="AG406:AL406" si="903">CZ406/$CY406*100</f>
        <v>71.863862999999995</v>
      </c>
      <c r="AH406" s="44">
        <f t="shared" si="903"/>
        <v>16.849772380000001</v>
      </c>
      <c r="AI406" s="44">
        <f t="shared" si="903"/>
        <v>6.1443745940000003</v>
      </c>
      <c r="AJ406" s="44">
        <f t="shared" si="903"/>
        <v>2.6759158900000002</v>
      </c>
      <c r="AK406" s="44">
        <f t="shared" si="903"/>
        <v>0.32169954480000001</v>
      </c>
      <c r="AL406" s="44">
        <f t="shared" si="903"/>
        <v>2.1443745939999999</v>
      </c>
      <c r="AM406" s="43">
        <f t="shared" ref="AM406:AR406" si="904">DN406/$DM406*100</f>
        <v>72.575528879999993</v>
      </c>
      <c r="AN406" s="44">
        <f t="shared" si="904"/>
        <v>15.871549630000001</v>
      </c>
      <c r="AO406" s="44">
        <f t="shared" si="904"/>
        <v>6.7262411709999999</v>
      </c>
      <c r="AP406" s="44">
        <f t="shared" si="904"/>
        <v>2.8617192849999999</v>
      </c>
      <c r="AQ406" s="44">
        <f t="shared" si="904"/>
        <v>0.38242472049999998</v>
      </c>
      <c r="AR406" s="163">
        <f t="shared" si="904"/>
        <v>1.582536307</v>
      </c>
      <c r="AS406" s="45">
        <f t="shared" si="571"/>
        <v>91.208185589999999</v>
      </c>
      <c r="AT406" s="46">
        <f t="shared" si="577"/>
        <v>121</v>
      </c>
      <c r="AU406" s="47">
        <f t="shared" si="572"/>
        <v>37.013013700000002</v>
      </c>
      <c r="AV406" s="46">
        <f t="shared" si="578"/>
        <v>116</v>
      </c>
      <c r="AW406" s="47">
        <f t="shared" si="573"/>
        <v>40.024507579999998</v>
      </c>
      <c r="AX406" s="164">
        <f t="shared" si="579"/>
        <v>154</v>
      </c>
      <c r="AY406" s="48">
        <v>88716</v>
      </c>
      <c r="AZ406" s="49">
        <f t="shared" si="673"/>
        <v>45</v>
      </c>
      <c r="BA406" s="50">
        <v>92736</v>
      </c>
      <c r="BB406" s="49">
        <f t="shared" si="674"/>
        <v>68</v>
      </c>
      <c r="BC406" s="165">
        <f t="shared" si="574"/>
        <v>43.100705699999999</v>
      </c>
      <c r="BD406" s="51"/>
      <c r="BE406" s="44"/>
      <c r="BF406" s="162"/>
      <c r="BG406" s="100">
        <v>403</v>
      </c>
      <c r="BH406" s="39">
        <v>453853</v>
      </c>
      <c r="BI406" s="40">
        <v>213535</v>
      </c>
      <c r="BJ406" s="40">
        <v>233398</v>
      </c>
      <c r="BK406" s="39">
        <v>395289</v>
      </c>
      <c r="BL406" s="40">
        <v>162931</v>
      </c>
      <c r="BM406" s="40">
        <v>211991</v>
      </c>
      <c r="BN406" s="39">
        <v>374545</v>
      </c>
      <c r="BO406" s="40">
        <v>162611</v>
      </c>
      <c r="BP406" s="40">
        <v>207062</v>
      </c>
      <c r="BQ406" s="39">
        <v>350900</v>
      </c>
      <c r="BR406" s="40">
        <v>157681</v>
      </c>
      <c r="BS406" s="40">
        <v>190532</v>
      </c>
      <c r="BT406" s="39">
        <v>448178</v>
      </c>
      <c r="BU406" s="40">
        <v>186923</v>
      </c>
      <c r="BV406" s="40">
        <v>260614</v>
      </c>
      <c r="BW406" s="40">
        <v>0</v>
      </c>
      <c r="BX406" s="40">
        <v>0</v>
      </c>
      <c r="BY406" s="159">
        <v>641</v>
      </c>
      <c r="BZ406" s="39">
        <v>332101</v>
      </c>
      <c r="CA406" s="40">
        <v>148464</v>
      </c>
      <c r="CB406" s="40">
        <v>183250</v>
      </c>
      <c r="CC406" s="159">
        <v>387</v>
      </c>
      <c r="CD406" s="39">
        <f t="shared" si="779"/>
        <v>384601</v>
      </c>
      <c r="CE406" s="40">
        <v>140785</v>
      </c>
      <c r="CF406" s="40">
        <v>230213</v>
      </c>
      <c r="CG406" s="159">
        <v>13603</v>
      </c>
      <c r="CH406" s="39"/>
      <c r="CI406" s="40"/>
      <c r="CJ406" s="40"/>
      <c r="CK406" s="159"/>
      <c r="CL406" s="39"/>
      <c r="CM406" s="159"/>
      <c r="CN406" s="39"/>
      <c r="CO406" s="40"/>
      <c r="CP406" s="40"/>
      <c r="CQ406" s="159"/>
      <c r="CR406" s="39">
        <v>761795</v>
      </c>
      <c r="CS406" s="40">
        <v>525865</v>
      </c>
      <c r="CT406" s="40">
        <v>125980</v>
      </c>
      <c r="CU406" s="40">
        <v>60890</v>
      </c>
      <c r="CV406" s="40">
        <v>20440</v>
      </c>
      <c r="CW406" s="40">
        <v>2170</v>
      </c>
      <c r="CX406" s="40">
        <v>26450</v>
      </c>
      <c r="CY406" s="39">
        <v>576625</v>
      </c>
      <c r="CZ406" s="40">
        <v>414385</v>
      </c>
      <c r="DA406" s="40">
        <v>97160</v>
      </c>
      <c r="DB406" s="40">
        <v>35430</v>
      </c>
      <c r="DC406" s="40">
        <v>15430</v>
      </c>
      <c r="DD406" s="40">
        <v>1855</v>
      </c>
      <c r="DE406" s="40">
        <v>12365</v>
      </c>
      <c r="DF406" s="39">
        <v>727366</v>
      </c>
      <c r="DG406" s="40">
        <v>510479</v>
      </c>
      <c r="DH406" s="40">
        <v>116531</v>
      </c>
      <c r="DI406" s="40">
        <v>57554</v>
      </c>
      <c r="DJ406" s="40">
        <v>20789</v>
      </c>
      <c r="DK406" s="40">
        <v>2684</v>
      </c>
      <c r="DL406" s="159">
        <v>19329</v>
      </c>
      <c r="DM406" s="39">
        <v>541283</v>
      </c>
      <c r="DN406" s="40">
        <v>392839</v>
      </c>
      <c r="DO406" s="40">
        <v>85910</v>
      </c>
      <c r="DP406" s="40">
        <v>36408</v>
      </c>
      <c r="DQ406" s="40">
        <v>15490</v>
      </c>
      <c r="DR406" s="40">
        <v>2070</v>
      </c>
      <c r="DS406" s="159">
        <v>8566</v>
      </c>
      <c r="DT406" s="41">
        <v>535282</v>
      </c>
      <c r="DU406" s="42">
        <v>47061</v>
      </c>
      <c r="DV406" s="42">
        <v>135395</v>
      </c>
      <c r="DW406" s="42">
        <v>154702</v>
      </c>
      <c r="DX406" s="42">
        <v>198124</v>
      </c>
      <c r="DY406" s="41">
        <v>374578</v>
      </c>
      <c r="DZ406" s="42">
        <v>21211</v>
      </c>
      <c r="EA406" s="42">
        <v>94242</v>
      </c>
      <c r="EB406" s="42">
        <v>109202</v>
      </c>
      <c r="EC406" s="160">
        <v>149923</v>
      </c>
    </row>
    <row r="407" spans="1:133">
      <c r="A407" s="154" t="s">
        <v>2429</v>
      </c>
      <c r="B407" s="154" t="s">
        <v>2430</v>
      </c>
      <c r="C407" s="140" t="s">
        <v>126</v>
      </c>
      <c r="D407" s="29" t="s">
        <v>2431</v>
      </c>
      <c r="E407" s="156" t="s">
        <v>2432</v>
      </c>
      <c r="F407" s="29" t="s">
        <v>2433</v>
      </c>
      <c r="G407" s="156" t="s">
        <v>2434</v>
      </c>
      <c r="H407" s="166">
        <v>2018</v>
      </c>
      <c r="I407" s="150">
        <v>1975</v>
      </c>
      <c r="J407" s="100" t="s">
        <v>131</v>
      </c>
      <c r="K407" s="100" t="s">
        <v>49</v>
      </c>
      <c r="L407" s="100" t="s">
        <v>410</v>
      </c>
      <c r="M407" s="100" t="s">
        <v>87</v>
      </c>
      <c r="N407" s="100" t="s">
        <v>102</v>
      </c>
      <c r="O407" s="43">
        <f t="shared" si="561"/>
        <v>51.449995309999998</v>
      </c>
      <c r="P407" s="162">
        <f t="shared" si="562"/>
        <v>46.741236280000003</v>
      </c>
      <c r="Q407" s="43">
        <f t="shared" si="563"/>
        <v>45.399105489999997</v>
      </c>
      <c r="R407" s="162">
        <f t="shared" si="564"/>
        <v>48.803991680000003</v>
      </c>
      <c r="S407" s="43">
        <f t="shared" si="565"/>
        <v>48.19627697</v>
      </c>
      <c r="T407" s="162">
        <f t="shared" si="566"/>
        <v>50.469662749999998</v>
      </c>
      <c r="U407" s="43">
        <f t="shared" si="567"/>
        <v>48.97495773</v>
      </c>
      <c r="V407" s="162">
        <f t="shared" si="568"/>
        <v>50.124122020000001</v>
      </c>
      <c r="W407" s="43">
        <f t="shared" si="831"/>
        <v>51.552832960000003</v>
      </c>
      <c r="X407" s="162">
        <f t="shared" si="832"/>
        <v>45.806698730000001</v>
      </c>
      <c r="Y407" s="43">
        <f t="shared" si="665"/>
        <v>51.050109730000003</v>
      </c>
      <c r="Z407" s="162">
        <f t="shared" si="666"/>
        <v>48.814191659999999</v>
      </c>
      <c r="AA407" s="43">
        <f t="shared" si="781"/>
        <v>38.458566240000003</v>
      </c>
      <c r="AB407" s="162">
        <f t="shared" si="782"/>
        <v>61.331173849999999</v>
      </c>
      <c r="AC407" s="58" t="s">
        <v>655</v>
      </c>
      <c r="AD407" s="168"/>
      <c r="AE407" s="58" t="s">
        <v>655</v>
      </c>
      <c r="AF407" s="168"/>
      <c r="AG407" s="43">
        <f t="shared" ref="AG407:AL407" si="905">CZ407/$CY407*100</f>
        <v>66.654366429999996</v>
      </c>
      <c r="AH407" s="44">
        <f t="shared" si="905"/>
        <v>19.434969259999999</v>
      </c>
      <c r="AI407" s="44">
        <f t="shared" si="905"/>
        <v>6.1318165049999998</v>
      </c>
      <c r="AJ407" s="44">
        <f t="shared" si="905"/>
        <v>4.7898910079999997</v>
      </c>
      <c r="AK407" s="44">
        <f t="shared" si="905"/>
        <v>0.23220441189999999</v>
      </c>
      <c r="AL407" s="44">
        <f t="shared" si="905"/>
        <v>2.7567523779999998</v>
      </c>
      <c r="AM407" s="43">
        <f t="shared" ref="AM407:AR407" si="906">DN407/$DM407*100</f>
        <v>67.570630309999999</v>
      </c>
      <c r="AN407" s="44">
        <f t="shared" si="906"/>
        <v>18.98661667</v>
      </c>
      <c r="AO407" s="44">
        <f t="shared" si="906"/>
        <v>5.8003938679999996</v>
      </c>
      <c r="AP407" s="44">
        <f t="shared" si="906"/>
        <v>5.225958297</v>
      </c>
      <c r="AQ407" s="44">
        <f t="shared" si="906"/>
        <v>0.34921555479999999</v>
      </c>
      <c r="AR407" s="163">
        <f t="shared" si="906"/>
        <v>2.0671853009999999</v>
      </c>
      <c r="AS407" s="45">
        <f t="shared" si="571"/>
        <v>92.486527659999993</v>
      </c>
      <c r="AT407" s="46">
        <f t="shared" si="577"/>
        <v>70</v>
      </c>
      <c r="AU407" s="47">
        <f t="shared" si="572"/>
        <v>35.470634939999997</v>
      </c>
      <c r="AV407" s="46">
        <f t="shared" si="578"/>
        <v>137</v>
      </c>
      <c r="AW407" s="47">
        <f t="shared" si="573"/>
        <v>39.349153860000001</v>
      </c>
      <c r="AX407" s="164">
        <f t="shared" si="579"/>
        <v>161</v>
      </c>
      <c r="AY407" s="48">
        <v>72365</v>
      </c>
      <c r="AZ407" s="49">
        <f t="shared" si="673"/>
        <v>126</v>
      </c>
      <c r="BA407" s="50">
        <v>78917</v>
      </c>
      <c r="BB407" s="49">
        <f t="shared" si="674"/>
        <v>137</v>
      </c>
      <c r="BC407" s="165">
        <f t="shared" si="574"/>
        <v>40.426437229999998</v>
      </c>
      <c r="BD407" s="51"/>
      <c r="BE407" s="44"/>
      <c r="BF407" s="162"/>
      <c r="BG407" s="100">
        <v>404</v>
      </c>
      <c r="BH407" s="39">
        <v>362346</v>
      </c>
      <c r="BI407" s="40">
        <v>186427</v>
      </c>
      <c r="BJ407" s="40">
        <v>169365</v>
      </c>
      <c r="BK407" s="39">
        <v>321068</v>
      </c>
      <c r="BL407" s="40">
        <v>145762</v>
      </c>
      <c r="BM407" s="40">
        <v>156694</v>
      </c>
      <c r="BN407" s="39">
        <v>320975</v>
      </c>
      <c r="BO407" s="40">
        <v>154698</v>
      </c>
      <c r="BP407" s="40">
        <v>161995</v>
      </c>
      <c r="BQ407" s="39">
        <v>325889</v>
      </c>
      <c r="BR407" s="40">
        <v>159604</v>
      </c>
      <c r="BS407" s="40">
        <v>163349</v>
      </c>
      <c r="BT407" s="39">
        <v>360277</v>
      </c>
      <c r="BU407" s="40">
        <v>185733</v>
      </c>
      <c r="BV407" s="40">
        <v>165031</v>
      </c>
      <c r="BW407" s="40">
        <v>0</v>
      </c>
      <c r="BX407" s="40">
        <v>0</v>
      </c>
      <c r="BY407" s="159">
        <v>9513</v>
      </c>
      <c r="BZ407" s="39">
        <v>273400</v>
      </c>
      <c r="CA407" s="40">
        <v>139571</v>
      </c>
      <c r="CB407" s="40">
        <v>133458</v>
      </c>
      <c r="CC407" s="159">
        <v>371</v>
      </c>
      <c r="CD407" s="39">
        <f t="shared" si="779"/>
        <v>310568</v>
      </c>
      <c r="CE407" s="40">
        <v>119440</v>
      </c>
      <c r="CF407" s="40">
        <v>190475</v>
      </c>
      <c r="CG407" s="159">
        <v>653</v>
      </c>
      <c r="CH407" s="39"/>
      <c r="CI407" s="40"/>
      <c r="CJ407" s="40"/>
      <c r="CK407" s="159"/>
      <c r="CL407" s="39"/>
      <c r="CM407" s="159"/>
      <c r="CN407" s="39"/>
      <c r="CO407" s="40"/>
      <c r="CP407" s="40"/>
      <c r="CQ407" s="159"/>
      <c r="CR407" s="39">
        <v>711790</v>
      </c>
      <c r="CS407" s="40">
        <v>455420</v>
      </c>
      <c r="CT407" s="40">
        <v>140455</v>
      </c>
      <c r="CU407" s="40">
        <v>51300</v>
      </c>
      <c r="CV407" s="40">
        <v>32880</v>
      </c>
      <c r="CW407" s="40">
        <v>1810</v>
      </c>
      <c r="CX407" s="40">
        <v>29925</v>
      </c>
      <c r="CY407" s="39">
        <v>555545</v>
      </c>
      <c r="CZ407" s="40">
        <v>370295</v>
      </c>
      <c r="DA407" s="40">
        <v>107970</v>
      </c>
      <c r="DB407" s="40">
        <v>34065</v>
      </c>
      <c r="DC407" s="40">
        <v>26610</v>
      </c>
      <c r="DD407" s="40">
        <v>1290</v>
      </c>
      <c r="DE407" s="40">
        <v>15315</v>
      </c>
      <c r="DF407" s="39">
        <v>727439</v>
      </c>
      <c r="DG407" s="40">
        <v>472074</v>
      </c>
      <c r="DH407" s="40">
        <v>143865</v>
      </c>
      <c r="DI407" s="40">
        <v>48852</v>
      </c>
      <c r="DJ407" s="40">
        <v>36710</v>
      </c>
      <c r="DK407" s="40">
        <v>2455</v>
      </c>
      <c r="DL407" s="159">
        <v>23483</v>
      </c>
      <c r="DM407" s="39">
        <v>562117</v>
      </c>
      <c r="DN407" s="40">
        <v>379826</v>
      </c>
      <c r="DO407" s="40">
        <v>106727</v>
      </c>
      <c r="DP407" s="40">
        <v>32605</v>
      </c>
      <c r="DQ407" s="40">
        <v>29376</v>
      </c>
      <c r="DR407" s="40">
        <v>1963</v>
      </c>
      <c r="DS407" s="159">
        <v>11620</v>
      </c>
      <c r="DT407" s="41">
        <v>496202</v>
      </c>
      <c r="DU407" s="42">
        <v>37282</v>
      </c>
      <c r="DV407" s="42">
        <v>111835</v>
      </c>
      <c r="DW407" s="42">
        <v>171079</v>
      </c>
      <c r="DX407" s="42">
        <v>176006</v>
      </c>
      <c r="DY407" s="41">
        <v>328434</v>
      </c>
      <c r="DZ407" s="42">
        <v>16709</v>
      </c>
      <c r="EA407" s="42">
        <v>73212</v>
      </c>
      <c r="EB407" s="42">
        <v>109277</v>
      </c>
      <c r="EC407" s="160">
        <v>129236</v>
      </c>
    </row>
    <row r="408" spans="1:133">
      <c r="A408" s="155" t="s">
        <v>2435</v>
      </c>
      <c r="B408" s="155" t="s">
        <v>2436</v>
      </c>
      <c r="C408" s="140" t="s">
        <v>126</v>
      </c>
      <c r="D408" s="29" t="s">
        <v>908</v>
      </c>
      <c r="E408" s="156" t="s">
        <v>558</v>
      </c>
      <c r="F408" s="29" t="s">
        <v>2437</v>
      </c>
      <c r="G408" s="156" t="s">
        <v>2438</v>
      </c>
      <c r="H408" s="166">
        <v>1992</v>
      </c>
      <c r="I408" s="150">
        <v>1947</v>
      </c>
      <c r="J408" s="100" t="s">
        <v>85</v>
      </c>
      <c r="K408" s="100" t="s">
        <v>2439</v>
      </c>
      <c r="L408" s="100" t="s">
        <v>396</v>
      </c>
      <c r="M408" s="100" t="s">
        <v>87</v>
      </c>
      <c r="N408" s="100" t="s">
        <v>102</v>
      </c>
      <c r="O408" s="43">
        <f t="shared" si="561"/>
        <v>67.152776979999999</v>
      </c>
      <c r="P408" s="162">
        <f t="shared" si="562"/>
        <v>31.249784439999999</v>
      </c>
      <c r="Q408" s="43">
        <f t="shared" si="563"/>
        <v>63.615338469999998</v>
      </c>
      <c r="R408" s="162">
        <f t="shared" si="564"/>
        <v>31.866725209999998</v>
      </c>
      <c r="S408" s="43">
        <f t="shared" si="565"/>
        <v>67.598919530000003</v>
      </c>
      <c r="T408" s="162">
        <f t="shared" si="566"/>
        <v>31.333966579999998</v>
      </c>
      <c r="U408" s="43">
        <f t="shared" si="567"/>
        <v>66.810436890000005</v>
      </c>
      <c r="V408" s="162">
        <f t="shared" si="568"/>
        <v>32.552089510000002</v>
      </c>
      <c r="W408" s="43">
        <f t="shared" si="831"/>
        <v>68.351686340000001</v>
      </c>
      <c r="X408" s="162">
        <f t="shared" si="832"/>
        <v>31.432706140000001</v>
      </c>
      <c r="Y408" s="43">
        <f t="shared" si="665"/>
        <v>91.224129849999997</v>
      </c>
      <c r="Z408" s="162">
        <f t="shared" si="666"/>
        <v>0</v>
      </c>
      <c r="AA408" s="43">
        <f t="shared" si="781"/>
        <v>66.701991419999999</v>
      </c>
      <c r="AB408" s="162">
        <f t="shared" si="782"/>
        <v>33.069411539999997</v>
      </c>
      <c r="AC408" s="58" t="s">
        <v>655</v>
      </c>
      <c r="AD408" s="168"/>
      <c r="AE408" s="58" t="s">
        <v>655</v>
      </c>
      <c r="AF408" s="168"/>
      <c r="AG408" s="43">
        <f t="shared" ref="AG408:AL408" si="907">CZ408/$CY408*100</f>
        <v>45.15211343</v>
      </c>
      <c r="AH408" s="44">
        <f t="shared" si="907"/>
        <v>45.374674679999998</v>
      </c>
      <c r="AI408" s="44">
        <f t="shared" si="907"/>
        <v>4.4305842230000003</v>
      </c>
      <c r="AJ408" s="44">
        <f t="shared" si="907"/>
        <v>2.2247150680000001</v>
      </c>
      <c r="AK408" s="44">
        <f t="shared" si="907"/>
        <v>0.31409853720000003</v>
      </c>
      <c r="AL408" s="44">
        <f t="shared" si="907"/>
        <v>2.5038140539999998</v>
      </c>
      <c r="AM408" s="43">
        <f t="shared" ref="AM408:AR408" si="908">DN408/$DM408*100</f>
        <v>46.557562789999999</v>
      </c>
      <c r="AN408" s="44">
        <f t="shared" si="908"/>
        <v>44.273766019999997</v>
      </c>
      <c r="AO408" s="44">
        <f t="shared" si="908"/>
        <v>4.3156482970000001</v>
      </c>
      <c r="AP408" s="44">
        <f t="shared" si="908"/>
        <v>2.5580044200000001</v>
      </c>
      <c r="AQ408" s="44">
        <f t="shared" si="908"/>
        <v>0.35656044059999997</v>
      </c>
      <c r="AR408" s="163">
        <f t="shared" si="908"/>
        <v>1.9384580300000001</v>
      </c>
      <c r="AS408" s="45">
        <f t="shared" si="571"/>
        <v>89.495715910000001</v>
      </c>
      <c r="AT408" s="46">
        <f t="shared" si="577"/>
        <v>209</v>
      </c>
      <c r="AU408" s="47">
        <f t="shared" si="572"/>
        <v>27.019363169999998</v>
      </c>
      <c r="AV408" s="46">
        <f t="shared" si="578"/>
        <v>266</v>
      </c>
      <c r="AW408" s="47">
        <f t="shared" si="573"/>
        <v>33.027502290000001</v>
      </c>
      <c r="AX408" s="164">
        <f t="shared" si="579"/>
        <v>236</v>
      </c>
      <c r="AY408" s="48">
        <v>55857</v>
      </c>
      <c r="AZ408" s="49">
        <f t="shared" si="673"/>
        <v>276</v>
      </c>
      <c r="BA408" s="50">
        <v>69010</v>
      </c>
      <c r="BB408" s="49">
        <f t="shared" si="674"/>
        <v>206</v>
      </c>
      <c r="BC408" s="165">
        <f t="shared" si="574"/>
        <v>30.239498130000001</v>
      </c>
      <c r="BD408" s="51"/>
      <c r="BE408" s="44"/>
      <c r="BF408" s="162"/>
      <c r="BG408" s="100">
        <v>405</v>
      </c>
      <c r="BH408" s="39">
        <v>347932</v>
      </c>
      <c r="BI408" s="40">
        <v>233646</v>
      </c>
      <c r="BJ408" s="40">
        <v>108728</v>
      </c>
      <c r="BK408" s="39">
        <v>323422</v>
      </c>
      <c r="BL408" s="40">
        <v>205746</v>
      </c>
      <c r="BM408" s="40">
        <v>103064</v>
      </c>
      <c r="BN408" s="39">
        <v>336890</v>
      </c>
      <c r="BO408" s="40">
        <v>227734</v>
      </c>
      <c r="BP408" s="40">
        <v>105561</v>
      </c>
      <c r="BQ408" s="39">
        <v>337112</v>
      </c>
      <c r="BR408" s="40">
        <v>225226</v>
      </c>
      <c r="BS408" s="40">
        <v>109737</v>
      </c>
      <c r="BT408" s="39">
        <v>341361</v>
      </c>
      <c r="BU408" s="40">
        <v>233326</v>
      </c>
      <c r="BV408" s="40">
        <v>107299</v>
      </c>
      <c r="BW408" s="40">
        <v>0</v>
      </c>
      <c r="BX408" s="40">
        <v>0</v>
      </c>
      <c r="BY408" s="159">
        <v>736</v>
      </c>
      <c r="BZ408" s="39">
        <v>217722</v>
      </c>
      <c r="CA408" s="40">
        <v>198615</v>
      </c>
      <c r="CB408" s="40">
        <v>0</v>
      </c>
      <c r="CC408" s="159">
        <v>19107</v>
      </c>
      <c r="CD408" s="39">
        <f t="shared" si="779"/>
        <v>312340</v>
      </c>
      <c r="CE408" s="40">
        <v>208337</v>
      </c>
      <c r="CF408" s="40">
        <v>103289</v>
      </c>
      <c r="CG408" s="159">
        <v>714</v>
      </c>
      <c r="CH408" s="39"/>
      <c r="CI408" s="40"/>
      <c r="CJ408" s="40"/>
      <c r="CK408" s="159"/>
      <c r="CL408" s="39"/>
      <c r="CM408" s="159"/>
      <c r="CN408" s="39"/>
      <c r="CO408" s="40"/>
      <c r="CP408" s="40"/>
      <c r="CQ408" s="159"/>
      <c r="CR408" s="39">
        <v>720900</v>
      </c>
      <c r="CS408" s="40">
        <v>303240</v>
      </c>
      <c r="CT408" s="40">
        <v>334875</v>
      </c>
      <c r="CU408" s="40">
        <v>39755</v>
      </c>
      <c r="CV408" s="40">
        <v>15240</v>
      </c>
      <c r="CW408" s="40">
        <v>1955</v>
      </c>
      <c r="CX408" s="40">
        <v>25835</v>
      </c>
      <c r="CY408" s="39">
        <v>557150</v>
      </c>
      <c r="CZ408" s="40">
        <v>251565</v>
      </c>
      <c r="DA408" s="40">
        <v>252805</v>
      </c>
      <c r="DB408" s="40">
        <v>24685</v>
      </c>
      <c r="DC408" s="40">
        <v>12395</v>
      </c>
      <c r="DD408" s="40">
        <v>1750</v>
      </c>
      <c r="DE408" s="40">
        <v>13950</v>
      </c>
      <c r="DF408" s="39">
        <v>727293</v>
      </c>
      <c r="DG408" s="40">
        <v>314899</v>
      </c>
      <c r="DH408" s="40">
        <v>335683</v>
      </c>
      <c r="DI408" s="40">
        <v>35870</v>
      </c>
      <c r="DJ408" s="40">
        <v>17335</v>
      </c>
      <c r="DK408" s="40">
        <v>2480</v>
      </c>
      <c r="DL408" s="159">
        <v>21026</v>
      </c>
      <c r="DM408" s="39">
        <v>552501</v>
      </c>
      <c r="DN408" s="40">
        <v>257231</v>
      </c>
      <c r="DO408" s="40">
        <v>244613</v>
      </c>
      <c r="DP408" s="40">
        <v>23844</v>
      </c>
      <c r="DQ408" s="40">
        <v>14133</v>
      </c>
      <c r="DR408" s="40">
        <v>1970</v>
      </c>
      <c r="DS408" s="159">
        <v>10710</v>
      </c>
      <c r="DT408" s="41">
        <v>489486</v>
      </c>
      <c r="DU408" s="42">
        <v>51417</v>
      </c>
      <c r="DV408" s="42">
        <v>136856</v>
      </c>
      <c r="DW408" s="42">
        <v>168957</v>
      </c>
      <c r="DX408" s="42">
        <v>132256</v>
      </c>
      <c r="DY408" s="41">
        <v>222236</v>
      </c>
      <c r="DZ408" s="42">
        <v>14570</v>
      </c>
      <c r="EA408" s="42">
        <v>59937</v>
      </c>
      <c r="EB408" s="42">
        <v>74330</v>
      </c>
      <c r="EC408" s="160">
        <v>73399</v>
      </c>
    </row>
    <row r="409" spans="1:133">
      <c r="A409" s="154" t="s">
        <v>2440</v>
      </c>
      <c r="B409" s="154" t="s">
        <v>2441</v>
      </c>
      <c r="C409" s="140" t="s">
        <v>126</v>
      </c>
      <c r="D409" s="29" t="s">
        <v>1546</v>
      </c>
      <c r="E409" s="156" t="s">
        <v>2442</v>
      </c>
      <c r="F409" s="29" t="s">
        <v>2443</v>
      </c>
      <c r="G409" s="156" t="s">
        <v>2444</v>
      </c>
      <c r="H409" s="166">
        <v>2016</v>
      </c>
      <c r="I409" s="150">
        <v>1961</v>
      </c>
      <c r="J409" s="100" t="s">
        <v>85</v>
      </c>
      <c r="K409" s="100" t="s">
        <v>50</v>
      </c>
      <c r="L409" s="100" t="s">
        <v>86</v>
      </c>
      <c r="M409" s="100" t="s">
        <v>87</v>
      </c>
      <c r="N409" s="100" t="s">
        <v>102</v>
      </c>
      <c r="O409" s="43">
        <f t="shared" si="561"/>
        <v>61.831863910000003</v>
      </c>
      <c r="P409" s="162">
        <f t="shared" si="562"/>
        <v>36.835875989999998</v>
      </c>
      <c r="Q409" s="43">
        <f t="shared" si="563"/>
        <v>58.664338600000001</v>
      </c>
      <c r="R409" s="162">
        <f t="shared" si="564"/>
        <v>37.148720660000002</v>
      </c>
      <c r="S409" s="43">
        <f t="shared" si="565"/>
        <v>60.34446252</v>
      </c>
      <c r="T409" s="162">
        <f t="shared" si="566"/>
        <v>38.53667506</v>
      </c>
      <c r="U409" s="43">
        <f t="shared" si="567"/>
        <v>60.673555479999997</v>
      </c>
      <c r="V409" s="162">
        <f t="shared" si="568"/>
        <v>38.59567852</v>
      </c>
      <c r="W409" s="43">
        <f t="shared" si="831"/>
        <v>61.618776269999998</v>
      </c>
      <c r="X409" s="162">
        <f t="shared" si="832"/>
        <v>38.233527960000004</v>
      </c>
      <c r="Y409" s="43">
        <f t="shared" si="665"/>
        <v>62.577787860000001</v>
      </c>
      <c r="Z409" s="162">
        <f t="shared" si="666"/>
        <v>35.919480810000003</v>
      </c>
      <c r="AA409" s="43">
        <f t="shared" si="781"/>
        <v>57.733314870000001</v>
      </c>
      <c r="AB409" s="162">
        <f t="shared" si="782"/>
        <v>42.039081969999998</v>
      </c>
      <c r="AC409" s="58" t="s">
        <v>655</v>
      </c>
      <c r="AD409" s="168"/>
      <c r="AE409" s="58" t="s">
        <v>655</v>
      </c>
      <c r="AF409" s="168"/>
      <c r="AG409" s="43">
        <f t="shared" ref="AG409:AL409" si="909">CZ409/$CY409*100</f>
        <v>51.716258799999999</v>
      </c>
      <c r="AH409" s="44">
        <f t="shared" si="909"/>
        <v>41.151987220000002</v>
      </c>
      <c r="AI409" s="44">
        <f t="shared" si="909"/>
        <v>3.1173817389999998</v>
      </c>
      <c r="AJ409" s="44">
        <f t="shared" si="909"/>
        <v>1.665718145</v>
      </c>
      <c r="AK409" s="44">
        <f t="shared" si="909"/>
        <v>0.27436357</v>
      </c>
      <c r="AL409" s="44">
        <f t="shared" si="909"/>
        <v>2.0742905199999999</v>
      </c>
      <c r="AM409" s="43">
        <f t="shared" ref="AM409:AR409" si="910">DN409/$DM409*100</f>
        <v>52.061080609999998</v>
      </c>
      <c r="AN409" s="44">
        <f t="shared" si="910"/>
        <v>40.219441959999997</v>
      </c>
      <c r="AO409" s="44">
        <f t="shared" si="910"/>
        <v>3.9022937149999999</v>
      </c>
      <c r="AP409" s="44">
        <f t="shared" si="910"/>
        <v>2.0004397350000001</v>
      </c>
      <c r="AQ409" s="44">
        <f t="shared" si="910"/>
        <v>0.3971800218</v>
      </c>
      <c r="AR409" s="163">
        <f t="shared" si="910"/>
        <v>1.4195639529999999</v>
      </c>
      <c r="AS409" s="45">
        <f t="shared" si="571"/>
        <v>87.578991029999997</v>
      </c>
      <c r="AT409" s="46">
        <f t="shared" si="577"/>
        <v>284</v>
      </c>
      <c r="AU409" s="47">
        <f t="shared" si="572"/>
        <v>30.200588190000001</v>
      </c>
      <c r="AV409" s="46">
        <f t="shared" si="578"/>
        <v>215</v>
      </c>
      <c r="AW409" s="47">
        <f t="shared" si="573"/>
        <v>38.636561989999997</v>
      </c>
      <c r="AX409" s="164">
        <f t="shared" si="579"/>
        <v>167</v>
      </c>
      <c r="AY409" s="48">
        <v>59562</v>
      </c>
      <c r="AZ409" s="49">
        <f t="shared" si="673"/>
        <v>232</v>
      </c>
      <c r="BA409" s="50">
        <v>74543</v>
      </c>
      <c r="BB409" s="49">
        <f t="shared" si="674"/>
        <v>171</v>
      </c>
      <c r="BC409" s="165">
        <f t="shared" si="574"/>
        <v>31.73487441</v>
      </c>
      <c r="BD409" s="51"/>
      <c r="BE409" s="44"/>
      <c r="BF409" s="162"/>
      <c r="BG409" s="100">
        <v>406</v>
      </c>
      <c r="BH409" s="39">
        <v>398796</v>
      </c>
      <c r="BI409" s="40">
        <v>246583</v>
      </c>
      <c r="BJ409" s="40">
        <v>146900</v>
      </c>
      <c r="BK409" s="39">
        <v>362532</v>
      </c>
      <c r="BL409" s="40">
        <v>212677</v>
      </c>
      <c r="BM409" s="40">
        <v>134676</v>
      </c>
      <c r="BN409" s="39">
        <v>358936</v>
      </c>
      <c r="BO409" s="40">
        <v>216598</v>
      </c>
      <c r="BP409" s="40">
        <v>138322</v>
      </c>
      <c r="BQ409" s="39">
        <v>345391</v>
      </c>
      <c r="BR409" s="40">
        <v>209561</v>
      </c>
      <c r="BS409" s="40">
        <v>133306</v>
      </c>
      <c r="BT409" s="39">
        <v>391345</v>
      </c>
      <c r="BU409" s="40">
        <v>241142</v>
      </c>
      <c r="BV409" s="40">
        <v>149625</v>
      </c>
      <c r="BW409" s="40">
        <v>0</v>
      </c>
      <c r="BX409" s="40">
        <v>0</v>
      </c>
      <c r="BY409" s="159">
        <v>578</v>
      </c>
      <c r="BZ409" s="39">
        <v>299854</v>
      </c>
      <c r="CA409" s="40">
        <v>187642</v>
      </c>
      <c r="CB409" s="40">
        <v>107706</v>
      </c>
      <c r="CC409" s="159">
        <v>4506</v>
      </c>
      <c r="CD409" s="39">
        <f t="shared" si="779"/>
        <v>346656</v>
      </c>
      <c r="CE409" s="40">
        <v>200136</v>
      </c>
      <c r="CF409" s="40">
        <v>145731</v>
      </c>
      <c r="CG409" s="159">
        <v>789</v>
      </c>
      <c r="CH409" s="39"/>
      <c r="CI409" s="40"/>
      <c r="CJ409" s="40"/>
      <c r="CK409" s="159"/>
      <c r="CL409" s="39"/>
      <c r="CM409" s="159"/>
      <c r="CN409" s="39"/>
      <c r="CO409" s="40"/>
      <c r="CP409" s="40"/>
      <c r="CQ409" s="159"/>
      <c r="CR409" s="39">
        <v>749115</v>
      </c>
      <c r="CS409" s="40">
        <v>371100</v>
      </c>
      <c r="CT409" s="40">
        <v>312295</v>
      </c>
      <c r="CU409" s="40">
        <v>31185</v>
      </c>
      <c r="CV409" s="40">
        <v>11210</v>
      </c>
      <c r="CW409" s="40">
        <v>1900</v>
      </c>
      <c r="CX409" s="40">
        <v>21425</v>
      </c>
      <c r="CY409" s="39">
        <v>588635</v>
      </c>
      <c r="CZ409" s="40">
        <v>304420</v>
      </c>
      <c r="DA409" s="40">
        <v>242235</v>
      </c>
      <c r="DB409" s="40">
        <v>18350</v>
      </c>
      <c r="DC409" s="40">
        <v>9805</v>
      </c>
      <c r="DD409" s="40">
        <v>1615</v>
      </c>
      <c r="DE409" s="40">
        <v>12210</v>
      </c>
      <c r="DF409" s="39">
        <v>727366</v>
      </c>
      <c r="DG409" s="40">
        <v>361782</v>
      </c>
      <c r="DH409" s="40">
        <v>301867</v>
      </c>
      <c r="DI409" s="40">
        <v>32585</v>
      </c>
      <c r="DJ409" s="40">
        <v>13499</v>
      </c>
      <c r="DK409" s="40">
        <v>2778</v>
      </c>
      <c r="DL409" s="159">
        <v>14855</v>
      </c>
      <c r="DM409" s="39">
        <v>563976</v>
      </c>
      <c r="DN409" s="40">
        <v>293612</v>
      </c>
      <c r="DO409" s="40">
        <v>226828</v>
      </c>
      <c r="DP409" s="40">
        <v>22008</v>
      </c>
      <c r="DQ409" s="40">
        <v>11282</v>
      </c>
      <c r="DR409" s="40">
        <v>2240</v>
      </c>
      <c r="DS409" s="159">
        <v>8006</v>
      </c>
      <c r="DT409" s="41">
        <v>530440</v>
      </c>
      <c r="DU409" s="42">
        <v>65886</v>
      </c>
      <c r="DV409" s="42">
        <v>146553</v>
      </c>
      <c r="DW409" s="42">
        <v>157805</v>
      </c>
      <c r="DX409" s="42">
        <v>160196</v>
      </c>
      <c r="DY409" s="41">
        <v>274996</v>
      </c>
      <c r="DZ409" s="42">
        <v>19954</v>
      </c>
      <c r="EA409" s="42">
        <v>67213</v>
      </c>
      <c r="EB409" s="42">
        <v>81580</v>
      </c>
      <c r="EC409" s="160">
        <v>106249</v>
      </c>
    </row>
    <row r="410" spans="1:133">
      <c r="A410" s="155" t="s">
        <v>2445</v>
      </c>
      <c r="B410" s="155" t="s">
        <v>2446</v>
      </c>
      <c r="C410" s="140" t="s">
        <v>80</v>
      </c>
      <c r="D410" s="29" t="s">
        <v>1886</v>
      </c>
      <c r="E410" s="156" t="s">
        <v>2447</v>
      </c>
      <c r="F410" s="29" t="s">
        <v>2448</v>
      </c>
      <c r="G410" s="156" t="s">
        <v>2449</v>
      </c>
      <c r="H410" s="166">
        <v>2020</v>
      </c>
      <c r="I410" s="150">
        <v>1965</v>
      </c>
      <c r="J410" s="100" t="s">
        <v>85</v>
      </c>
      <c r="K410" s="100" t="s">
        <v>49</v>
      </c>
      <c r="L410" s="100" t="s">
        <v>1460</v>
      </c>
      <c r="M410" s="100" t="s">
        <v>87</v>
      </c>
      <c r="N410" s="100" t="s">
        <v>2450</v>
      </c>
      <c r="O410" s="43">
        <f t="shared" si="561"/>
        <v>45.119995660000001</v>
      </c>
      <c r="P410" s="162">
        <f t="shared" si="562"/>
        <v>53.583612700000003</v>
      </c>
      <c r="Q410" s="43">
        <f t="shared" si="563"/>
        <v>42.327238690000001</v>
      </c>
      <c r="R410" s="162">
        <f t="shared" si="564"/>
        <v>53.417733300000002</v>
      </c>
      <c r="S410" s="43">
        <f t="shared" si="565"/>
        <v>45.876790200000002</v>
      </c>
      <c r="T410" s="162">
        <f t="shared" si="566"/>
        <v>52.548307870000002</v>
      </c>
      <c r="U410" s="43">
        <f t="shared" si="567"/>
        <v>47.950298850000003</v>
      </c>
      <c r="V410" s="162">
        <f t="shared" si="568"/>
        <v>51.093031160000002</v>
      </c>
      <c r="W410" s="43">
        <f t="shared" si="831"/>
        <v>47.30473731</v>
      </c>
      <c r="X410" s="162">
        <f t="shared" si="832"/>
        <v>52.443222630000001</v>
      </c>
      <c r="Y410" s="43">
        <f t="shared" si="665"/>
        <v>46.647755410000002</v>
      </c>
      <c r="Z410" s="162">
        <f t="shared" si="666"/>
        <v>53.176318479999999</v>
      </c>
      <c r="AA410" s="43">
        <f t="shared" si="781"/>
        <v>41.579959410000001</v>
      </c>
      <c r="AB410" s="162">
        <f t="shared" si="782"/>
        <v>58.2353205</v>
      </c>
      <c r="AC410" s="43">
        <f t="shared" ref="AC410:AC411" si="911">100*CI410/CH410</f>
        <v>35.854497549999998</v>
      </c>
      <c r="AD410" s="162">
        <f t="shared" ref="AD410:AD411" si="912">100*CJ410/CH410</f>
        <v>60.862670469999998</v>
      </c>
      <c r="AE410" s="43">
        <f t="shared" ref="AE410:AE411" si="913">100*CL410/(CL410+CM410)</f>
        <v>43.601394409999997</v>
      </c>
      <c r="AF410" s="162">
        <f t="shared" ref="AF410:AF411" si="914">100*CM410/(CL410+CM410)</f>
        <v>56.398605590000003</v>
      </c>
      <c r="AG410" s="43">
        <f t="shared" ref="AG410:AL410" si="915">CZ410/$CY410*100</f>
        <v>75.657107940000003</v>
      </c>
      <c r="AH410" s="44">
        <f t="shared" si="915"/>
        <v>19.538213089999999</v>
      </c>
      <c r="AI410" s="44">
        <f t="shared" si="915"/>
        <v>1.848020601</v>
      </c>
      <c r="AJ410" s="44">
        <f t="shared" si="915"/>
        <v>1.2055344589999999</v>
      </c>
      <c r="AK410" s="44">
        <f t="shared" si="915"/>
        <v>0.18855571560000001</v>
      </c>
      <c r="AL410" s="44">
        <f t="shared" si="915"/>
        <v>1.562568199</v>
      </c>
      <c r="AM410" s="43">
        <f t="shared" ref="AM410:AR410" si="916">DN410/$DM410*100</f>
        <v>74.610727769999997</v>
      </c>
      <c r="AN410" s="44">
        <f t="shared" si="916"/>
        <v>19.966361450000001</v>
      </c>
      <c r="AO410" s="44">
        <f t="shared" si="916"/>
        <v>2.6250955440000001</v>
      </c>
      <c r="AP410" s="44">
        <f t="shared" si="916"/>
        <v>1.592607876</v>
      </c>
      <c r="AQ410" s="44">
        <f t="shared" si="916"/>
        <v>0.21450671290000001</v>
      </c>
      <c r="AR410" s="163">
        <f t="shared" si="916"/>
        <v>0.9907006465</v>
      </c>
      <c r="AS410" s="45">
        <f t="shared" si="571"/>
        <v>86.655370930000004</v>
      </c>
      <c r="AT410" s="46">
        <f t="shared" si="577"/>
        <v>311</v>
      </c>
      <c r="AU410" s="47">
        <f t="shared" si="572"/>
        <v>28.571153509999998</v>
      </c>
      <c r="AV410" s="46">
        <f t="shared" si="578"/>
        <v>245</v>
      </c>
      <c r="AW410" s="47">
        <f t="shared" si="573"/>
        <v>32.361096850000003</v>
      </c>
      <c r="AX410" s="164">
        <f t="shared" si="579"/>
        <v>247</v>
      </c>
      <c r="AY410" s="48">
        <v>56316</v>
      </c>
      <c r="AZ410" s="49">
        <f t="shared" si="673"/>
        <v>266</v>
      </c>
      <c r="BA410" s="50">
        <v>62505</v>
      </c>
      <c r="BB410" s="49">
        <f t="shared" si="674"/>
        <v>269</v>
      </c>
      <c r="BC410" s="165">
        <f t="shared" si="574"/>
        <v>51.173637970000001</v>
      </c>
      <c r="BD410" s="51"/>
      <c r="BE410" s="44"/>
      <c r="BF410" s="162"/>
      <c r="BG410" s="100">
        <v>407</v>
      </c>
      <c r="BH410" s="39">
        <v>405973</v>
      </c>
      <c r="BI410" s="40">
        <v>183175</v>
      </c>
      <c r="BJ410" s="40">
        <v>217535</v>
      </c>
      <c r="BK410" s="39">
        <v>365403</v>
      </c>
      <c r="BL410" s="40">
        <v>154665</v>
      </c>
      <c r="BM410" s="40">
        <v>195190</v>
      </c>
      <c r="BN410" s="39">
        <v>358689</v>
      </c>
      <c r="BO410" s="40">
        <v>164555</v>
      </c>
      <c r="BP410" s="40">
        <v>188485</v>
      </c>
      <c r="BQ410" s="39">
        <v>350173</v>
      </c>
      <c r="BR410" s="40">
        <v>167909</v>
      </c>
      <c r="BS410" s="40">
        <v>178914</v>
      </c>
      <c r="BT410" s="39">
        <v>402317</v>
      </c>
      <c r="BU410" s="40">
        <v>190315</v>
      </c>
      <c r="BV410" s="40">
        <v>210988</v>
      </c>
      <c r="BW410" s="40">
        <v>0</v>
      </c>
      <c r="BX410" s="40">
        <v>0</v>
      </c>
      <c r="BY410" s="159">
        <v>1014</v>
      </c>
      <c r="BZ410" s="39">
        <v>310926</v>
      </c>
      <c r="CA410" s="40">
        <v>145040</v>
      </c>
      <c r="CB410" s="40">
        <v>165339</v>
      </c>
      <c r="CC410" s="159">
        <v>547</v>
      </c>
      <c r="CD410" s="39">
        <f t="shared" si="779"/>
        <v>356756</v>
      </c>
      <c r="CE410" s="40">
        <v>148339</v>
      </c>
      <c r="CF410" s="40">
        <v>207758</v>
      </c>
      <c r="CG410" s="159">
        <v>659</v>
      </c>
      <c r="CH410" s="39">
        <f t="shared" ref="CH410:CH411" si="917">CI410+CJ410+CK410</f>
        <v>204945</v>
      </c>
      <c r="CI410" s="40">
        <v>73482</v>
      </c>
      <c r="CJ410" s="40">
        <v>124735</v>
      </c>
      <c r="CK410" s="159">
        <v>6728</v>
      </c>
      <c r="CL410" s="39">
        <v>149214</v>
      </c>
      <c r="CM410" s="159">
        <v>193009</v>
      </c>
      <c r="CN410" s="39"/>
      <c r="CO410" s="40"/>
      <c r="CP410" s="40"/>
      <c r="CQ410" s="159"/>
      <c r="CR410" s="39">
        <v>716185</v>
      </c>
      <c r="CS410" s="40">
        <v>529250</v>
      </c>
      <c r="CT410" s="40">
        <v>140410</v>
      </c>
      <c r="CU410" s="40">
        <v>19810</v>
      </c>
      <c r="CV410" s="40">
        <v>8795</v>
      </c>
      <c r="CW410" s="40">
        <v>1400</v>
      </c>
      <c r="CX410" s="40">
        <v>16520</v>
      </c>
      <c r="CY410" s="39">
        <v>572775</v>
      </c>
      <c r="CZ410" s="40">
        <v>433345</v>
      </c>
      <c r="DA410" s="40">
        <v>111910</v>
      </c>
      <c r="DB410" s="40">
        <v>10585</v>
      </c>
      <c r="DC410" s="40">
        <v>6905</v>
      </c>
      <c r="DD410" s="40">
        <v>1080</v>
      </c>
      <c r="DE410" s="40">
        <v>8950</v>
      </c>
      <c r="DF410" s="39">
        <v>727365</v>
      </c>
      <c r="DG410" s="40">
        <v>531392</v>
      </c>
      <c r="DH410" s="40">
        <v>148287</v>
      </c>
      <c r="DI410" s="40">
        <v>22973</v>
      </c>
      <c r="DJ410" s="40">
        <v>11194</v>
      </c>
      <c r="DK410" s="40">
        <v>1543</v>
      </c>
      <c r="DL410" s="159">
        <v>11976</v>
      </c>
      <c r="DM410" s="39">
        <v>574341</v>
      </c>
      <c r="DN410" s="40">
        <v>428520</v>
      </c>
      <c r="DO410" s="40">
        <v>114675</v>
      </c>
      <c r="DP410" s="40">
        <v>15077</v>
      </c>
      <c r="DQ410" s="40">
        <v>9147</v>
      </c>
      <c r="DR410" s="40">
        <v>1232</v>
      </c>
      <c r="DS410" s="159">
        <v>5690</v>
      </c>
      <c r="DT410" s="41">
        <v>519370</v>
      </c>
      <c r="DU410" s="42">
        <v>69308</v>
      </c>
      <c r="DV410" s="42">
        <v>154097</v>
      </c>
      <c r="DW410" s="42">
        <v>147575</v>
      </c>
      <c r="DX410" s="42">
        <v>148390</v>
      </c>
      <c r="DY410" s="41">
        <v>389480</v>
      </c>
      <c r="DZ410" s="42">
        <v>41314</v>
      </c>
      <c r="EA410" s="42">
        <v>109598</v>
      </c>
      <c r="EB410" s="42">
        <v>112528</v>
      </c>
      <c r="EC410" s="160">
        <v>126040</v>
      </c>
    </row>
    <row r="411" spans="1:133">
      <c r="A411" s="154" t="s">
        <v>2451</v>
      </c>
      <c r="B411" s="154" t="s">
        <v>2452</v>
      </c>
      <c r="C411" s="140" t="s">
        <v>80</v>
      </c>
      <c r="D411" s="29" t="s">
        <v>2453</v>
      </c>
      <c r="E411" s="156" t="s">
        <v>2454</v>
      </c>
      <c r="F411" s="29" t="s">
        <v>2455</v>
      </c>
      <c r="G411" s="156" t="s">
        <v>2456</v>
      </c>
      <c r="H411" s="161">
        <v>2018</v>
      </c>
      <c r="I411" s="150">
        <v>1972</v>
      </c>
      <c r="J411" s="100" t="s">
        <v>85</v>
      </c>
      <c r="K411" s="100" t="s">
        <v>49</v>
      </c>
      <c r="L411" s="100" t="s">
        <v>148</v>
      </c>
      <c r="M411" s="100" t="s">
        <v>87</v>
      </c>
      <c r="N411" s="100" t="s">
        <v>102</v>
      </c>
      <c r="O411" s="43">
        <f t="shared" si="561"/>
        <v>38.570812050000001</v>
      </c>
      <c r="P411" s="162">
        <f t="shared" si="562"/>
        <v>59.7600275</v>
      </c>
      <c r="Q411" s="43">
        <f t="shared" si="563"/>
        <v>34.904775690000001</v>
      </c>
      <c r="R411" s="162">
        <f t="shared" si="564"/>
        <v>59.711432709999997</v>
      </c>
      <c r="S411" s="43">
        <f t="shared" si="565"/>
        <v>39.464678200000002</v>
      </c>
      <c r="T411" s="162">
        <f t="shared" si="566"/>
        <v>58.843291600000001</v>
      </c>
      <c r="U411" s="43">
        <f t="shared" si="567"/>
        <v>41.980929260000003</v>
      </c>
      <c r="V411" s="162">
        <f t="shared" si="568"/>
        <v>56.980456609999997</v>
      </c>
      <c r="W411" s="43">
        <f t="shared" si="831"/>
        <v>35.286645559999997</v>
      </c>
      <c r="X411" s="162">
        <f t="shared" si="832"/>
        <v>64.588162269999998</v>
      </c>
      <c r="Y411" s="43">
        <f t="shared" si="665"/>
        <v>40.206911009999999</v>
      </c>
      <c r="Z411" s="162">
        <f t="shared" si="666"/>
        <v>59.691090600000003</v>
      </c>
      <c r="AA411" s="43">
        <f t="shared" si="781"/>
        <v>33.146281569999999</v>
      </c>
      <c r="AB411" s="162">
        <f t="shared" si="782"/>
        <v>66.626774109999999</v>
      </c>
      <c r="AC411" s="43">
        <f t="shared" si="911"/>
        <v>0</v>
      </c>
      <c r="AD411" s="162">
        <f t="shared" si="912"/>
        <v>74.508647359999998</v>
      </c>
      <c r="AE411" s="43">
        <f t="shared" si="913"/>
        <v>34.634792269999998</v>
      </c>
      <c r="AF411" s="162">
        <f t="shared" si="914"/>
        <v>65.365207729999995</v>
      </c>
      <c r="AG411" s="43">
        <f t="shared" ref="AG411:AL411" si="918">CZ411/$CY411*100</f>
        <v>83.708568119999995</v>
      </c>
      <c r="AH411" s="44">
        <f t="shared" si="918"/>
        <v>10.574458720000001</v>
      </c>
      <c r="AI411" s="44">
        <f t="shared" si="918"/>
        <v>2.9909477660000001</v>
      </c>
      <c r="AJ411" s="44">
        <f t="shared" si="918"/>
        <v>1.2132927179999999</v>
      </c>
      <c r="AK411" s="44">
        <f t="shared" si="918"/>
        <v>0.24938947040000001</v>
      </c>
      <c r="AL411" s="44">
        <f t="shared" si="918"/>
        <v>1.2633432</v>
      </c>
      <c r="AM411" s="43">
        <f t="shared" ref="AM411:AR411" si="919">DN411/$DM411*100</f>
        <v>83.692566119999995</v>
      </c>
      <c r="AN411" s="44">
        <f t="shared" si="919"/>
        <v>10.16270242</v>
      </c>
      <c r="AO411" s="44">
        <f t="shared" si="919"/>
        <v>3.4745818939999999</v>
      </c>
      <c r="AP411" s="44">
        <f t="shared" si="919"/>
        <v>1.398109313</v>
      </c>
      <c r="AQ411" s="44">
        <f t="shared" si="919"/>
        <v>0.23956612690000001</v>
      </c>
      <c r="AR411" s="163">
        <f t="shared" si="919"/>
        <v>1.0324741310000001</v>
      </c>
      <c r="AS411" s="45">
        <f t="shared" si="571"/>
        <v>87.620895809999993</v>
      </c>
      <c r="AT411" s="46">
        <f t="shared" si="577"/>
        <v>283</v>
      </c>
      <c r="AU411" s="47">
        <f t="shared" si="572"/>
        <v>27.629551159999998</v>
      </c>
      <c r="AV411" s="46">
        <f t="shared" si="578"/>
        <v>256</v>
      </c>
      <c r="AW411" s="47">
        <f t="shared" si="573"/>
        <v>29.447819259999999</v>
      </c>
      <c r="AX411" s="164">
        <f t="shared" si="579"/>
        <v>287</v>
      </c>
      <c r="AY411" s="48">
        <v>55750</v>
      </c>
      <c r="AZ411" s="49">
        <f t="shared" si="673"/>
        <v>278</v>
      </c>
      <c r="BA411" s="50">
        <v>59079</v>
      </c>
      <c r="BB411" s="49">
        <f t="shared" si="674"/>
        <v>317</v>
      </c>
      <c r="BC411" s="165">
        <f t="shared" si="574"/>
        <v>59.05822027</v>
      </c>
      <c r="BD411" s="51"/>
      <c r="BE411" s="44"/>
      <c r="BF411" s="162"/>
      <c r="BG411" s="100">
        <v>408</v>
      </c>
      <c r="BH411" s="39">
        <v>386961</v>
      </c>
      <c r="BI411" s="40">
        <v>149254</v>
      </c>
      <c r="BJ411" s="40">
        <v>231248</v>
      </c>
      <c r="BK411" s="39">
        <v>345500</v>
      </c>
      <c r="BL411" s="40">
        <v>120596</v>
      </c>
      <c r="BM411" s="40">
        <v>206303</v>
      </c>
      <c r="BN411" s="39">
        <v>334864</v>
      </c>
      <c r="BO411" s="40">
        <v>132153</v>
      </c>
      <c r="BP411" s="40">
        <v>197045</v>
      </c>
      <c r="BQ411" s="39">
        <v>327937</v>
      </c>
      <c r="BR411" s="40">
        <v>137671</v>
      </c>
      <c r="BS411" s="40">
        <v>186860</v>
      </c>
      <c r="BT411" s="39">
        <v>381813</v>
      </c>
      <c r="BU411" s="40">
        <v>134729</v>
      </c>
      <c r="BV411" s="40">
        <v>246606</v>
      </c>
      <c r="BW411" s="40">
        <v>0</v>
      </c>
      <c r="BX411" s="40">
        <v>0</v>
      </c>
      <c r="BY411" s="159">
        <v>478</v>
      </c>
      <c r="BZ411" s="39">
        <v>281377</v>
      </c>
      <c r="CA411" s="40">
        <v>113133</v>
      </c>
      <c r="CB411" s="40">
        <v>167957</v>
      </c>
      <c r="CC411" s="159">
        <v>287</v>
      </c>
      <c r="CD411" s="39">
        <f t="shared" si="779"/>
        <v>338409</v>
      </c>
      <c r="CE411" s="40">
        <v>112170</v>
      </c>
      <c r="CF411" s="40">
        <v>225471</v>
      </c>
      <c r="CG411" s="159">
        <v>768</v>
      </c>
      <c r="CH411" s="39">
        <f t="shared" si="917"/>
        <v>179708</v>
      </c>
      <c r="CI411" s="40">
        <v>0</v>
      </c>
      <c r="CJ411" s="40">
        <v>133898</v>
      </c>
      <c r="CK411" s="159">
        <v>45810</v>
      </c>
      <c r="CL411" s="39">
        <v>111949</v>
      </c>
      <c r="CM411" s="159">
        <v>211278</v>
      </c>
      <c r="CN411" s="39"/>
      <c r="CO411" s="40"/>
      <c r="CP411" s="40"/>
      <c r="CQ411" s="159"/>
      <c r="CR411" s="39">
        <v>728545</v>
      </c>
      <c r="CS411" s="40">
        <v>592420</v>
      </c>
      <c r="CT411" s="40">
        <v>79845</v>
      </c>
      <c r="CU411" s="40">
        <v>30400</v>
      </c>
      <c r="CV411" s="40">
        <v>8835</v>
      </c>
      <c r="CW411" s="40">
        <v>1635</v>
      </c>
      <c r="CX411" s="40">
        <v>15410</v>
      </c>
      <c r="CY411" s="39">
        <v>579415</v>
      </c>
      <c r="CZ411" s="40">
        <v>485020</v>
      </c>
      <c r="DA411" s="40">
        <v>61270</v>
      </c>
      <c r="DB411" s="40">
        <v>17330</v>
      </c>
      <c r="DC411" s="40">
        <v>7030</v>
      </c>
      <c r="DD411" s="40">
        <v>1445</v>
      </c>
      <c r="DE411" s="40">
        <v>7320</v>
      </c>
      <c r="DF411" s="39">
        <v>727366</v>
      </c>
      <c r="DG411" s="40">
        <v>593533</v>
      </c>
      <c r="DH411" s="40">
        <v>78117</v>
      </c>
      <c r="DI411" s="40">
        <v>31018</v>
      </c>
      <c r="DJ411" s="40">
        <v>10464</v>
      </c>
      <c r="DK411" s="40">
        <v>1695</v>
      </c>
      <c r="DL411" s="159">
        <v>12539</v>
      </c>
      <c r="DM411" s="39">
        <v>572702</v>
      </c>
      <c r="DN411" s="40">
        <v>479309</v>
      </c>
      <c r="DO411" s="40">
        <v>58202</v>
      </c>
      <c r="DP411" s="40">
        <v>19899</v>
      </c>
      <c r="DQ411" s="40">
        <v>8007</v>
      </c>
      <c r="DR411" s="40">
        <v>1372</v>
      </c>
      <c r="DS411" s="159">
        <v>5913</v>
      </c>
      <c r="DT411" s="41">
        <v>510667</v>
      </c>
      <c r="DU411" s="42">
        <v>63216</v>
      </c>
      <c r="DV411" s="42">
        <v>166364</v>
      </c>
      <c r="DW411" s="42">
        <v>139992</v>
      </c>
      <c r="DX411" s="42">
        <v>141095</v>
      </c>
      <c r="DY411" s="41">
        <v>421257</v>
      </c>
      <c r="DZ411" s="42">
        <v>45290</v>
      </c>
      <c r="EA411" s="42">
        <v>135852</v>
      </c>
      <c r="EB411" s="42">
        <v>116064</v>
      </c>
      <c r="EC411" s="160">
        <v>124051</v>
      </c>
    </row>
    <row r="412" spans="1:133">
      <c r="A412" s="155" t="s">
        <v>2457</v>
      </c>
      <c r="B412" s="155" t="s">
        <v>2458</v>
      </c>
      <c r="C412" s="140" t="s">
        <v>126</v>
      </c>
      <c r="D412" s="29" t="s">
        <v>2459</v>
      </c>
      <c r="E412" s="156" t="s">
        <v>2460</v>
      </c>
      <c r="F412" s="29" t="s">
        <v>2461</v>
      </c>
      <c r="G412" s="156" t="s">
        <v>2462</v>
      </c>
      <c r="H412" s="166">
        <v>2018</v>
      </c>
      <c r="I412" s="150">
        <v>1979</v>
      </c>
      <c r="J412" s="100" t="s">
        <v>131</v>
      </c>
      <c r="K412" s="100" t="s">
        <v>49</v>
      </c>
      <c r="L412" s="100" t="s">
        <v>196</v>
      </c>
      <c r="M412" s="100" t="s">
        <v>87</v>
      </c>
      <c r="N412" s="100" t="s">
        <v>102</v>
      </c>
      <c r="O412" s="43">
        <f t="shared" si="561"/>
        <v>49.814886319999999</v>
      </c>
      <c r="P412" s="162">
        <f t="shared" si="562"/>
        <v>48.70944025</v>
      </c>
      <c r="Q412" s="43">
        <f t="shared" si="563"/>
        <v>43.997470470000003</v>
      </c>
      <c r="R412" s="162">
        <f t="shared" si="564"/>
        <v>50.49672589</v>
      </c>
      <c r="S412" s="43">
        <f t="shared" si="565"/>
        <v>44.076709020000003</v>
      </c>
      <c r="T412" s="162">
        <f t="shared" si="566"/>
        <v>54.598913920000001</v>
      </c>
      <c r="U412" s="43">
        <f t="shared" si="567"/>
        <v>45.678648729999999</v>
      </c>
      <c r="V412" s="162">
        <f t="shared" si="568"/>
        <v>53.515013930000002</v>
      </c>
      <c r="W412" s="43">
        <f t="shared" si="831"/>
        <v>50.819542239999997</v>
      </c>
      <c r="X412" s="162">
        <f t="shared" si="832"/>
        <v>48.999315490000001</v>
      </c>
      <c r="Y412" s="43">
        <f t="shared" si="665"/>
        <v>50.336618039999998</v>
      </c>
      <c r="Z412" s="162">
        <f t="shared" si="666"/>
        <v>48.39724073</v>
      </c>
      <c r="AA412" s="43">
        <f t="shared" si="781"/>
        <v>42.240144739999998</v>
      </c>
      <c r="AB412" s="162">
        <f t="shared" si="782"/>
        <v>57.510094600000002</v>
      </c>
      <c r="AC412" s="58" t="s">
        <v>655</v>
      </c>
      <c r="AD412" s="168"/>
      <c r="AE412" s="58" t="s">
        <v>655</v>
      </c>
      <c r="AF412" s="168"/>
      <c r="AG412" s="43">
        <f t="shared" ref="AG412:AL412" si="920">CZ412/$CY412*100</f>
        <v>71.85546497</v>
      </c>
      <c r="AH412" s="44">
        <f t="shared" si="920"/>
        <v>18.83375302</v>
      </c>
      <c r="AI412" s="44">
        <f t="shared" si="920"/>
        <v>3.8924791769999998</v>
      </c>
      <c r="AJ412" s="44">
        <f t="shared" si="920"/>
        <v>3.4258395109999999</v>
      </c>
      <c r="AK412" s="44">
        <f t="shared" si="920"/>
        <v>0.23420028530000001</v>
      </c>
      <c r="AL412" s="44">
        <f t="shared" si="920"/>
        <v>1.758263044</v>
      </c>
      <c r="AM412" s="43">
        <f t="shared" ref="AM412:AR412" si="921">DN412/$DM412*100</f>
        <v>71.54462461</v>
      </c>
      <c r="AN412" s="44">
        <f t="shared" si="921"/>
        <v>17.484228810000001</v>
      </c>
      <c r="AO412" s="44">
        <f t="shared" si="921"/>
        <v>5.2801447799999996</v>
      </c>
      <c r="AP412" s="44">
        <f t="shared" si="921"/>
        <v>4.1419077829999997</v>
      </c>
      <c r="AQ412" s="44">
        <f t="shared" si="921"/>
        <v>0.2441696035</v>
      </c>
      <c r="AR412" s="163">
        <f t="shared" si="921"/>
        <v>1.3049244230000001</v>
      </c>
      <c r="AS412" s="45">
        <f t="shared" si="571"/>
        <v>91.125515530000001</v>
      </c>
      <c r="AT412" s="46">
        <f t="shared" si="577"/>
        <v>124</v>
      </c>
      <c r="AU412" s="47">
        <f t="shared" si="572"/>
        <v>39.982667890000002</v>
      </c>
      <c r="AV412" s="46">
        <f t="shared" si="578"/>
        <v>94</v>
      </c>
      <c r="AW412" s="47">
        <f t="shared" si="573"/>
        <v>43.213589249999998</v>
      </c>
      <c r="AX412" s="164">
        <f t="shared" si="579"/>
        <v>114</v>
      </c>
      <c r="AY412" s="48">
        <v>80108</v>
      </c>
      <c r="AZ412" s="49">
        <f t="shared" si="673"/>
        <v>74</v>
      </c>
      <c r="BA412" s="50">
        <v>85905</v>
      </c>
      <c r="BB412" s="49">
        <f t="shared" si="674"/>
        <v>93</v>
      </c>
      <c r="BC412" s="165">
        <f t="shared" si="574"/>
        <v>40.804139480000003</v>
      </c>
      <c r="BD412" s="51"/>
      <c r="BE412" s="44"/>
      <c r="BF412" s="162"/>
      <c r="BG412" s="100">
        <v>409</v>
      </c>
      <c r="BH412" s="39">
        <v>458367</v>
      </c>
      <c r="BI412" s="40">
        <v>228335</v>
      </c>
      <c r="BJ412" s="40">
        <v>223268</v>
      </c>
      <c r="BK412" s="39">
        <v>392168</v>
      </c>
      <c r="BL412" s="40">
        <v>172544</v>
      </c>
      <c r="BM412" s="40">
        <v>198032</v>
      </c>
      <c r="BN412" s="39">
        <v>377687</v>
      </c>
      <c r="BO412" s="40">
        <v>166472</v>
      </c>
      <c r="BP412" s="40">
        <v>206213</v>
      </c>
      <c r="BQ412" s="39">
        <v>359899</v>
      </c>
      <c r="BR412" s="40">
        <v>164397</v>
      </c>
      <c r="BS412" s="40">
        <v>192600</v>
      </c>
      <c r="BT412" s="39">
        <v>454339</v>
      </c>
      <c r="BU412" s="40">
        <v>230893</v>
      </c>
      <c r="BV412" s="40">
        <v>222623</v>
      </c>
      <c r="BW412" s="40">
        <v>0</v>
      </c>
      <c r="BX412" s="40">
        <v>0</v>
      </c>
      <c r="BY412" s="159">
        <v>823</v>
      </c>
      <c r="BZ412" s="39">
        <v>349803</v>
      </c>
      <c r="CA412" s="40">
        <v>176079</v>
      </c>
      <c r="CB412" s="40">
        <v>169295</v>
      </c>
      <c r="CC412" s="159">
        <v>4429</v>
      </c>
      <c r="CD412" s="39">
        <f t="shared" si="779"/>
        <v>379163</v>
      </c>
      <c r="CE412" s="40">
        <v>160159</v>
      </c>
      <c r="CF412" s="40">
        <v>218057</v>
      </c>
      <c r="CG412" s="159">
        <v>947</v>
      </c>
      <c r="CH412" s="39"/>
      <c r="CI412" s="40"/>
      <c r="CJ412" s="40"/>
      <c r="CK412" s="159"/>
      <c r="CL412" s="39"/>
      <c r="CM412" s="159"/>
      <c r="CN412" s="39"/>
      <c r="CO412" s="40"/>
      <c r="CP412" s="40"/>
      <c r="CQ412" s="159"/>
      <c r="CR412" s="39">
        <v>745790</v>
      </c>
      <c r="CS412" s="40">
        <v>516645</v>
      </c>
      <c r="CT412" s="40">
        <v>137190</v>
      </c>
      <c r="CU412" s="40">
        <v>41335</v>
      </c>
      <c r="CV412" s="40">
        <v>27805</v>
      </c>
      <c r="CW412" s="40">
        <v>1675</v>
      </c>
      <c r="CX412" s="40">
        <v>21140</v>
      </c>
      <c r="CY412" s="39">
        <v>567890</v>
      </c>
      <c r="CZ412" s="40">
        <v>408060</v>
      </c>
      <c r="DA412" s="40">
        <v>106955</v>
      </c>
      <c r="DB412" s="40">
        <v>22105</v>
      </c>
      <c r="DC412" s="40">
        <v>19455</v>
      </c>
      <c r="DD412" s="40">
        <v>1330</v>
      </c>
      <c r="DE412" s="40">
        <v>9985</v>
      </c>
      <c r="DF412" s="39">
        <v>727366</v>
      </c>
      <c r="DG412" s="40">
        <v>505183</v>
      </c>
      <c r="DH412" s="40">
        <v>128768</v>
      </c>
      <c r="DI412" s="40">
        <v>44656</v>
      </c>
      <c r="DJ412" s="40">
        <v>30859</v>
      </c>
      <c r="DK412" s="40">
        <v>1762</v>
      </c>
      <c r="DL412" s="159">
        <v>16138</v>
      </c>
      <c r="DM412" s="39">
        <v>545932</v>
      </c>
      <c r="DN412" s="40">
        <v>390585</v>
      </c>
      <c r="DO412" s="40">
        <v>95452</v>
      </c>
      <c r="DP412" s="40">
        <v>28826</v>
      </c>
      <c r="DQ412" s="40">
        <v>22612</v>
      </c>
      <c r="DR412" s="40">
        <v>1333</v>
      </c>
      <c r="DS412" s="159">
        <v>7124</v>
      </c>
      <c r="DT412" s="41">
        <v>541192</v>
      </c>
      <c r="DU412" s="42">
        <v>48028</v>
      </c>
      <c r="DV412" s="42">
        <v>130729</v>
      </c>
      <c r="DW412" s="42">
        <v>146052</v>
      </c>
      <c r="DX412" s="42">
        <v>216383</v>
      </c>
      <c r="DY412" s="41">
        <v>377416</v>
      </c>
      <c r="DZ412" s="42">
        <v>23799</v>
      </c>
      <c r="EA412" s="42">
        <v>87907</v>
      </c>
      <c r="EB412" s="42">
        <v>102615</v>
      </c>
      <c r="EC412" s="160">
        <v>163095</v>
      </c>
    </row>
    <row r="413" spans="1:133">
      <c r="A413" s="154" t="s">
        <v>2463</v>
      </c>
      <c r="B413" s="154" t="s">
        <v>2464</v>
      </c>
      <c r="C413" s="140" t="s">
        <v>126</v>
      </c>
      <c r="D413" s="29" t="s">
        <v>1497</v>
      </c>
      <c r="E413" s="156" t="s">
        <v>2465</v>
      </c>
      <c r="F413" s="29" t="s">
        <v>2466</v>
      </c>
      <c r="G413" s="156" t="s">
        <v>2467</v>
      </c>
      <c r="H413" s="166">
        <v>2014</v>
      </c>
      <c r="I413" s="150">
        <v>1950</v>
      </c>
      <c r="J413" s="100" t="s">
        <v>85</v>
      </c>
      <c r="K413" s="100" t="s">
        <v>49</v>
      </c>
      <c r="L413" s="100" t="s">
        <v>396</v>
      </c>
      <c r="M413" s="100" t="s">
        <v>87</v>
      </c>
      <c r="N413" s="100" t="s">
        <v>102</v>
      </c>
      <c r="O413" s="43">
        <f t="shared" si="561"/>
        <v>77.587989269999994</v>
      </c>
      <c r="P413" s="162">
        <f t="shared" si="562"/>
        <v>21.101731010000002</v>
      </c>
      <c r="Q413" s="43">
        <f t="shared" si="563"/>
        <v>73.505307369999997</v>
      </c>
      <c r="R413" s="162">
        <f t="shared" si="564"/>
        <v>20.890767499999999</v>
      </c>
      <c r="S413" s="43">
        <f t="shared" si="565"/>
        <v>67.755592190000002</v>
      </c>
      <c r="T413" s="162">
        <f t="shared" si="566"/>
        <v>30.99935232</v>
      </c>
      <c r="U413" s="43">
        <f t="shared" si="567"/>
        <v>68.210971729999997</v>
      </c>
      <c r="V413" s="162">
        <f t="shared" si="568"/>
        <v>30.452437870000001</v>
      </c>
      <c r="W413" s="43">
        <f t="shared" si="831"/>
        <v>75.790770469999998</v>
      </c>
      <c r="X413" s="162">
        <f t="shared" si="832"/>
        <v>23.976417049999998</v>
      </c>
      <c r="Y413" s="43">
        <f t="shared" si="665"/>
        <v>76.101161520000005</v>
      </c>
      <c r="Z413" s="162">
        <f t="shared" si="666"/>
        <v>23.679591559999999</v>
      </c>
      <c r="AA413" s="43">
        <f t="shared" si="781"/>
        <v>68.386307930000001</v>
      </c>
      <c r="AB413" s="162">
        <f t="shared" si="782"/>
        <v>27.27849926</v>
      </c>
      <c r="AC413" s="43">
        <f t="shared" ref="AC413:AC438" si="922">100*CI413/CH413</f>
        <v>63.080817029999999</v>
      </c>
      <c r="AD413" s="162">
        <f t="shared" ref="AD413:AD438" si="923">100*CJ413/CH413</f>
        <v>31.421733740000001</v>
      </c>
      <c r="AE413" s="43">
        <f t="shared" ref="AE413:AE438" si="924">100*CL413/(CL413+CM413)</f>
        <v>67.874165590000004</v>
      </c>
      <c r="AF413" s="162">
        <f t="shared" ref="AF413:AF438" si="925">100*CM413/(CL413+CM413)</f>
        <v>32.125834410000003</v>
      </c>
      <c r="AG413" s="43">
        <f t="shared" ref="AG413:AL413" si="926">CZ413/$CY413*100</f>
        <v>62.043196500000001</v>
      </c>
      <c r="AH413" s="44">
        <f t="shared" si="926"/>
        <v>14.0402951</v>
      </c>
      <c r="AI413" s="44">
        <f t="shared" si="926"/>
        <v>11.034864519999999</v>
      </c>
      <c r="AJ413" s="44">
        <f t="shared" si="926"/>
        <v>9.9430218460000006</v>
      </c>
      <c r="AK413" s="44">
        <f t="shared" si="926"/>
        <v>0.15843171689999999</v>
      </c>
      <c r="AL413" s="44">
        <f t="shared" si="926"/>
        <v>2.780190309</v>
      </c>
      <c r="AM413" s="43">
        <f t="shared" ref="AM413:AR413" si="927">DN413/$DM413*100</f>
        <v>56.434716969999997</v>
      </c>
      <c r="AN413" s="44">
        <f t="shared" si="927"/>
        <v>13.032133079999999</v>
      </c>
      <c r="AO413" s="44">
        <f t="shared" si="927"/>
        <v>17.0315333</v>
      </c>
      <c r="AP413" s="44">
        <f t="shared" si="927"/>
        <v>11.103010619999999</v>
      </c>
      <c r="AQ413" s="44">
        <f t="shared" si="927"/>
        <v>0.20165043120000001</v>
      </c>
      <c r="AR413" s="163">
        <f t="shared" si="927"/>
        <v>2.196955596</v>
      </c>
      <c r="AS413" s="45">
        <f t="shared" si="571"/>
        <v>91.612709910000007</v>
      </c>
      <c r="AT413" s="46">
        <f t="shared" si="577"/>
        <v>99</v>
      </c>
      <c r="AU413" s="47">
        <f t="shared" si="572"/>
        <v>62.226003329999998</v>
      </c>
      <c r="AV413" s="46">
        <f t="shared" si="578"/>
        <v>5</v>
      </c>
      <c r="AW413" s="47">
        <f t="shared" si="573"/>
        <v>77.488910480000001</v>
      </c>
      <c r="AX413" s="164">
        <f t="shared" si="579"/>
        <v>3</v>
      </c>
      <c r="AY413" s="48">
        <v>109345</v>
      </c>
      <c r="AZ413" s="49">
        <f t="shared" si="673"/>
        <v>13</v>
      </c>
      <c r="BA413" s="50">
        <v>132847</v>
      </c>
      <c r="BB413" s="49">
        <f t="shared" si="674"/>
        <v>3</v>
      </c>
      <c r="BC413" s="165">
        <f t="shared" si="574"/>
        <v>13.96659951</v>
      </c>
      <c r="BD413" s="51"/>
      <c r="BE413" s="44"/>
      <c r="BF413" s="162"/>
      <c r="BG413" s="100">
        <v>410</v>
      </c>
      <c r="BH413" s="39">
        <v>401441</v>
      </c>
      <c r="BI413" s="40">
        <v>311470</v>
      </c>
      <c r="BJ413" s="40">
        <v>84711</v>
      </c>
      <c r="BK413" s="39">
        <v>367885</v>
      </c>
      <c r="BL413" s="40">
        <v>270415</v>
      </c>
      <c r="BM413" s="40">
        <v>76854</v>
      </c>
      <c r="BN413" s="39">
        <v>359743</v>
      </c>
      <c r="BO413" s="40">
        <v>243746</v>
      </c>
      <c r="BP413" s="40">
        <v>111518</v>
      </c>
      <c r="BQ413" s="39">
        <v>345506</v>
      </c>
      <c r="BR413" s="40">
        <v>235673</v>
      </c>
      <c r="BS413" s="40">
        <v>105215</v>
      </c>
      <c r="BT413" s="39">
        <v>397745</v>
      </c>
      <c r="BU413" s="40">
        <v>301454</v>
      </c>
      <c r="BV413" s="40">
        <v>95365</v>
      </c>
      <c r="BW413" s="40">
        <v>0</v>
      </c>
      <c r="BX413" s="40">
        <v>0</v>
      </c>
      <c r="BY413" s="159">
        <v>926</v>
      </c>
      <c r="BZ413" s="39">
        <v>324748</v>
      </c>
      <c r="CA413" s="40">
        <v>247137</v>
      </c>
      <c r="CB413" s="40">
        <v>76899</v>
      </c>
      <c r="CC413" s="159">
        <v>712</v>
      </c>
      <c r="CD413" s="39">
        <f t="shared" si="779"/>
        <v>360676</v>
      </c>
      <c r="CE413" s="40">
        <v>246653</v>
      </c>
      <c r="CF413" s="40">
        <v>98387</v>
      </c>
      <c r="CG413" s="159">
        <v>15636</v>
      </c>
      <c r="CH413" s="39">
        <f t="shared" ref="CH413:CH438" si="928">CI413+CJ413+CK413</f>
        <v>203076</v>
      </c>
      <c r="CI413" s="40">
        <v>128102</v>
      </c>
      <c r="CJ413" s="40">
        <v>63810</v>
      </c>
      <c r="CK413" s="159">
        <v>11164</v>
      </c>
      <c r="CL413" s="39">
        <v>226847</v>
      </c>
      <c r="CM413" s="159">
        <v>107370</v>
      </c>
      <c r="CN413" s="39"/>
      <c r="CO413" s="40"/>
      <c r="CP413" s="40"/>
      <c r="CQ413" s="159"/>
      <c r="CR413" s="39">
        <v>680165</v>
      </c>
      <c r="CS413" s="40">
        <v>397180</v>
      </c>
      <c r="CT413" s="40">
        <v>95615</v>
      </c>
      <c r="CU413" s="40">
        <v>96440</v>
      </c>
      <c r="CV413" s="40">
        <v>65070</v>
      </c>
      <c r="CW413" s="40">
        <v>1030</v>
      </c>
      <c r="CX413" s="40">
        <v>24830</v>
      </c>
      <c r="CY413" s="39">
        <v>523885</v>
      </c>
      <c r="CZ413" s="40">
        <v>325035</v>
      </c>
      <c r="DA413" s="40">
        <v>73555</v>
      </c>
      <c r="DB413" s="40">
        <v>57810</v>
      </c>
      <c r="DC413" s="40">
        <v>52090</v>
      </c>
      <c r="DD413" s="40">
        <v>830</v>
      </c>
      <c r="DE413" s="40">
        <v>14565</v>
      </c>
      <c r="DF413" s="39">
        <v>727366</v>
      </c>
      <c r="DG413" s="40">
        <v>389808</v>
      </c>
      <c r="DH413" s="40">
        <v>98638</v>
      </c>
      <c r="DI413" s="40">
        <v>135594</v>
      </c>
      <c r="DJ413" s="40">
        <v>80018</v>
      </c>
      <c r="DK413" s="40">
        <v>1471</v>
      </c>
      <c r="DL413" s="159">
        <v>21837</v>
      </c>
      <c r="DM413" s="39">
        <v>580212</v>
      </c>
      <c r="DN413" s="40">
        <v>327441</v>
      </c>
      <c r="DO413" s="40">
        <v>75614</v>
      </c>
      <c r="DP413" s="40">
        <v>98819</v>
      </c>
      <c r="DQ413" s="40">
        <v>64421</v>
      </c>
      <c r="DR413" s="40">
        <v>1170</v>
      </c>
      <c r="DS413" s="159">
        <v>12747</v>
      </c>
      <c r="DT413" s="41">
        <v>570673</v>
      </c>
      <c r="DU413" s="42">
        <v>47864</v>
      </c>
      <c r="DV413" s="42">
        <v>70794</v>
      </c>
      <c r="DW413" s="42">
        <v>96908</v>
      </c>
      <c r="DX413" s="42">
        <v>355107</v>
      </c>
      <c r="DY413" s="41">
        <v>312908</v>
      </c>
      <c r="DZ413" s="42">
        <v>4941</v>
      </c>
      <c r="EA413" s="42">
        <v>22589</v>
      </c>
      <c r="EB413" s="42">
        <v>42909</v>
      </c>
      <c r="EC413" s="160">
        <v>242469</v>
      </c>
    </row>
    <row r="414" spans="1:133">
      <c r="A414" s="155" t="s">
        <v>2468</v>
      </c>
      <c r="B414" s="155" t="s">
        <v>2469</v>
      </c>
      <c r="C414" s="140" t="s">
        <v>80</v>
      </c>
      <c r="D414" s="29" t="s">
        <v>2470</v>
      </c>
      <c r="E414" s="156" t="s">
        <v>2471</v>
      </c>
      <c r="F414" s="29" t="s">
        <v>2472</v>
      </c>
      <c r="G414" s="156" t="s">
        <v>2473</v>
      </c>
      <c r="H414" s="166">
        <v>2010</v>
      </c>
      <c r="I414" s="150">
        <v>1958</v>
      </c>
      <c r="J414" s="100" t="s">
        <v>85</v>
      </c>
      <c r="K414" s="100" t="s">
        <v>49</v>
      </c>
      <c r="L414" s="100" t="s">
        <v>396</v>
      </c>
      <c r="M414" s="100" t="s">
        <v>87</v>
      </c>
      <c r="N414" s="100" t="s">
        <v>102</v>
      </c>
      <c r="O414" s="43">
        <f t="shared" si="561"/>
        <v>28.36307077</v>
      </c>
      <c r="P414" s="162">
        <f t="shared" si="562"/>
        <v>70.437177640000002</v>
      </c>
      <c r="Q414" s="43">
        <f t="shared" si="563"/>
        <v>27.297783670000001</v>
      </c>
      <c r="R414" s="162">
        <f t="shared" si="564"/>
        <v>68.774704810000003</v>
      </c>
      <c r="S414" s="43">
        <f t="shared" si="565"/>
        <v>34.900141669999996</v>
      </c>
      <c r="T414" s="162">
        <f t="shared" si="566"/>
        <v>63.077313510000003</v>
      </c>
      <c r="U414" s="43">
        <f t="shared" si="567"/>
        <v>40.232095710000003</v>
      </c>
      <c r="V414" s="162">
        <f t="shared" si="568"/>
        <v>58.350881770000001</v>
      </c>
      <c r="W414" s="43">
        <f t="shared" si="831"/>
        <v>0</v>
      </c>
      <c r="X414" s="162">
        <f t="shared" si="832"/>
        <v>93.976990670000006</v>
      </c>
      <c r="Y414" s="43">
        <f t="shared" si="665"/>
        <v>34.753016440000003</v>
      </c>
      <c r="Z414" s="162">
        <f t="shared" si="666"/>
        <v>65.160336869999995</v>
      </c>
      <c r="AA414" s="43">
        <f t="shared" si="781"/>
        <v>28.318735220000001</v>
      </c>
      <c r="AB414" s="162">
        <f t="shared" si="782"/>
        <v>68.587946400000007</v>
      </c>
      <c r="AC414" s="43">
        <f t="shared" si="922"/>
        <v>0</v>
      </c>
      <c r="AD414" s="162">
        <f t="shared" si="923"/>
        <v>72.146301019999996</v>
      </c>
      <c r="AE414" s="43">
        <f t="shared" si="924"/>
        <v>38.634900190000003</v>
      </c>
      <c r="AF414" s="162">
        <f t="shared" si="925"/>
        <v>61.365099809999997</v>
      </c>
      <c r="AG414" s="43">
        <f t="shared" ref="AG414:AL414" si="929">CZ414/$CY414*100</f>
        <v>91.303505369999996</v>
      </c>
      <c r="AH414" s="44">
        <f t="shared" si="929"/>
        <v>5.3064999119999996</v>
      </c>
      <c r="AI414" s="44">
        <f t="shared" si="929"/>
        <v>1.4241676940000001</v>
      </c>
      <c r="AJ414" s="44">
        <f t="shared" si="929"/>
        <v>0.91509600140000003</v>
      </c>
      <c r="AK414" s="44">
        <f t="shared" si="929"/>
        <v>0.20697551519999999</v>
      </c>
      <c r="AL414" s="44">
        <f t="shared" si="929"/>
        <v>0.84375550470000005</v>
      </c>
      <c r="AM414" s="43">
        <f t="shared" ref="AM414:AR414" si="930">DN414/$DM414*100</f>
        <v>91.315951900000002</v>
      </c>
      <c r="AN414" s="44">
        <f t="shared" si="930"/>
        <v>4.9574525930000002</v>
      </c>
      <c r="AO414" s="44">
        <f t="shared" si="930"/>
        <v>1.577425681</v>
      </c>
      <c r="AP414" s="44">
        <f t="shared" si="930"/>
        <v>1.195294053</v>
      </c>
      <c r="AQ414" s="44">
        <f t="shared" si="930"/>
        <v>0.16670171680000001</v>
      </c>
      <c r="AR414" s="163">
        <f t="shared" si="930"/>
        <v>0.78717405539999996</v>
      </c>
      <c r="AS414" s="45">
        <f t="shared" si="571"/>
        <v>83.998540840000004</v>
      </c>
      <c r="AT414" s="46">
        <f t="shared" si="577"/>
        <v>358</v>
      </c>
      <c r="AU414" s="47">
        <f t="shared" si="572"/>
        <v>20.955990679999999</v>
      </c>
      <c r="AV414" s="46">
        <f t="shared" si="578"/>
        <v>376</v>
      </c>
      <c r="AW414" s="47">
        <f t="shared" si="573"/>
        <v>20.68546731</v>
      </c>
      <c r="AX414" s="164">
        <f t="shared" si="579"/>
        <v>418</v>
      </c>
      <c r="AY414" s="48">
        <v>45131</v>
      </c>
      <c r="AZ414" s="49">
        <f t="shared" si="673"/>
        <v>389</v>
      </c>
      <c r="BA414" s="50">
        <v>46084</v>
      </c>
      <c r="BB414" s="49">
        <f t="shared" si="674"/>
        <v>415</v>
      </c>
      <c r="BC414" s="165">
        <f t="shared" si="574"/>
        <v>72.416948610000006</v>
      </c>
      <c r="BD414" s="51"/>
      <c r="BE414" s="44"/>
      <c r="BF414" s="162"/>
      <c r="BG414" s="100">
        <v>411</v>
      </c>
      <c r="BH414" s="39">
        <v>347822</v>
      </c>
      <c r="BI414" s="40">
        <v>98653</v>
      </c>
      <c r="BJ414" s="40">
        <v>244996</v>
      </c>
      <c r="BK414" s="39">
        <v>316740</v>
      </c>
      <c r="BL414" s="40">
        <v>86463</v>
      </c>
      <c r="BM414" s="40">
        <v>217837</v>
      </c>
      <c r="BN414" s="39">
        <v>311291</v>
      </c>
      <c r="BO414" s="40">
        <v>108641</v>
      </c>
      <c r="BP414" s="40">
        <v>196354</v>
      </c>
      <c r="BQ414" s="39">
        <v>306770</v>
      </c>
      <c r="BR414" s="40">
        <v>123420</v>
      </c>
      <c r="BS414" s="40">
        <v>179003</v>
      </c>
      <c r="BT414" s="39">
        <v>289274</v>
      </c>
      <c r="BU414" s="40">
        <v>0</v>
      </c>
      <c r="BV414" s="40">
        <v>271851</v>
      </c>
      <c r="BW414" s="40">
        <v>0</v>
      </c>
      <c r="BX414" s="40">
        <v>0</v>
      </c>
      <c r="BY414" s="159">
        <v>17423</v>
      </c>
      <c r="BZ414" s="39">
        <v>246980</v>
      </c>
      <c r="CA414" s="40">
        <v>85833</v>
      </c>
      <c r="CB414" s="40">
        <v>160933</v>
      </c>
      <c r="CC414" s="159">
        <v>214</v>
      </c>
      <c r="CD414" s="39">
        <f t="shared" si="779"/>
        <v>310314</v>
      </c>
      <c r="CE414" s="40">
        <v>87877</v>
      </c>
      <c r="CF414" s="40">
        <v>212838</v>
      </c>
      <c r="CG414" s="159">
        <v>9599</v>
      </c>
      <c r="CH414" s="39">
        <f t="shared" si="928"/>
        <v>162815</v>
      </c>
      <c r="CI414" s="40">
        <v>0</v>
      </c>
      <c r="CJ414" s="40">
        <v>117465</v>
      </c>
      <c r="CK414" s="159">
        <v>45350</v>
      </c>
      <c r="CL414" s="39">
        <v>116400</v>
      </c>
      <c r="CM414" s="159">
        <v>184882</v>
      </c>
      <c r="CN414" s="39"/>
      <c r="CO414" s="40"/>
      <c r="CP414" s="40"/>
      <c r="CQ414" s="159"/>
      <c r="CR414" s="39">
        <v>697240</v>
      </c>
      <c r="CS414" s="40">
        <v>630770</v>
      </c>
      <c r="CT414" s="40">
        <v>36245</v>
      </c>
      <c r="CU414" s="40">
        <v>13165</v>
      </c>
      <c r="CV414" s="40">
        <v>6785</v>
      </c>
      <c r="CW414" s="40">
        <v>1250</v>
      </c>
      <c r="CX414" s="40">
        <v>9025</v>
      </c>
      <c r="CY414" s="39">
        <v>567700</v>
      </c>
      <c r="CZ414" s="40">
        <v>518330</v>
      </c>
      <c r="DA414" s="40">
        <v>30125</v>
      </c>
      <c r="DB414" s="40">
        <v>8085</v>
      </c>
      <c r="DC414" s="40">
        <v>5195</v>
      </c>
      <c r="DD414" s="40">
        <v>1175</v>
      </c>
      <c r="DE414" s="40">
        <v>4790</v>
      </c>
      <c r="DF414" s="39">
        <v>727366</v>
      </c>
      <c r="DG414" s="40">
        <v>659269</v>
      </c>
      <c r="DH414" s="40">
        <v>36340</v>
      </c>
      <c r="DI414" s="40">
        <v>13904</v>
      </c>
      <c r="DJ414" s="40">
        <v>8287</v>
      </c>
      <c r="DK414" s="40">
        <v>1185</v>
      </c>
      <c r="DL414" s="159">
        <v>8381</v>
      </c>
      <c r="DM414" s="39">
        <v>584877</v>
      </c>
      <c r="DN414" s="40">
        <v>534086</v>
      </c>
      <c r="DO414" s="40">
        <v>28995</v>
      </c>
      <c r="DP414" s="40">
        <v>9226</v>
      </c>
      <c r="DQ414" s="40">
        <v>6991</v>
      </c>
      <c r="DR414" s="40">
        <v>975</v>
      </c>
      <c r="DS414" s="159">
        <v>4604</v>
      </c>
      <c r="DT414" s="41">
        <v>498917</v>
      </c>
      <c r="DU414" s="42">
        <v>79834</v>
      </c>
      <c r="DV414" s="42">
        <v>166272</v>
      </c>
      <c r="DW414" s="42">
        <v>148258</v>
      </c>
      <c r="DX414" s="42">
        <v>104553</v>
      </c>
      <c r="DY414" s="41">
        <v>455339</v>
      </c>
      <c r="DZ414" s="42">
        <v>71093</v>
      </c>
      <c r="EA414" s="42">
        <v>153241</v>
      </c>
      <c r="EB414" s="42">
        <v>136816</v>
      </c>
      <c r="EC414" s="160">
        <v>94189</v>
      </c>
    </row>
    <row r="415" spans="1:133">
      <c r="A415" s="154" t="s">
        <v>2474</v>
      </c>
      <c r="B415" s="154" t="s">
        <v>2475</v>
      </c>
      <c r="C415" s="140" t="s">
        <v>126</v>
      </c>
      <c r="D415" s="29" t="s">
        <v>2476</v>
      </c>
      <c r="E415" s="156" t="s">
        <v>2477</v>
      </c>
      <c r="F415" s="29" t="s">
        <v>2478</v>
      </c>
      <c r="G415" s="156" t="s">
        <v>2479</v>
      </c>
      <c r="H415" s="166">
        <v>2018</v>
      </c>
      <c r="I415" s="150">
        <v>1968</v>
      </c>
      <c r="J415" s="100" t="s">
        <v>131</v>
      </c>
      <c r="K415" s="100" t="s">
        <v>49</v>
      </c>
      <c r="L415" s="100" t="s">
        <v>894</v>
      </c>
      <c r="M415" s="100" t="s">
        <v>87</v>
      </c>
      <c r="N415" s="100" t="s">
        <v>102</v>
      </c>
      <c r="O415" s="43">
        <f t="shared" si="561"/>
        <v>58.937926509999997</v>
      </c>
      <c r="P415" s="162">
        <f t="shared" si="562"/>
        <v>39.605235919999998</v>
      </c>
      <c r="Q415" s="43">
        <f t="shared" si="563"/>
        <v>52.174602110000002</v>
      </c>
      <c r="R415" s="162">
        <f t="shared" si="564"/>
        <v>42.241488179999997</v>
      </c>
      <c r="S415" s="43">
        <f t="shared" si="565"/>
        <v>48.789959160000002</v>
      </c>
      <c r="T415" s="162">
        <f t="shared" si="566"/>
        <v>49.918029060000002</v>
      </c>
      <c r="U415" s="43">
        <f t="shared" si="567"/>
        <v>51.200987060000003</v>
      </c>
      <c r="V415" s="162">
        <f t="shared" si="568"/>
        <v>48.372942139999999</v>
      </c>
      <c r="W415" s="43">
        <f t="shared" si="831"/>
        <v>56.510621479999998</v>
      </c>
      <c r="X415" s="162">
        <f t="shared" si="832"/>
        <v>43.371829429999998</v>
      </c>
      <c r="Y415" s="43">
        <f t="shared" si="665"/>
        <v>56.106254839999998</v>
      </c>
      <c r="Z415" s="162">
        <f t="shared" si="666"/>
        <v>43.731154580000002</v>
      </c>
      <c r="AA415" s="43">
        <f t="shared" si="781"/>
        <v>46.918264460000003</v>
      </c>
      <c r="AB415" s="162">
        <f t="shared" si="782"/>
        <v>52.686817490000003</v>
      </c>
      <c r="AC415" s="43">
        <f t="shared" si="922"/>
        <v>40.35574896</v>
      </c>
      <c r="AD415" s="162">
        <f t="shared" si="923"/>
        <v>56.486474360000003</v>
      </c>
      <c r="AE415" s="43">
        <f t="shared" si="924"/>
        <v>39.887435330000002</v>
      </c>
      <c r="AF415" s="162">
        <f t="shared" si="925"/>
        <v>60.112564669999998</v>
      </c>
      <c r="AG415" s="43">
        <f t="shared" ref="AG415:AL415" si="931">CZ415/$CY415*100</f>
        <v>69.317725999999993</v>
      </c>
      <c r="AH415" s="44">
        <f t="shared" si="931"/>
        <v>7.3715494289999999</v>
      </c>
      <c r="AI415" s="44">
        <f t="shared" si="931"/>
        <v>8.0033183819999998</v>
      </c>
      <c r="AJ415" s="44">
        <f t="shared" si="931"/>
        <v>12.67640302</v>
      </c>
      <c r="AK415" s="44">
        <f t="shared" si="931"/>
        <v>0.2233526602</v>
      </c>
      <c r="AL415" s="44">
        <f t="shared" si="931"/>
        <v>2.407650512</v>
      </c>
      <c r="AM415" s="43">
        <f t="shared" ref="AM415:AR415" si="932">DN415/$DM415*100</f>
        <v>68.949964570000006</v>
      </c>
      <c r="AN415" s="44">
        <f t="shared" si="932"/>
        <v>6.623132</v>
      </c>
      <c r="AO415" s="44">
        <f t="shared" si="932"/>
        <v>10.622855510000001</v>
      </c>
      <c r="AP415" s="44">
        <f t="shared" si="932"/>
        <v>11.802938109999999</v>
      </c>
      <c r="AQ415" s="44">
        <f t="shared" si="932"/>
        <v>0.167047163</v>
      </c>
      <c r="AR415" s="163">
        <f t="shared" si="932"/>
        <v>1.8340626449999999</v>
      </c>
      <c r="AS415" s="45">
        <f t="shared" si="571"/>
        <v>92.764694169999999</v>
      </c>
      <c r="AT415" s="46">
        <f t="shared" si="577"/>
        <v>58</v>
      </c>
      <c r="AU415" s="47">
        <f t="shared" si="572"/>
        <v>55.686874359999997</v>
      </c>
      <c r="AV415" s="46">
        <f t="shared" si="578"/>
        <v>14</v>
      </c>
      <c r="AW415" s="47">
        <f t="shared" si="573"/>
        <v>58.34943268</v>
      </c>
      <c r="AX415" s="164">
        <f t="shared" si="579"/>
        <v>31</v>
      </c>
      <c r="AY415" s="48">
        <v>128549</v>
      </c>
      <c r="AZ415" s="49">
        <f t="shared" si="673"/>
        <v>3</v>
      </c>
      <c r="BA415" s="50">
        <v>131940</v>
      </c>
      <c r="BB415" s="49">
        <f t="shared" si="674"/>
        <v>4</v>
      </c>
      <c r="BC415" s="165">
        <f t="shared" si="574"/>
        <v>28.87122613</v>
      </c>
      <c r="BD415" s="51"/>
      <c r="BE415" s="44"/>
      <c r="BF415" s="162"/>
      <c r="BG415" s="100">
        <v>412</v>
      </c>
      <c r="BH415" s="39">
        <v>478159</v>
      </c>
      <c r="BI415" s="40">
        <v>281817</v>
      </c>
      <c r="BJ415" s="40">
        <v>189376</v>
      </c>
      <c r="BK415" s="39">
        <v>403821</v>
      </c>
      <c r="BL415" s="40">
        <v>210692</v>
      </c>
      <c r="BM415" s="40">
        <v>170580</v>
      </c>
      <c r="BN415" s="39">
        <v>373913</v>
      </c>
      <c r="BO415" s="40">
        <v>182432</v>
      </c>
      <c r="BP415" s="40">
        <v>186650</v>
      </c>
      <c r="BQ415" s="39">
        <v>337972</v>
      </c>
      <c r="BR415" s="40">
        <v>173045</v>
      </c>
      <c r="BS415" s="40">
        <v>163487</v>
      </c>
      <c r="BT415" s="39">
        <v>475546</v>
      </c>
      <c r="BU415" s="40">
        <v>268734</v>
      </c>
      <c r="BV415" s="40">
        <v>206253</v>
      </c>
      <c r="BW415" s="40">
        <v>0</v>
      </c>
      <c r="BX415" s="40">
        <v>0</v>
      </c>
      <c r="BY415" s="159">
        <v>559</v>
      </c>
      <c r="BZ415" s="39">
        <v>367795</v>
      </c>
      <c r="CA415" s="40">
        <v>206356</v>
      </c>
      <c r="CB415" s="40">
        <v>160841</v>
      </c>
      <c r="CC415" s="159">
        <v>598</v>
      </c>
      <c r="CD415" s="39">
        <f t="shared" si="779"/>
        <v>400083</v>
      </c>
      <c r="CE415" s="40">
        <v>187712</v>
      </c>
      <c r="CF415" s="40">
        <v>210791</v>
      </c>
      <c r="CG415" s="159">
        <v>1580</v>
      </c>
      <c r="CH415" s="39">
        <f t="shared" si="928"/>
        <v>222910</v>
      </c>
      <c r="CI415" s="40">
        <v>89957</v>
      </c>
      <c r="CJ415" s="40">
        <v>125914</v>
      </c>
      <c r="CK415" s="159">
        <v>7039</v>
      </c>
      <c r="CL415" s="39">
        <v>142024</v>
      </c>
      <c r="CM415" s="159">
        <v>214038</v>
      </c>
      <c r="CN415" s="39"/>
      <c r="CO415" s="40"/>
      <c r="CP415" s="40"/>
      <c r="CQ415" s="159"/>
      <c r="CR415" s="39">
        <v>763265</v>
      </c>
      <c r="CS415" s="40">
        <v>498320</v>
      </c>
      <c r="CT415" s="40">
        <v>54660</v>
      </c>
      <c r="CU415" s="40">
        <v>79950</v>
      </c>
      <c r="CV415" s="40">
        <v>100520</v>
      </c>
      <c r="CW415" s="40">
        <v>1720</v>
      </c>
      <c r="CX415" s="40">
        <v>28095</v>
      </c>
      <c r="CY415" s="39">
        <v>548460</v>
      </c>
      <c r="CZ415" s="40">
        <v>380180</v>
      </c>
      <c r="DA415" s="40">
        <v>40430</v>
      </c>
      <c r="DB415" s="40">
        <v>43895</v>
      </c>
      <c r="DC415" s="40">
        <v>69525</v>
      </c>
      <c r="DD415" s="40">
        <v>1225</v>
      </c>
      <c r="DE415" s="40">
        <v>13205</v>
      </c>
      <c r="DF415" s="39">
        <v>727365</v>
      </c>
      <c r="DG415" s="40">
        <v>484393</v>
      </c>
      <c r="DH415" s="40">
        <v>47572</v>
      </c>
      <c r="DI415" s="40">
        <v>85367</v>
      </c>
      <c r="DJ415" s="40">
        <v>87027</v>
      </c>
      <c r="DK415" s="40">
        <v>1248</v>
      </c>
      <c r="DL415" s="159">
        <v>21758</v>
      </c>
      <c r="DM415" s="39">
        <v>520811</v>
      </c>
      <c r="DN415" s="40">
        <v>359099</v>
      </c>
      <c r="DO415" s="40">
        <v>34494</v>
      </c>
      <c r="DP415" s="40">
        <v>55325</v>
      </c>
      <c r="DQ415" s="40">
        <v>61471</v>
      </c>
      <c r="DR415" s="40">
        <v>870</v>
      </c>
      <c r="DS415" s="159">
        <v>9552</v>
      </c>
      <c r="DT415" s="41">
        <v>552430</v>
      </c>
      <c r="DU415" s="42">
        <v>39970</v>
      </c>
      <c r="DV415" s="42">
        <v>87656</v>
      </c>
      <c r="DW415" s="42">
        <v>117173</v>
      </c>
      <c r="DX415" s="42">
        <v>307631</v>
      </c>
      <c r="DY415" s="41">
        <v>350946</v>
      </c>
      <c r="DZ415" s="42">
        <v>13108</v>
      </c>
      <c r="EA415" s="42">
        <v>55170</v>
      </c>
      <c r="EB415" s="42">
        <v>77893</v>
      </c>
      <c r="EC415" s="160">
        <v>204775</v>
      </c>
    </row>
    <row r="416" spans="1:133">
      <c r="A416" s="155" t="s">
        <v>2480</v>
      </c>
      <c r="B416" s="155" t="s">
        <v>2481</v>
      </c>
      <c r="C416" s="140" t="s">
        <v>126</v>
      </c>
      <c r="D416" s="29" t="s">
        <v>2482</v>
      </c>
      <c r="E416" s="156" t="s">
        <v>2483</v>
      </c>
      <c r="F416" s="29" t="s">
        <v>2484</v>
      </c>
      <c r="G416" s="156" t="s">
        <v>2485</v>
      </c>
      <c r="H416" s="166">
        <v>2008</v>
      </c>
      <c r="I416" s="150">
        <v>1950</v>
      </c>
      <c r="J416" s="100" t="s">
        <v>85</v>
      </c>
      <c r="K416" s="100" t="s">
        <v>49</v>
      </c>
      <c r="L416" s="100" t="s">
        <v>148</v>
      </c>
      <c r="M416" s="100" t="s">
        <v>87</v>
      </c>
      <c r="N416" s="100" t="s">
        <v>102</v>
      </c>
      <c r="O416" s="43">
        <f t="shared" si="561"/>
        <v>70.324898709999999</v>
      </c>
      <c r="P416" s="162">
        <f t="shared" si="562"/>
        <v>28.289264339999999</v>
      </c>
      <c r="Q416" s="43">
        <f t="shared" si="563"/>
        <v>66.93161259</v>
      </c>
      <c r="R416" s="162">
        <f t="shared" si="564"/>
        <v>27.509004239999999</v>
      </c>
      <c r="S416" s="43">
        <f t="shared" si="565"/>
        <v>62.459450709999999</v>
      </c>
      <c r="T416" s="162">
        <f t="shared" si="566"/>
        <v>36.300668219999999</v>
      </c>
      <c r="U416" s="43">
        <f t="shared" si="567"/>
        <v>62.450959519999998</v>
      </c>
      <c r="V416" s="162">
        <f t="shared" si="568"/>
        <v>37.104102670000003</v>
      </c>
      <c r="W416" s="43">
        <f t="shared" si="831"/>
        <v>71.387520629999997</v>
      </c>
      <c r="X416" s="162">
        <f t="shared" si="832"/>
        <v>28.323598</v>
      </c>
      <c r="Y416" s="43">
        <f t="shared" si="665"/>
        <v>71.104500659999999</v>
      </c>
      <c r="Z416" s="162">
        <f t="shared" si="666"/>
        <v>26.932259800000001</v>
      </c>
      <c r="AA416" s="43">
        <f t="shared" si="781"/>
        <v>87.877788530000004</v>
      </c>
      <c r="AB416" s="162">
        <f t="shared" si="782"/>
        <v>0</v>
      </c>
      <c r="AC416" s="43">
        <f t="shared" si="922"/>
        <v>56.8568462</v>
      </c>
      <c r="AD416" s="162">
        <f t="shared" si="923"/>
        <v>40.358882880000003</v>
      </c>
      <c r="AE416" s="43">
        <f t="shared" si="924"/>
        <v>63.214022739999997</v>
      </c>
      <c r="AF416" s="162">
        <f t="shared" si="925"/>
        <v>36.785977260000003</v>
      </c>
      <c r="AG416" s="43">
        <f t="shared" ref="AG416:AL416" si="933">CZ416/$CY416*100</f>
        <v>55.610319519999997</v>
      </c>
      <c r="AH416" s="44">
        <f t="shared" si="933"/>
        <v>13.521721380000001</v>
      </c>
      <c r="AI416" s="44">
        <f t="shared" si="933"/>
        <v>11.69957483</v>
      </c>
      <c r="AJ416" s="44">
        <f t="shared" si="933"/>
        <v>15.793928169999999</v>
      </c>
      <c r="AK416" s="44">
        <f t="shared" si="933"/>
        <v>0.270832711</v>
      </c>
      <c r="AL416" s="44">
        <f t="shared" si="933"/>
        <v>3.103623383</v>
      </c>
      <c r="AM416" s="43">
        <f t="shared" ref="AM416:AR416" si="934">DN416/$DM416*100</f>
        <v>53.014883480000002</v>
      </c>
      <c r="AN416" s="44">
        <f t="shared" si="934"/>
        <v>11.575934889999999</v>
      </c>
      <c r="AO416" s="44">
        <f t="shared" si="934"/>
        <v>15.461314809999999</v>
      </c>
      <c r="AP416" s="44">
        <f t="shared" si="934"/>
        <v>17.34758793</v>
      </c>
      <c r="AQ416" s="44">
        <f t="shared" si="934"/>
        <v>0.17827358979999999</v>
      </c>
      <c r="AR416" s="163">
        <f t="shared" si="934"/>
        <v>2.4220053039999998</v>
      </c>
      <c r="AS416" s="45">
        <f t="shared" si="571"/>
        <v>91.454398220000002</v>
      </c>
      <c r="AT416" s="46">
        <f t="shared" si="577"/>
        <v>112</v>
      </c>
      <c r="AU416" s="47">
        <f t="shared" si="572"/>
        <v>56.483229899999998</v>
      </c>
      <c r="AV416" s="46">
        <f t="shared" si="578"/>
        <v>12</v>
      </c>
      <c r="AW416" s="47">
        <f t="shared" si="573"/>
        <v>67.500567959999998</v>
      </c>
      <c r="AX416" s="164">
        <f t="shared" si="579"/>
        <v>13</v>
      </c>
      <c r="AY416" s="48">
        <v>114483</v>
      </c>
      <c r="AZ416" s="49">
        <f t="shared" si="673"/>
        <v>9</v>
      </c>
      <c r="BA416" s="50">
        <v>131075</v>
      </c>
      <c r="BB416" s="49">
        <f t="shared" si="674"/>
        <v>5</v>
      </c>
      <c r="BC416" s="165">
        <f t="shared" si="574"/>
        <v>18.073038</v>
      </c>
      <c r="BD416" s="51"/>
      <c r="BE416" s="44"/>
      <c r="BF416" s="162"/>
      <c r="BG416" s="100">
        <v>413</v>
      </c>
      <c r="BH416" s="39">
        <v>399109</v>
      </c>
      <c r="BI416" s="40">
        <v>280673</v>
      </c>
      <c r="BJ416" s="40">
        <v>112905</v>
      </c>
      <c r="BK416" s="39">
        <v>357054</v>
      </c>
      <c r="BL416" s="40">
        <v>238982</v>
      </c>
      <c r="BM416" s="40">
        <v>98222</v>
      </c>
      <c r="BN416" s="39">
        <v>339710</v>
      </c>
      <c r="BO416" s="40">
        <v>212181</v>
      </c>
      <c r="BP416" s="40">
        <v>123317</v>
      </c>
      <c r="BQ416" s="39">
        <v>328810</v>
      </c>
      <c r="BR416" s="40">
        <v>205345</v>
      </c>
      <c r="BS416" s="40">
        <v>122002</v>
      </c>
      <c r="BT416" s="39">
        <v>393241</v>
      </c>
      <c r="BU416" s="40">
        <v>280725</v>
      </c>
      <c r="BV416" s="40">
        <v>111380</v>
      </c>
      <c r="BW416" s="40">
        <v>0</v>
      </c>
      <c r="BX416" s="40">
        <v>0</v>
      </c>
      <c r="BY416" s="159">
        <v>1136</v>
      </c>
      <c r="BZ416" s="39">
        <v>308266</v>
      </c>
      <c r="CA416" s="40">
        <v>219191</v>
      </c>
      <c r="CB416" s="40">
        <v>83023</v>
      </c>
      <c r="CC416" s="159">
        <v>6052</v>
      </c>
      <c r="CD416" s="39">
        <f t="shared" si="779"/>
        <v>282003</v>
      </c>
      <c r="CE416" s="40">
        <v>247818</v>
      </c>
      <c r="CF416" s="40">
        <v>0</v>
      </c>
      <c r="CG416" s="159">
        <v>34185</v>
      </c>
      <c r="CH416" s="39">
        <f t="shared" si="928"/>
        <v>187805</v>
      </c>
      <c r="CI416" s="40">
        <v>106780</v>
      </c>
      <c r="CJ416" s="40">
        <v>75796</v>
      </c>
      <c r="CK416" s="159">
        <v>5229</v>
      </c>
      <c r="CL416" s="39">
        <v>202606</v>
      </c>
      <c r="CM416" s="159">
        <v>117902</v>
      </c>
      <c r="CN416" s="39"/>
      <c r="CO416" s="40"/>
      <c r="CP416" s="40"/>
      <c r="CQ416" s="159"/>
      <c r="CR416" s="39">
        <v>678545</v>
      </c>
      <c r="CS416" s="40">
        <v>347040</v>
      </c>
      <c r="CT416" s="40">
        <v>93755</v>
      </c>
      <c r="CU416" s="40">
        <v>102090</v>
      </c>
      <c r="CV416" s="40">
        <v>105315</v>
      </c>
      <c r="CW416" s="40">
        <v>1625</v>
      </c>
      <c r="CX416" s="40">
        <v>28720</v>
      </c>
      <c r="CY416" s="39">
        <v>502155</v>
      </c>
      <c r="CZ416" s="40">
        <v>279250</v>
      </c>
      <c r="DA416" s="40">
        <v>67900</v>
      </c>
      <c r="DB416" s="40">
        <v>58750</v>
      </c>
      <c r="DC416" s="40">
        <v>79310</v>
      </c>
      <c r="DD416" s="40">
        <v>1360</v>
      </c>
      <c r="DE416" s="40">
        <v>15585</v>
      </c>
      <c r="DF416" s="39">
        <v>727366</v>
      </c>
      <c r="DG416" s="40">
        <v>363638</v>
      </c>
      <c r="DH416" s="40">
        <v>88036</v>
      </c>
      <c r="DI416" s="40">
        <v>123452</v>
      </c>
      <c r="DJ416" s="40">
        <v>125177</v>
      </c>
      <c r="DK416" s="40">
        <v>1378</v>
      </c>
      <c r="DL416" s="159">
        <v>25685</v>
      </c>
      <c r="DM416" s="39">
        <v>548595</v>
      </c>
      <c r="DN416" s="40">
        <v>290837</v>
      </c>
      <c r="DO416" s="40">
        <v>63505</v>
      </c>
      <c r="DP416" s="40">
        <v>84820</v>
      </c>
      <c r="DQ416" s="40">
        <v>95168</v>
      </c>
      <c r="DR416" s="40">
        <v>978</v>
      </c>
      <c r="DS416" s="159">
        <v>13287</v>
      </c>
      <c r="DT416" s="41">
        <v>532227</v>
      </c>
      <c r="DU416" s="42">
        <v>45482</v>
      </c>
      <c r="DV416" s="42">
        <v>77218</v>
      </c>
      <c r="DW416" s="42">
        <v>108908</v>
      </c>
      <c r="DX416" s="42">
        <v>300619</v>
      </c>
      <c r="DY416" s="41">
        <v>259703</v>
      </c>
      <c r="DZ416" s="42">
        <v>6304</v>
      </c>
      <c r="EA416" s="42">
        <v>27704</v>
      </c>
      <c r="EB416" s="42">
        <v>50394</v>
      </c>
      <c r="EC416" s="160">
        <v>175301</v>
      </c>
    </row>
    <row r="417" spans="1:133">
      <c r="A417" s="154" t="s">
        <v>2486</v>
      </c>
      <c r="B417" s="154" t="s">
        <v>2487</v>
      </c>
      <c r="C417" s="140" t="s">
        <v>126</v>
      </c>
      <c r="D417" s="29" t="s">
        <v>2488</v>
      </c>
      <c r="E417" s="156" t="s">
        <v>2489</v>
      </c>
      <c r="F417" s="29" t="s">
        <v>2490</v>
      </c>
      <c r="G417" s="156" t="s">
        <v>2491</v>
      </c>
      <c r="H417" s="166" t="s">
        <v>1134</v>
      </c>
      <c r="I417" s="150">
        <v>1963</v>
      </c>
      <c r="J417" s="100" t="s">
        <v>131</v>
      </c>
      <c r="K417" s="100" t="s">
        <v>49</v>
      </c>
      <c r="L417" s="100" t="s">
        <v>396</v>
      </c>
      <c r="M417" s="100" t="s">
        <v>87</v>
      </c>
      <c r="N417" s="100" t="s">
        <v>102</v>
      </c>
      <c r="O417" s="43">
        <f t="shared" si="561"/>
        <v>59.119645509999998</v>
      </c>
      <c r="P417" s="162">
        <f t="shared" si="562"/>
        <v>38.198261049999999</v>
      </c>
      <c r="Q417" s="43">
        <f t="shared" si="563"/>
        <v>54.131047600000002</v>
      </c>
      <c r="R417" s="162">
        <f t="shared" si="564"/>
        <v>37.846641300000002</v>
      </c>
      <c r="S417" s="43">
        <f t="shared" si="565"/>
        <v>54.140782180000002</v>
      </c>
      <c r="T417" s="162">
        <f t="shared" si="566"/>
        <v>43.322169500000001</v>
      </c>
      <c r="U417" s="43">
        <f t="shared" si="567"/>
        <v>56.310711959999999</v>
      </c>
      <c r="V417" s="162">
        <f t="shared" si="568"/>
        <v>41.892804679999998</v>
      </c>
      <c r="W417" s="43">
        <f t="shared" si="831"/>
        <v>58.553818329999999</v>
      </c>
      <c r="X417" s="162">
        <f t="shared" si="832"/>
        <v>41.32647085</v>
      </c>
      <c r="Y417" s="43">
        <f t="shared" si="665"/>
        <v>59.267663030000001</v>
      </c>
      <c r="Z417" s="162">
        <f t="shared" si="666"/>
        <v>40.732336969999999</v>
      </c>
      <c r="AA417" s="43">
        <f t="shared" si="781"/>
        <v>55.415028130000003</v>
      </c>
      <c r="AB417" s="162">
        <f t="shared" si="782"/>
        <v>44.584971869999997</v>
      </c>
      <c r="AC417" s="43">
        <f t="shared" si="922"/>
        <v>55.036594719999997</v>
      </c>
      <c r="AD417" s="162">
        <f t="shared" si="923"/>
        <v>44.963405280000003</v>
      </c>
      <c r="AE417" s="43">
        <f t="shared" si="924"/>
        <v>53.936175400000003</v>
      </c>
      <c r="AF417" s="162">
        <f t="shared" si="925"/>
        <v>46.063824599999997</v>
      </c>
      <c r="AG417" s="43">
        <f t="shared" ref="AG417:AL417" si="935">CZ417/$CY417*100</f>
        <v>81.706889840000002</v>
      </c>
      <c r="AH417" s="44">
        <f t="shared" si="935"/>
        <v>1.214480343</v>
      </c>
      <c r="AI417" s="44">
        <f t="shared" si="935"/>
        <v>5.6773063449999999</v>
      </c>
      <c r="AJ417" s="44">
        <f t="shared" si="935"/>
        <v>7.3530556640000002</v>
      </c>
      <c r="AK417" s="44">
        <f t="shared" si="935"/>
        <v>1.0996496689999999</v>
      </c>
      <c r="AL417" s="44">
        <f t="shared" si="935"/>
        <v>2.9486181390000001</v>
      </c>
      <c r="AM417" s="43">
        <f t="shared" ref="AM417:AR417" si="936">DN417/$DM417*100</f>
        <v>80.385517989999997</v>
      </c>
      <c r="AN417" s="44">
        <f t="shared" si="936"/>
        <v>1.122419147</v>
      </c>
      <c r="AO417" s="44">
        <f t="shared" si="936"/>
        <v>6.69974794</v>
      </c>
      <c r="AP417" s="44">
        <f t="shared" si="936"/>
        <v>8.4669358470000002</v>
      </c>
      <c r="AQ417" s="44">
        <f t="shared" si="936"/>
        <v>1.0392550389999999</v>
      </c>
      <c r="AR417" s="163">
        <f t="shared" si="936"/>
        <v>2.2861240390000002</v>
      </c>
      <c r="AS417" s="45">
        <f t="shared" si="571"/>
        <v>94.246821240000003</v>
      </c>
      <c r="AT417" s="46">
        <f t="shared" si="577"/>
        <v>19</v>
      </c>
      <c r="AU417" s="47">
        <f t="shared" si="572"/>
        <v>44.151852040000001</v>
      </c>
      <c r="AV417" s="46">
        <f t="shared" si="578"/>
        <v>59</v>
      </c>
      <c r="AW417" s="47">
        <f t="shared" si="573"/>
        <v>41.917117050000002</v>
      </c>
      <c r="AX417" s="164">
        <f t="shared" si="579"/>
        <v>132</v>
      </c>
      <c r="AY417" s="48">
        <v>100281</v>
      </c>
      <c r="AZ417" s="49">
        <f t="shared" si="673"/>
        <v>25</v>
      </c>
      <c r="BA417" s="50">
        <v>97889</v>
      </c>
      <c r="BB417" s="49">
        <f t="shared" si="674"/>
        <v>50</v>
      </c>
      <c r="BC417" s="165">
        <f t="shared" si="574"/>
        <v>47.457717189999997</v>
      </c>
      <c r="BD417" s="51"/>
      <c r="BE417" s="44"/>
      <c r="BF417" s="162"/>
      <c r="BG417" s="100">
        <v>414</v>
      </c>
      <c r="BH417" s="39">
        <v>435779</v>
      </c>
      <c r="BI417" s="40">
        <v>257631</v>
      </c>
      <c r="BJ417" s="40">
        <v>166460</v>
      </c>
      <c r="BK417" s="39">
        <v>349064</v>
      </c>
      <c r="BL417" s="40">
        <v>188952</v>
      </c>
      <c r="BM417" s="40">
        <v>132109</v>
      </c>
      <c r="BN417" s="39">
        <v>339489</v>
      </c>
      <c r="BO417" s="40">
        <v>183802</v>
      </c>
      <c r="BP417" s="40">
        <v>147074</v>
      </c>
      <c r="BQ417" s="39">
        <v>330145</v>
      </c>
      <c r="BR417" s="40">
        <v>185907</v>
      </c>
      <c r="BS417" s="40">
        <v>138307</v>
      </c>
      <c r="BT417" s="39">
        <v>426862</v>
      </c>
      <c r="BU417" s="40">
        <v>249944</v>
      </c>
      <c r="BV417" s="40">
        <v>176407</v>
      </c>
      <c r="BW417" s="40">
        <v>0</v>
      </c>
      <c r="BX417" s="40">
        <v>0</v>
      </c>
      <c r="BY417" s="159">
        <v>511</v>
      </c>
      <c r="BZ417" s="39">
        <v>332743</v>
      </c>
      <c r="CA417" s="40">
        <v>197209</v>
      </c>
      <c r="CB417" s="40">
        <v>135534</v>
      </c>
      <c r="CC417" s="159">
        <v>0</v>
      </c>
      <c r="CD417" s="39">
        <f t="shared" si="779"/>
        <v>349398</v>
      </c>
      <c r="CE417" s="40">
        <v>193619</v>
      </c>
      <c r="CF417" s="40">
        <v>155779</v>
      </c>
      <c r="CG417" s="159">
        <v>0</v>
      </c>
      <c r="CH417" s="39">
        <f t="shared" si="928"/>
        <v>225579</v>
      </c>
      <c r="CI417" s="40">
        <v>124151</v>
      </c>
      <c r="CJ417" s="40">
        <v>101428</v>
      </c>
      <c r="CK417" s="159">
        <v>0</v>
      </c>
      <c r="CL417" s="39">
        <v>177025</v>
      </c>
      <c r="CM417" s="159">
        <v>151187</v>
      </c>
      <c r="CN417" s="39"/>
      <c r="CO417" s="40"/>
      <c r="CP417" s="40"/>
      <c r="CQ417" s="159"/>
      <c r="CR417" s="39">
        <v>682250</v>
      </c>
      <c r="CS417" s="40">
        <v>528985</v>
      </c>
      <c r="CT417" s="40">
        <v>8300</v>
      </c>
      <c r="CU417" s="40">
        <v>52920</v>
      </c>
      <c r="CV417" s="40">
        <v>55240</v>
      </c>
      <c r="CW417" s="40">
        <v>7615</v>
      </c>
      <c r="CX417" s="40">
        <v>29190</v>
      </c>
      <c r="CY417" s="39">
        <v>513800</v>
      </c>
      <c r="CZ417" s="40">
        <v>419810</v>
      </c>
      <c r="DA417" s="40">
        <v>6240</v>
      </c>
      <c r="DB417" s="40">
        <v>29170</v>
      </c>
      <c r="DC417" s="40">
        <v>37780</v>
      </c>
      <c r="DD417" s="40">
        <v>5650</v>
      </c>
      <c r="DE417" s="40">
        <v>15150</v>
      </c>
      <c r="DF417" s="39">
        <v>672444</v>
      </c>
      <c r="DG417" s="40">
        <v>521702</v>
      </c>
      <c r="DH417" s="40">
        <v>7616</v>
      </c>
      <c r="DI417" s="40">
        <v>56272</v>
      </c>
      <c r="DJ417" s="40">
        <v>56665</v>
      </c>
      <c r="DK417" s="40">
        <v>7347</v>
      </c>
      <c r="DL417" s="159">
        <v>22842</v>
      </c>
      <c r="DM417" s="39">
        <v>506228</v>
      </c>
      <c r="DN417" s="40">
        <v>406934</v>
      </c>
      <c r="DO417" s="40">
        <v>5682</v>
      </c>
      <c r="DP417" s="40">
        <v>33916</v>
      </c>
      <c r="DQ417" s="40">
        <v>42862</v>
      </c>
      <c r="DR417" s="40">
        <v>5261</v>
      </c>
      <c r="DS417" s="159">
        <v>11573</v>
      </c>
      <c r="DT417" s="41">
        <v>527013</v>
      </c>
      <c r="DU417" s="42">
        <v>30320</v>
      </c>
      <c r="DV417" s="42">
        <v>101939</v>
      </c>
      <c r="DW417" s="42">
        <v>162068</v>
      </c>
      <c r="DX417" s="42">
        <v>232686</v>
      </c>
      <c r="DY417" s="41">
        <v>401144</v>
      </c>
      <c r="DZ417" s="42">
        <v>15063</v>
      </c>
      <c r="EA417" s="42">
        <v>83987</v>
      </c>
      <c r="EB417" s="42">
        <v>133946</v>
      </c>
      <c r="EC417" s="160">
        <v>168148</v>
      </c>
    </row>
    <row r="418" spans="1:133">
      <c r="A418" s="155" t="s">
        <v>2492</v>
      </c>
      <c r="B418" s="155" t="s">
        <v>2493</v>
      </c>
      <c r="C418" s="140" t="s">
        <v>126</v>
      </c>
      <c r="D418" s="29" t="s">
        <v>205</v>
      </c>
      <c r="E418" s="156" t="s">
        <v>2494</v>
      </c>
      <c r="F418" s="29" t="s">
        <v>2495</v>
      </c>
      <c r="G418" s="156" t="s">
        <v>2496</v>
      </c>
      <c r="H418" s="166">
        <v>2000</v>
      </c>
      <c r="I418" s="150">
        <v>1965</v>
      </c>
      <c r="J418" s="100" t="s">
        <v>85</v>
      </c>
      <c r="K418" s="100" t="s">
        <v>49</v>
      </c>
      <c r="L418" s="100" t="s">
        <v>132</v>
      </c>
      <c r="M418" s="100" t="s">
        <v>87</v>
      </c>
      <c r="N418" s="100" t="s">
        <v>102</v>
      </c>
      <c r="O418" s="43">
        <f t="shared" si="561"/>
        <v>62.144582389999997</v>
      </c>
      <c r="P418" s="162">
        <f t="shared" si="562"/>
        <v>35.055794409999997</v>
      </c>
      <c r="Q418" s="43">
        <f t="shared" si="563"/>
        <v>56.919641489999997</v>
      </c>
      <c r="R418" s="162">
        <f t="shared" si="564"/>
        <v>34.818753790000002</v>
      </c>
      <c r="S418" s="43">
        <f t="shared" si="565"/>
        <v>59.225359300000001</v>
      </c>
      <c r="T418" s="162">
        <f t="shared" si="566"/>
        <v>38.023005220000002</v>
      </c>
      <c r="U418" s="43">
        <f t="shared" si="567"/>
        <v>60.494831750000003</v>
      </c>
      <c r="V418" s="162">
        <f t="shared" si="568"/>
        <v>37.581330899999998</v>
      </c>
      <c r="W418" s="43">
        <f t="shared" si="831"/>
        <v>63.087805670000002</v>
      </c>
      <c r="X418" s="162">
        <f t="shared" si="832"/>
        <v>36.674427459999997</v>
      </c>
      <c r="Y418" s="43">
        <f t="shared" si="665"/>
        <v>71.290188000000001</v>
      </c>
      <c r="Z418" s="162">
        <f t="shared" si="666"/>
        <v>0</v>
      </c>
      <c r="AA418" s="43">
        <f t="shared" si="781"/>
        <v>64.016250369999995</v>
      </c>
      <c r="AB418" s="162">
        <f t="shared" si="782"/>
        <v>35.983749629999998</v>
      </c>
      <c r="AC418" s="43">
        <f t="shared" si="922"/>
        <v>60.574343919999997</v>
      </c>
      <c r="AD418" s="162">
        <f t="shared" si="923"/>
        <v>39.425656080000003</v>
      </c>
      <c r="AE418" s="43">
        <f t="shared" si="924"/>
        <v>61.141747520000003</v>
      </c>
      <c r="AF418" s="162">
        <f t="shared" si="925"/>
        <v>38.858252479999997</v>
      </c>
      <c r="AG418" s="43">
        <f t="shared" ref="AG418:AL418" si="937">CZ418/$CY418*100</f>
        <v>78.732411220000003</v>
      </c>
      <c r="AH418" s="44">
        <f t="shared" si="937"/>
        <v>2.6816855780000002</v>
      </c>
      <c r="AI418" s="44">
        <f t="shared" si="937"/>
        <v>6.4253701809999999</v>
      </c>
      <c r="AJ418" s="44">
        <f t="shared" si="937"/>
        <v>7.5315424750000002</v>
      </c>
      <c r="AK418" s="44">
        <f t="shared" si="937"/>
        <v>0.99665939650000002</v>
      </c>
      <c r="AL418" s="44">
        <f t="shared" si="937"/>
        <v>3.6323311519999999</v>
      </c>
      <c r="AM418" s="43">
        <f t="shared" ref="AM418:AR418" si="938">DN418/$DM418*100</f>
        <v>78.335066170000005</v>
      </c>
      <c r="AN418" s="44">
        <f t="shared" si="938"/>
        <v>2.2500707150000001</v>
      </c>
      <c r="AO418" s="44">
        <f t="shared" si="938"/>
        <v>7.4651968169999998</v>
      </c>
      <c r="AP418" s="44">
        <f t="shared" si="938"/>
        <v>8.0148615900000006</v>
      </c>
      <c r="AQ418" s="44">
        <f t="shared" si="938"/>
        <v>1.3177811589999999</v>
      </c>
      <c r="AR418" s="163">
        <f t="shared" si="938"/>
        <v>2.6170235540000002</v>
      </c>
      <c r="AS418" s="45">
        <f t="shared" si="571"/>
        <v>92.051052740000003</v>
      </c>
      <c r="AT418" s="46">
        <f t="shared" si="577"/>
        <v>88</v>
      </c>
      <c r="AU418" s="47">
        <f t="shared" si="572"/>
        <v>32.454653270000001</v>
      </c>
      <c r="AV418" s="46">
        <f t="shared" si="578"/>
        <v>172</v>
      </c>
      <c r="AW418" s="47">
        <f t="shared" si="573"/>
        <v>33.393609050000002</v>
      </c>
      <c r="AX418" s="164">
        <f t="shared" si="579"/>
        <v>232</v>
      </c>
      <c r="AY418" s="48">
        <v>71932</v>
      </c>
      <c r="AZ418" s="49">
        <f t="shared" si="673"/>
        <v>127</v>
      </c>
      <c r="BA418" s="50">
        <v>73171</v>
      </c>
      <c r="BB418" s="49">
        <f t="shared" si="674"/>
        <v>179</v>
      </c>
      <c r="BC418" s="165">
        <f t="shared" si="574"/>
        <v>52.440817619999997</v>
      </c>
      <c r="BD418" s="51"/>
      <c r="BE418" s="44"/>
      <c r="BF418" s="162"/>
      <c r="BG418" s="100">
        <v>415</v>
      </c>
      <c r="BH418" s="39">
        <v>414020</v>
      </c>
      <c r="BI418" s="40">
        <v>257291</v>
      </c>
      <c r="BJ418" s="40">
        <v>145138</v>
      </c>
      <c r="BK418" s="39">
        <v>326462</v>
      </c>
      <c r="BL418" s="40">
        <v>185821</v>
      </c>
      <c r="BM418" s="40">
        <v>113670</v>
      </c>
      <c r="BN418" s="39">
        <v>313668</v>
      </c>
      <c r="BO418" s="40">
        <v>185771</v>
      </c>
      <c r="BP418" s="40">
        <v>119266</v>
      </c>
      <c r="BQ418" s="39">
        <v>306003</v>
      </c>
      <c r="BR418" s="40">
        <v>185116</v>
      </c>
      <c r="BS418" s="40">
        <v>115000</v>
      </c>
      <c r="BT418" s="39">
        <v>404598</v>
      </c>
      <c r="BU418" s="40">
        <v>255252</v>
      </c>
      <c r="BV418" s="40">
        <v>148384</v>
      </c>
      <c r="BW418" s="40">
        <v>0</v>
      </c>
      <c r="BX418" s="40">
        <v>0</v>
      </c>
      <c r="BY418" s="159">
        <v>962</v>
      </c>
      <c r="BZ418" s="39">
        <v>294833</v>
      </c>
      <c r="CA418" s="40">
        <v>210187</v>
      </c>
      <c r="CB418" s="40">
        <v>0</v>
      </c>
      <c r="CC418" s="159">
        <v>84646</v>
      </c>
      <c r="CD418" s="39">
        <f t="shared" si="779"/>
        <v>325408</v>
      </c>
      <c r="CE418" s="40">
        <v>208314</v>
      </c>
      <c r="CF418" s="40">
        <v>117094</v>
      </c>
      <c r="CG418" s="159">
        <v>0</v>
      </c>
      <c r="CH418" s="39">
        <f t="shared" si="928"/>
        <v>201691</v>
      </c>
      <c r="CI418" s="40">
        <v>122173</v>
      </c>
      <c r="CJ418" s="40">
        <v>79518</v>
      </c>
      <c r="CK418" s="159">
        <v>0</v>
      </c>
      <c r="CL418" s="39">
        <v>184826</v>
      </c>
      <c r="CM418" s="159">
        <v>117465</v>
      </c>
      <c r="CN418" s="39"/>
      <c r="CO418" s="40"/>
      <c r="CP418" s="40"/>
      <c r="CQ418" s="159"/>
      <c r="CR418" s="39">
        <v>690530</v>
      </c>
      <c r="CS418" s="40">
        <v>515145</v>
      </c>
      <c r="CT418" s="40">
        <v>19300</v>
      </c>
      <c r="CU418" s="40">
        <v>63250</v>
      </c>
      <c r="CV418" s="40">
        <v>51995</v>
      </c>
      <c r="CW418" s="40">
        <v>7315</v>
      </c>
      <c r="CX418" s="40">
        <v>33525</v>
      </c>
      <c r="CY418" s="39">
        <v>543315</v>
      </c>
      <c r="CZ418" s="40">
        <v>427765</v>
      </c>
      <c r="DA418" s="40">
        <v>14570</v>
      </c>
      <c r="DB418" s="40">
        <v>34910</v>
      </c>
      <c r="DC418" s="40">
        <v>40920</v>
      </c>
      <c r="DD418" s="40">
        <v>5415</v>
      </c>
      <c r="DE418" s="40">
        <v>19735</v>
      </c>
      <c r="DF418" s="39">
        <v>672454</v>
      </c>
      <c r="DG418" s="40">
        <v>503485</v>
      </c>
      <c r="DH418" s="40">
        <v>16192</v>
      </c>
      <c r="DI418" s="40">
        <v>63705</v>
      </c>
      <c r="DJ418" s="40">
        <v>53863</v>
      </c>
      <c r="DK418" s="40">
        <v>9453</v>
      </c>
      <c r="DL418" s="159">
        <v>25756</v>
      </c>
      <c r="DM418" s="39">
        <v>523228</v>
      </c>
      <c r="DN418" s="40">
        <v>409871</v>
      </c>
      <c r="DO418" s="40">
        <v>11773</v>
      </c>
      <c r="DP418" s="40">
        <v>39060</v>
      </c>
      <c r="DQ418" s="40">
        <v>41936</v>
      </c>
      <c r="DR418" s="40">
        <v>6895</v>
      </c>
      <c r="DS418" s="159">
        <v>13693</v>
      </c>
      <c r="DT418" s="41">
        <v>514370</v>
      </c>
      <c r="DU418" s="42">
        <v>40887</v>
      </c>
      <c r="DV418" s="42">
        <v>117528</v>
      </c>
      <c r="DW418" s="42">
        <v>189018</v>
      </c>
      <c r="DX418" s="42">
        <v>166937</v>
      </c>
      <c r="DY418" s="41">
        <v>387110</v>
      </c>
      <c r="DZ418" s="42">
        <v>19902</v>
      </c>
      <c r="EA418" s="42">
        <v>90316</v>
      </c>
      <c r="EB418" s="42">
        <v>147622</v>
      </c>
      <c r="EC418" s="160">
        <v>129270</v>
      </c>
    </row>
    <row r="419" spans="1:133">
      <c r="A419" s="154" t="s">
        <v>2497</v>
      </c>
      <c r="B419" s="154" t="s">
        <v>2498</v>
      </c>
      <c r="C419" s="140" t="s">
        <v>80</v>
      </c>
      <c r="D419" s="29" t="s">
        <v>2499</v>
      </c>
      <c r="E419" s="156" t="s">
        <v>2500</v>
      </c>
      <c r="F419" s="29" t="s">
        <v>2501</v>
      </c>
      <c r="G419" s="156" t="s">
        <v>2502</v>
      </c>
      <c r="H419" s="161">
        <v>2010</v>
      </c>
      <c r="I419" s="150">
        <v>1978</v>
      </c>
      <c r="J419" s="100" t="s">
        <v>131</v>
      </c>
      <c r="K419" s="100" t="s">
        <v>162</v>
      </c>
      <c r="L419" s="100" t="s">
        <v>196</v>
      </c>
      <c r="M419" s="100" t="s">
        <v>87</v>
      </c>
      <c r="N419" s="100" t="s">
        <v>102</v>
      </c>
      <c r="O419" s="43">
        <f t="shared" si="561"/>
        <v>46.858750020000002</v>
      </c>
      <c r="P419" s="162">
        <f t="shared" si="562"/>
        <v>50.628155540000002</v>
      </c>
      <c r="Q419" s="43">
        <f t="shared" si="563"/>
        <v>42.52229097</v>
      </c>
      <c r="R419" s="162">
        <f t="shared" si="564"/>
        <v>49.931461210000002</v>
      </c>
      <c r="S419" s="43">
        <f t="shared" si="565"/>
        <v>47.924265939999998</v>
      </c>
      <c r="T419" s="162">
        <f t="shared" si="566"/>
        <v>49.560930929999998</v>
      </c>
      <c r="U419" s="43">
        <f t="shared" si="567"/>
        <v>50.914157070000002</v>
      </c>
      <c r="V419" s="162">
        <f t="shared" si="568"/>
        <v>47.075807900000001</v>
      </c>
      <c r="W419" s="43">
        <f t="shared" si="831"/>
        <v>43.394519780000003</v>
      </c>
      <c r="X419" s="162">
        <f t="shared" si="832"/>
        <v>56.371693909999998</v>
      </c>
      <c r="Y419" s="43">
        <f t="shared" si="665"/>
        <v>47.329002099999997</v>
      </c>
      <c r="Z419" s="162">
        <f t="shared" si="666"/>
        <v>52.670997900000003</v>
      </c>
      <c r="AA419" s="43">
        <f t="shared" si="781"/>
        <v>38.247301909999997</v>
      </c>
      <c r="AB419" s="162">
        <f t="shared" si="782"/>
        <v>61.752698090000003</v>
      </c>
      <c r="AC419" s="43">
        <f t="shared" si="922"/>
        <v>38.46775864</v>
      </c>
      <c r="AD419" s="162">
        <f t="shared" si="923"/>
        <v>61.53224136</v>
      </c>
      <c r="AE419" s="43">
        <f t="shared" si="924"/>
        <v>39.620394439999998</v>
      </c>
      <c r="AF419" s="162">
        <f t="shared" si="925"/>
        <v>60.379605560000002</v>
      </c>
      <c r="AG419" s="43">
        <f t="shared" ref="AG419:AL419" si="939">CZ419/$CY419*100</f>
        <v>86.412198000000004</v>
      </c>
      <c r="AH419" s="44">
        <f t="shared" si="939"/>
        <v>1.3335707459999999</v>
      </c>
      <c r="AI419" s="44">
        <f t="shared" si="939"/>
        <v>5.073754053</v>
      </c>
      <c r="AJ419" s="44">
        <f t="shared" si="939"/>
        <v>3.2125653669999998</v>
      </c>
      <c r="AK419" s="44">
        <f t="shared" si="939"/>
        <v>0.71223736250000003</v>
      </c>
      <c r="AL419" s="44">
        <f t="shared" si="939"/>
        <v>3.2556744700000002</v>
      </c>
      <c r="AM419" s="43">
        <f t="shared" ref="AM419:AR419" si="940">DN419/$DM419*100</f>
        <v>86.226219619999995</v>
      </c>
      <c r="AN419" s="44">
        <f t="shared" si="940"/>
        <v>1.270076738</v>
      </c>
      <c r="AO419" s="44">
        <f t="shared" si="940"/>
        <v>5.9156901309999999</v>
      </c>
      <c r="AP419" s="44">
        <f t="shared" si="940"/>
        <v>3.423460328</v>
      </c>
      <c r="AQ419" s="44">
        <f t="shared" si="940"/>
        <v>0.96443904449999995</v>
      </c>
      <c r="AR419" s="163">
        <f t="shared" si="940"/>
        <v>2.2001141419999999</v>
      </c>
      <c r="AS419" s="45">
        <f t="shared" si="571"/>
        <v>91.279001660000006</v>
      </c>
      <c r="AT419" s="46">
        <f t="shared" si="577"/>
        <v>119</v>
      </c>
      <c r="AU419" s="47">
        <f t="shared" si="572"/>
        <v>26.42767083</v>
      </c>
      <c r="AV419" s="46">
        <f t="shared" si="578"/>
        <v>280</v>
      </c>
      <c r="AW419" s="47">
        <f t="shared" si="573"/>
        <v>26.9153816</v>
      </c>
      <c r="AX419" s="164">
        <f t="shared" si="579"/>
        <v>331</v>
      </c>
      <c r="AY419" s="48">
        <v>67177</v>
      </c>
      <c r="AZ419" s="49">
        <f t="shared" si="673"/>
        <v>162</v>
      </c>
      <c r="BA419" s="50">
        <v>69002</v>
      </c>
      <c r="BB419" s="49">
        <f t="shared" si="674"/>
        <v>207</v>
      </c>
      <c r="BC419" s="165">
        <f t="shared" si="574"/>
        <v>63.154025169999997</v>
      </c>
      <c r="BD419" s="51"/>
      <c r="BE419" s="44"/>
      <c r="BF419" s="162"/>
      <c r="BG419" s="100">
        <v>416</v>
      </c>
      <c r="BH419" s="39">
        <v>423462</v>
      </c>
      <c r="BI419" s="40">
        <v>198429</v>
      </c>
      <c r="BJ419" s="40">
        <v>214391</v>
      </c>
      <c r="BK419" s="39">
        <v>315150</v>
      </c>
      <c r="BL419" s="40">
        <v>134009</v>
      </c>
      <c r="BM419" s="40">
        <v>157359</v>
      </c>
      <c r="BN419" s="39">
        <v>303483</v>
      </c>
      <c r="BO419" s="40">
        <v>145442</v>
      </c>
      <c r="BP419" s="40">
        <v>150409</v>
      </c>
      <c r="BQ419" s="39">
        <v>297159</v>
      </c>
      <c r="BR419" s="40">
        <v>151296</v>
      </c>
      <c r="BS419" s="40">
        <v>139890</v>
      </c>
      <c r="BT419" s="39">
        <v>417903</v>
      </c>
      <c r="BU419" s="40">
        <v>181347</v>
      </c>
      <c r="BV419" s="40">
        <v>235579</v>
      </c>
      <c r="BW419" s="40">
        <v>0</v>
      </c>
      <c r="BX419" s="40">
        <v>0</v>
      </c>
      <c r="BY419" s="159">
        <v>977</v>
      </c>
      <c r="BZ419" s="39">
        <v>307226</v>
      </c>
      <c r="CA419" s="40">
        <v>145407</v>
      </c>
      <c r="CB419" s="40">
        <v>161819</v>
      </c>
      <c r="CC419" s="159">
        <v>0</v>
      </c>
      <c r="CD419" s="39">
        <f t="shared" si="779"/>
        <v>313277</v>
      </c>
      <c r="CE419" s="40">
        <v>119820</v>
      </c>
      <c r="CF419" s="40">
        <v>193457</v>
      </c>
      <c r="CG419" s="159">
        <v>0</v>
      </c>
      <c r="CH419" s="39">
        <f t="shared" si="928"/>
        <v>202814</v>
      </c>
      <c r="CI419" s="40">
        <v>78018</v>
      </c>
      <c r="CJ419" s="40">
        <v>124796</v>
      </c>
      <c r="CK419" s="159">
        <v>0</v>
      </c>
      <c r="CL419" s="39">
        <v>116438</v>
      </c>
      <c r="CM419" s="159">
        <v>177446</v>
      </c>
      <c r="CN419" s="39"/>
      <c r="CO419" s="40"/>
      <c r="CP419" s="40"/>
      <c r="CQ419" s="159"/>
      <c r="CR419" s="39">
        <v>701145</v>
      </c>
      <c r="CS419" s="40">
        <v>580090</v>
      </c>
      <c r="CT419" s="40">
        <v>9075</v>
      </c>
      <c r="CU419" s="40">
        <v>54610</v>
      </c>
      <c r="CV419" s="40">
        <v>22490</v>
      </c>
      <c r="CW419" s="40">
        <v>5290</v>
      </c>
      <c r="CX419" s="40">
        <v>29590</v>
      </c>
      <c r="CY419" s="39">
        <v>533530</v>
      </c>
      <c r="CZ419" s="40">
        <v>461035</v>
      </c>
      <c r="DA419" s="40">
        <v>7115</v>
      </c>
      <c r="DB419" s="40">
        <v>27070</v>
      </c>
      <c r="DC419" s="40">
        <v>17140</v>
      </c>
      <c r="DD419" s="40">
        <v>3800</v>
      </c>
      <c r="DE419" s="40">
        <v>17370</v>
      </c>
      <c r="DF419" s="39">
        <v>672448</v>
      </c>
      <c r="DG419" s="40">
        <v>559652</v>
      </c>
      <c r="DH419" s="40">
        <v>9261</v>
      </c>
      <c r="DI419" s="40">
        <v>52291</v>
      </c>
      <c r="DJ419" s="40">
        <v>23186</v>
      </c>
      <c r="DK419" s="40">
        <v>6512</v>
      </c>
      <c r="DL419" s="159">
        <v>21546</v>
      </c>
      <c r="DM419" s="39">
        <v>502883</v>
      </c>
      <c r="DN419" s="40">
        <v>433617</v>
      </c>
      <c r="DO419" s="40">
        <v>6387</v>
      </c>
      <c r="DP419" s="40">
        <v>29749</v>
      </c>
      <c r="DQ419" s="40">
        <v>17216</v>
      </c>
      <c r="DR419" s="40">
        <v>4850</v>
      </c>
      <c r="DS419" s="159">
        <v>11064</v>
      </c>
      <c r="DT419" s="41">
        <v>503635</v>
      </c>
      <c r="DU419" s="42">
        <v>43922</v>
      </c>
      <c r="DV419" s="42">
        <v>132255</v>
      </c>
      <c r="DW419" s="42">
        <v>194359</v>
      </c>
      <c r="DX419" s="42">
        <v>133099</v>
      </c>
      <c r="DY419" s="41">
        <v>425333</v>
      </c>
      <c r="DZ419" s="42">
        <v>28130</v>
      </c>
      <c r="EA419" s="42">
        <v>113210</v>
      </c>
      <c r="EB419" s="42">
        <v>169513</v>
      </c>
      <c r="EC419" s="160">
        <v>114480</v>
      </c>
    </row>
    <row r="420" spans="1:133">
      <c r="A420" s="155" t="s">
        <v>2503</v>
      </c>
      <c r="B420" s="155" t="s">
        <v>2504</v>
      </c>
      <c r="C420" s="140" t="s">
        <v>80</v>
      </c>
      <c r="D420" s="29" t="s">
        <v>1312</v>
      </c>
      <c r="E420" s="156" t="s">
        <v>2505</v>
      </c>
      <c r="F420" s="29" t="s">
        <v>2506</v>
      </c>
      <c r="G420" s="156" t="s">
        <v>2507</v>
      </c>
      <c r="H420" s="166">
        <v>2014</v>
      </c>
      <c r="I420" s="150">
        <v>1955</v>
      </c>
      <c r="J420" s="100" t="s">
        <v>85</v>
      </c>
      <c r="K420" s="100" t="s">
        <v>49</v>
      </c>
      <c r="L420" s="100" t="s">
        <v>123</v>
      </c>
      <c r="M420" s="100" t="s">
        <v>87</v>
      </c>
      <c r="N420" s="100" t="s">
        <v>102</v>
      </c>
      <c r="O420" s="43">
        <f t="shared" si="561"/>
        <v>39.641423959999997</v>
      </c>
      <c r="P420" s="162">
        <f t="shared" si="562"/>
        <v>57.841952560000003</v>
      </c>
      <c r="Q420" s="43">
        <f t="shared" si="563"/>
        <v>35.061483180000003</v>
      </c>
      <c r="R420" s="162">
        <f t="shared" si="564"/>
        <v>57.92275867</v>
      </c>
      <c r="S420" s="43">
        <f t="shared" si="565"/>
        <v>37.922491000000001</v>
      </c>
      <c r="T420" s="162">
        <f t="shared" si="566"/>
        <v>59.739265090000004</v>
      </c>
      <c r="U420" s="43">
        <f t="shared" si="567"/>
        <v>39.180175749999997</v>
      </c>
      <c r="V420" s="162">
        <f t="shared" si="568"/>
        <v>58.936467759999999</v>
      </c>
      <c r="W420" s="43">
        <f t="shared" si="831"/>
        <v>33.632310500000003</v>
      </c>
      <c r="X420" s="162">
        <f t="shared" si="832"/>
        <v>66.207827350000002</v>
      </c>
      <c r="Y420" s="43">
        <f t="shared" si="665"/>
        <v>37.18225228</v>
      </c>
      <c r="Z420" s="162">
        <f t="shared" si="666"/>
        <v>62.81774772</v>
      </c>
      <c r="AA420" s="43">
        <f t="shared" si="781"/>
        <v>0</v>
      </c>
      <c r="AB420" s="162">
        <f t="shared" si="782"/>
        <v>100</v>
      </c>
      <c r="AC420" s="43">
        <f t="shared" si="922"/>
        <v>0</v>
      </c>
      <c r="AD420" s="162">
        <f t="shared" si="923"/>
        <v>100</v>
      </c>
      <c r="AE420" s="43">
        <f t="shared" si="924"/>
        <v>33.779938289999997</v>
      </c>
      <c r="AF420" s="162">
        <f t="shared" si="925"/>
        <v>66.220061709999996</v>
      </c>
      <c r="AG420" s="43">
        <f t="shared" ref="AG420:AL420" si="941">CZ420/$CY420*100</f>
        <v>70.088612800000007</v>
      </c>
      <c r="AH420" s="44">
        <f t="shared" si="941"/>
        <v>1.232128991</v>
      </c>
      <c r="AI420" s="44">
        <f t="shared" si="941"/>
        <v>22.598547480000001</v>
      </c>
      <c r="AJ420" s="44">
        <f t="shared" si="941"/>
        <v>1.4810670079999999</v>
      </c>
      <c r="AK420" s="44">
        <f t="shared" si="941"/>
        <v>2.5179281050000002</v>
      </c>
      <c r="AL420" s="44">
        <f t="shared" si="941"/>
        <v>2.081715617</v>
      </c>
      <c r="AM420" s="43">
        <f t="shared" ref="AM420:AR420" si="942">DN420/$DM420*100</f>
        <v>64.053253190000007</v>
      </c>
      <c r="AN420" s="44">
        <f t="shared" si="942"/>
        <v>0.93799668589999996</v>
      </c>
      <c r="AO420" s="44">
        <f t="shared" si="942"/>
        <v>29.54457069</v>
      </c>
      <c r="AP420" s="44">
        <f t="shared" si="942"/>
        <v>1.6489973280000001</v>
      </c>
      <c r="AQ420" s="44">
        <f t="shared" si="942"/>
        <v>2.3350579960000002</v>
      </c>
      <c r="AR420" s="163">
        <f t="shared" si="942"/>
        <v>1.480124108</v>
      </c>
      <c r="AS420" s="45">
        <f t="shared" si="571"/>
        <v>79.790917550000003</v>
      </c>
      <c r="AT420" s="46">
        <f t="shared" si="577"/>
        <v>401</v>
      </c>
      <c r="AU420" s="47">
        <f t="shared" si="572"/>
        <v>21.214961370000001</v>
      </c>
      <c r="AV420" s="46">
        <f t="shared" si="578"/>
        <v>371</v>
      </c>
      <c r="AW420" s="47">
        <f t="shared" si="573"/>
        <v>27.61741692</v>
      </c>
      <c r="AX420" s="164">
        <f t="shared" si="579"/>
        <v>311</v>
      </c>
      <c r="AY420" s="48">
        <v>57974</v>
      </c>
      <c r="AZ420" s="49">
        <f t="shared" si="673"/>
        <v>247</v>
      </c>
      <c r="BA420" s="50">
        <v>65608</v>
      </c>
      <c r="BB420" s="49">
        <f t="shared" si="674"/>
        <v>241</v>
      </c>
      <c r="BC420" s="165">
        <f t="shared" si="574"/>
        <v>50.731948389999999</v>
      </c>
      <c r="BD420" s="51"/>
      <c r="BE420" s="44"/>
      <c r="BF420" s="162"/>
      <c r="BG420" s="100">
        <v>417</v>
      </c>
      <c r="BH420" s="39">
        <v>309502</v>
      </c>
      <c r="BI420" s="40">
        <v>122691</v>
      </c>
      <c r="BJ420" s="40">
        <v>179022</v>
      </c>
      <c r="BK420" s="39">
        <v>242668</v>
      </c>
      <c r="BL420" s="40">
        <v>85083</v>
      </c>
      <c r="BM420" s="40">
        <v>140560</v>
      </c>
      <c r="BN420" s="39">
        <v>238940</v>
      </c>
      <c r="BO420" s="40">
        <v>90612</v>
      </c>
      <c r="BP420" s="40">
        <v>142741</v>
      </c>
      <c r="BQ420" s="39">
        <v>229537</v>
      </c>
      <c r="BR420" s="40">
        <v>89933</v>
      </c>
      <c r="BS420" s="40">
        <v>135281</v>
      </c>
      <c r="BT420" s="39">
        <v>305263</v>
      </c>
      <c r="BU420" s="40">
        <v>102667</v>
      </c>
      <c r="BV420" s="40">
        <v>202108</v>
      </c>
      <c r="BW420" s="40">
        <v>0</v>
      </c>
      <c r="BX420" s="40">
        <v>0</v>
      </c>
      <c r="BY420" s="159">
        <v>488</v>
      </c>
      <c r="BZ420" s="39">
        <v>225336</v>
      </c>
      <c r="CA420" s="40">
        <v>83785</v>
      </c>
      <c r="CB420" s="40">
        <v>141551</v>
      </c>
      <c r="CC420" s="159">
        <v>0</v>
      </c>
      <c r="CD420" s="39">
        <f t="shared" si="779"/>
        <v>229919</v>
      </c>
      <c r="CE420" s="40">
        <v>0</v>
      </c>
      <c r="CF420" s="40">
        <v>229919</v>
      </c>
      <c r="CG420" s="159">
        <v>0</v>
      </c>
      <c r="CH420" s="39">
        <f t="shared" si="928"/>
        <v>153079</v>
      </c>
      <c r="CI420" s="40">
        <v>0</v>
      </c>
      <c r="CJ420" s="40">
        <v>153079</v>
      </c>
      <c r="CK420" s="159">
        <v>0</v>
      </c>
      <c r="CL420" s="39">
        <v>78940</v>
      </c>
      <c r="CM420" s="159">
        <v>154749</v>
      </c>
      <c r="CN420" s="39"/>
      <c r="CO420" s="40"/>
      <c r="CP420" s="40"/>
      <c r="CQ420" s="159"/>
      <c r="CR420" s="39">
        <v>641060</v>
      </c>
      <c r="CS420" s="40">
        <v>385555</v>
      </c>
      <c r="CT420" s="40">
        <v>7700</v>
      </c>
      <c r="CU420" s="40">
        <v>207950</v>
      </c>
      <c r="CV420" s="40">
        <v>8350</v>
      </c>
      <c r="CW420" s="40">
        <v>15000</v>
      </c>
      <c r="CX420" s="40">
        <v>16505</v>
      </c>
      <c r="CY420" s="39">
        <v>437860</v>
      </c>
      <c r="CZ420" s="40">
        <v>306890</v>
      </c>
      <c r="DA420" s="40">
        <v>5395</v>
      </c>
      <c r="DB420" s="40">
        <v>98950</v>
      </c>
      <c r="DC420" s="40">
        <v>6485</v>
      </c>
      <c r="DD420" s="40">
        <v>11025</v>
      </c>
      <c r="DE420" s="40">
        <v>9115</v>
      </c>
      <c r="DF420" s="39">
        <v>672456</v>
      </c>
      <c r="DG420" s="40">
        <v>384616</v>
      </c>
      <c r="DH420" s="40">
        <v>6090</v>
      </c>
      <c r="DI420" s="40">
        <v>242759</v>
      </c>
      <c r="DJ420" s="40">
        <v>10184</v>
      </c>
      <c r="DK420" s="40">
        <v>16154</v>
      </c>
      <c r="DL420" s="159">
        <v>12653</v>
      </c>
      <c r="DM420" s="39">
        <v>473136</v>
      </c>
      <c r="DN420" s="40">
        <v>303059</v>
      </c>
      <c r="DO420" s="40">
        <v>4438</v>
      </c>
      <c r="DP420" s="40">
        <v>139786</v>
      </c>
      <c r="DQ420" s="40">
        <v>7802</v>
      </c>
      <c r="DR420" s="40">
        <v>11048</v>
      </c>
      <c r="DS420" s="159">
        <v>7003</v>
      </c>
      <c r="DT420" s="41">
        <v>450253</v>
      </c>
      <c r="DU420" s="42">
        <v>90992</v>
      </c>
      <c r="DV420" s="42">
        <v>121349</v>
      </c>
      <c r="DW420" s="42">
        <v>142391</v>
      </c>
      <c r="DX420" s="42">
        <v>95521</v>
      </c>
      <c r="DY420" s="41">
        <v>283839</v>
      </c>
      <c r="DZ420" s="42">
        <v>20748</v>
      </c>
      <c r="EA420" s="42">
        <v>77380</v>
      </c>
      <c r="EB420" s="42">
        <v>107322</v>
      </c>
      <c r="EC420" s="160">
        <v>78389</v>
      </c>
    </row>
    <row r="421" spans="1:133">
      <c r="A421" s="154" t="s">
        <v>2508</v>
      </c>
      <c r="B421" s="154" t="s">
        <v>2509</v>
      </c>
      <c r="C421" s="140" t="s">
        <v>80</v>
      </c>
      <c r="D421" s="29" t="s">
        <v>2510</v>
      </c>
      <c r="E421" s="156" t="s">
        <v>2511</v>
      </c>
      <c r="F421" s="29" t="s">
        <v>2512</v>
      </c>
      <c r="G421" s="156" t="s">
        <v>2513</v>
      </c>
      <c r="H421" s="161">
        <v>2004</v>
      </c>
      <c r="I421" s="150">
        <v>1969</v>
      </c>
      <c r="J421" s="100" t="s">
        <v>131</v>
      </c>
      <c r="K421" s="100" t="s">
        <v>49</v>
      </c>
      <c r="L421" s="100" t="s">
        <v>116</v>
      </c>
      <c r="M421" s="100" t="s">
        <v>87</v>
      </c>
      <c r="N421" s="100" t="s">
        <v>102</v>
      </c>
      <c r="O421" s="43">
        <f t="shared" si="561"/>
        <v>43.996271649999997</v>
      </c>
      <c r="P421" s="162">
        <f t="shared" si="562"/>
        <v>53.04932934</v>
      </c>
      <c r="Q421" s="43">
        <f t="shared" si="563"/>
        <v>39.142146510000003</v>
      </c>
      <c r="R421" s="162">
        <f t="shared" si="564"/>
        <v>52.173572980000003</v>
      </c>
      <c r="S421" s="43">
        <f t="shared" si="565"/>
        <v>43.677894899999998</v>
      </c>
      <c r="T421" s="162">
        <f t="shared" si="566"/>
        <v>53.474201469999997</v>
      </c>
      <c r="U421" s="43">
        <f t="shared" si="567"/>
        <v>46.284537880000002</v>
      </c>
      <c r="V421" s="162">
        <f t="shared" si="568"/>
        <v>51.230243989999998</v>
      </c>
      <c r="W421" s="43">
        <f t="shared" si="831"/>
        <v>38.514442580000001</v>
      </c>
      <c r="X421" s="162">
        <f t="shared" si="832"/>
        <v>61.28573548</v>
      </c>
      <c r="Y421" s="43">
        <f t="shared" si="665"/>
        <v>45.240005369999999</v>
      </c>
      <c r="Z421" s="162">
        <f t="shared" si="666"/>
        <v>54.759994630000001</v>
      </c>
      <c r="AA421" s="43">
        <f t="shared" si="781"/>
        <v>40.358973089999999</v>
      </c>
      <c r="AB421" s="162">
        <f t="shared" si="782"/>
        <v>59.641026910000001</v>
      </c>
      <c r="AC421" s="43">
        <f t="shared" si="922"/>
        <v>39.316974399999999</v>
      </c>
      <c r="AD421" s="162">
        <f t="shared" si="923"/>
        <v>60.683025600000001</v>
      </c>
      <c r="AE421" s="43">
        <f t="shared" si="924"/>
        <v>38.081781589999999</v>
      </c>
      <c r="AF421" s="162">
        <f t="shared" si="925"/>
        <v>61.918218410000001</v>
      </c>
      <c r="AG421" s="43">
        <f t="shared" ref="AG421:AL421" si="943">CZ421/$CY421*100</f>
        <v>87.502072699999999</v>
      </c>
      <c r="AH421" s="44">
        <f t="shared" si="943"/>
        <v>1.404830775</v>
      </c>
      <c r="AI421" s="44">
        <f t="shared" si="943"/>
        <v>4.7939274459999996</v>
      </c>
      <c r="AJ421" s="44">
        <f t="shared" si="943"/>
        <v>1.9980839029999999</v>
      </c>
      <c r="AK421" s="44">
        <f t="shared" si="943"/>
        <v>1.374431159</v>
      </c>
      <c r="AL421" s="44">
        <f t="shared" si="943"/>
        <v>2.9266540160000001</v>
      </c>
      <c r="AM421" s="43">
        <f t="shared" ref="AM421:AR421" si="944">DN421/$DM421*100</f>
        <v>87.854136800000006</v>
      </c>
      <c r="AN421" s="44">
        <f t="shared" si="944"/>
        <v>1.408583146</v>
      </c>
      <c r="AO421" s="44">
        <f t="shared" si="944"/>
        <v>4.4053725740000003</v>
      </c>
      <c r="AP421" s="44">
        <f t="shared" si="944"/>
        <v>2.5425501499999998</v>
      </c>
      <c r="AQ421" s="44">
        <f t="shared" si="944"/>
        <v>1.5889739030000001</v>
      </c>
      <c r="AR421" s="163">
        <f t="shared" si="944"/>
        <v>2.2003834260000001</v>
      </c>
      <c r="AS421" s="45">
        <f t="shared" si="571"/>
        <v>93.050199460000002</v>
      </c>
      <c r="AT421" s="46">
        <f t="shared" si="577"/>
        <v>51</v>
      </c>
      <c r="AU421" s="47">
        <f t="shared" si="572"/>
        <v>30.123408640000001</v>
      </c>
      <c r="AV421" s="46">
        <f t="shared" si="578"/>
        <v>216</v>
      </c>
      <c r="AW421" s="47">
        <f t="shared" si="573"/>
        <v>30.807543580000001</v>
      </c>
      <c r="AX421" s="164">
        <f t="shared" si="579"/>
        <v>274</v>
      </c>
      <c r="AY421" s="48">
        <v>54954</v>
      </c>
      <c r="AZ421" s="49">
        <f t="shared" si="673"/>
        <v>290</v>
      </c>
      <c r="BA421" s="50">
        <v>56685</v>
      </c>
      <c r="BB421" s="49">
        <f t="shared" si="674"/>
        <v>347</v>
      </c>
      <c r="BC421" s="165">
        <f t="shared" si="574"/>
        <v>60.544833519999997</v>
      </c>
      <c r="BD421" s="51"/>
      <c r="BE421" s="44"/>
      <c r="BF421" s="162"/>
      <c r="BG421" s="100">
        <v>418</v>
      </c>
      <c r="BH421" s="39">
        <v>406614</v>
      </c>
      <c r="BI421" s="40">
        <v>178895</v>
      </c>
      <c r="BJ421" s="40">
        <v>215706</v>
      </c>
      <c r="BK421" s="39">
        <v>319635</v>
      </c>
      <c r="BL421" s="40">
        <v>125112</v>
      </c>
      <c r="BM421" s="40">
        <v>166765</v>
      </c>
      <c r="BN421" s="39">
        <v>315425</v>
      </c>
      <c r="BO421" s="40">
        <v>137771</v>
      </c>
      <c r="BP421" s="40">
        <v>168671</v>
      </c>
      <c r="BQ421" s="39">
        <v>311361</v>
      </c>
      <c r="BR421" s="40">
        <v>144112</v>
      </c>
      <c r="BS421" s="40">
        <v>159511</v>
      </c>
      <c r="BT421" s="39">
        <v>404360</v>
      </c>
      <c r="BU421" s="40">
        <v>155737</v>
      </c>
      <c r="BV421" s="40">
        <v>247815</v>
      </c>
      <c r="BW421" s="40">
        <v>0</v>
      </c>
      <c r="BX421" s="40">
        <v>0</v>
      </c>
      <c r="BY421" s="159">
        <v>808</v>
      </c>
      <c r="BZ421" s="39">
        <v>320347</v>
      </c>
      <c r="CA421" s="40">
        <v>144925</v>
      </c>
      <c r="CB421" s="40">
        <v>175422</v>
      </c>
      <c r="CC421" s="159">
        <v>0</v>
      </c>
      <c r="CD421" s="39">
        <f t="shared" si="779"/>
        <v>323534</v>
      </c>
      <c r="CE421" s="40">
        <v>130575</v>
      </c>
      <c r="CF421" s="40">
        <v>192959</v>
      </c>
      <c r="CG421" s="159">
        <v>0</v>
      </c>
      <c r="CH421" s="39">
        <f t="shared" si="928"/>
        <v>223242</v>
      </c>
      <c r="CI421" s="40">
        <v>87772</v>
      </c>
      <c r="CJ421" s="40">
        <v>135470</v>
      </c>
      <c r="CK421" s="159">
        <v>0</v>
      </c>
      <c r="CL421" s="39">
        <v>117512</v>
      </c>
      <c r="CM421" s="159">
        <v>191066</v>
      </c>
      <c r="CN421" s="39"/>
      <c r="CO421" s="40"/>
      <c r="CP421" s="40"/>
      <c r="CQ421" s="159"/>
      <c r="CR421" s="39">
        <v>693535</v>
      </c>
      <c r="CS421" s="40">
        <v>591160</v>
      </c>
      <c r="CT421" s="40">
        <v>9750</v>
      </c>
      <c r="CU421" s="40">
        <v>41630</v>
      </c>
      <c r="CV421" s="40">
        <v>13835</v>
      </c>
      <c r="CW421" s="40">
        <v>9770</v>
      </c>
      <c r="CX421" s="40">
        <v>27390</v>
      </c>
      <c r="CY421" s="39">
        <v>542770</v>
      </c>
      <c r="CZ421" s="40">
        <v>474935</v>
      </c>
      <c r="DA421" s="40">
        <v>7625</v>
      </c>
      <c r="DB421" s="40">
        <v>26020</v>
      </c>
      <c r="DC421" s="40">
        <v>10845</v>
      </c>
      <c r="DD421" s="40">
        <v>7460</v>
      </c>
      <c r="DE421" s="40">
        <v>15885</v>
      </c>
      <c r="DF421" s="39">
        <v>672455</v>
      </c>
      <c r="DG421" s="40">
        <v>576347</v>
      </c>
      <c r="DH421" s="40">
        <v>9749</v>
      </c>
      <c r="DI421" s="40">
        <v>37088</v>
      </c>
      <c r="DJ421" s="40">
        <v>16753</v>
      </c>
      <c r="DK421" s="40">
        <v>11601</v>
      </c>
      <c r="DL421" s="159">
        <v>20917</v>
      </c>
      <c r="DM421" s="39">
        <v>521091</v>
      </c>
      <c r="DN421" s="40">
        <v>457800</v>
      </c>
      <c r="DO421" s="40">
        <v>7340</v>
      </c>
      <c r="DP421" s="40">
        <v>22956</v>
      </c>
      <c r="DQ421" s="40">
        <v>13249</v>
      </c>
      <c r="DR421" s="40">
        <v>8280</v>
      </c>
      <c r="DS421" s="159">
        <v>11466</v>
      </c>
      <c r="DT421" s="41">
        <v>482057</v>
      </c>
      <c r="DU421" s="42">
        <v>33502</v>
      </c>
      <c r="DV421" s="42">
        <v>114882</v>
      </c>
      <c r="DW421" s="42">
        <v>188461</v>
      </c>
      <c r="DX421" s="42">
        <v>145212</v>
      </c>
      <c r="DY421" s="41">
        <v>420225</v>
      </c>
      <c r="DZ421" s="42">
        <v>24005</v>
      </c>
      <c r="EA421" s="42">
        <v>100655</v>
      </c>
      <c r="EB421" s="42">
        <v>166104</v>
      </c>
      <c r="EC421" s="160">
        <v>129461</v>
      </c>
    </row>
    <row r="422" spans="1:133">
      <c r="A422" s="155" t="s">
        <v>2514</v>
      </c>
      <c r="B422" s="155" t="s">
        <v>2515</v>
      </c>
      <c r="C422" s="140" t="s">
        <v>126</v>
      </c>
      <c r="D422" s="29" t="s">
        <v>2516</v>
      </c>
      <c r="E422" s="156" t="s">
        <v>2517</v>
      </c>
      <c r="F422" s="29" t="s">
        <v>2518</v>
      </c>
      <c r="G422" s="156" t="s">
        <v>2519</v>
      </c>
      <c r="H422" s="166">
        <v>2012</v>
      </c>
      <c r="I422" s="150">
        <v>1974</v>
      </c>
      <c r="J422" s="100" t="s">
        <v>85</v>
      </c>
      <c r="K422" s="100" t="s">
        <v>49</v>
      </c>
      <c r="L422" s="100" t="s">
        <v>132</v>
      </c>
      <c r="M422" s="100" t="s">
        <v>87</v>
      </c>
      <c r="N422" s="100" t="s">
        <v>102</v>
      </c>
      <c r="O422" s="43">
        <f t="shared" si="561"/>
        <v>57.402395869999999</v>
      </c>
      <c r="P422" s="162">
        <f t="shared" si="562"/>
        <v>39.558915159999998</v>
      </c>
      <c r="Q422" s="43">
        <f t="shared" si="563"/>
        <v>51.831875840000002</v>
      </c>
      <c r="R422" s="162">
        <f t="shared" si="564"/>
        <v>39.47512253</v>
      </c>
      <c r="S422" s="43">
        <f t="shared" si="565"/>
        <v>56.14386828</v>
      </c>
      <c r="T422" s="162">
        <f t="shared" si="566"/>
        <v>41.183814820000002</v>
      </c>
      <c r="U422" s="43">
        <f t="shared" si="567"/>
        <v>57.044543089999998</v>
      </c>
      <c r="V422" s="162">
        <f t="shared" si="568"/>
        <v>40.927292209999997</v>
      </c>
      <c r="W422" s="43">
        <f t="shared" si="831"/>
        <v>59.304772589999999</v>
      </c>
      <c r="X422" s="162">
        <f t="shared" si="832"/>
        <v>40.454584680000004</v>
      </c>
      <c r="Y422" s="43">
        <f t="shared" si="665"/>
        <v>63.88670509</v>
      </c>
      <c r="Z422" s="162">
        <f t="shared" si="666"/>
        <v>36.11329491</v>
      </c>
      <c r="AA422" s="43">
        <f t="shared" si="781"/>
        <v>61.5305307</v>
      </c>
      <c r="AB422" s="162">
        <f t="shared" si="782"/>
        <v>38.4694693</v>
      </c>
      <c r="AC422" s="43">
        <f t="shared" si="922"/>
        <v>62.983191400000003</v>
      </c>
      <c r="AD422" s="162">
        <f t="shared" si="923"/>
        <v>37.016808599999997</v>
      </c>
      <c r="AE422" s="43">
        <f t="shared" si="924"/>
        <v>58.997869690000002</v>
      </c>
      <c r="AF422" s="162">
        <f t="shared" si="925"/>
        <v>41.002130309999998</v>
      </c>
      <c r="AG422" s="43">
        <f t="shared" ref="AG422:AL422" si="945">CZ422/$CY422*100</f>
        <v>81.124755840000006</v>
      </c>
      <c r="AH422" s="44">
        <f t="shared" si="945"/>
        <v>3.54391232</v>
      </c>
      <c r="AI422" s="44">
        <f t="shared" si="945"/>
        <v>5.2620632279999997</v>
      </c>
      <c r="AJ422" s="44">
        <f t="shared" si="945"/>
        <v>4.012334515</v>
      </c>
      <c r="AK422" s="44">
        <f t="shared" si="945"/>
        <v>1.664797801</v>
      </c>
      <c r="AL422" s="44">
        <f t="shared" si="945"/>
        <v>4.3921362950000002</v>
      </c>
      <c r="AM422" s="43">
        <f t="shared" ref="AM422:AR422" si="946">DN422/$DM422*100</f>
        <v>81.747118110000002</v>
      </c>
      <c r="AN422" s="44">
        <f t="shared" si="946"/>
        <v>3.5323596949999998</v>
      </c>
      <c r="AO422" s="44">
        <f t="shared" si="946"/>
        <v>5.1615627980000003</v>
      </c>
      <c r="AP422" s="44">
        <f t="shared" si="946"/>
        <v>4.4681003500000003</v>
      </c>
      <c r="AQ422" s="44">
        <f t="shared" si="946"/>
        <v>1.923707818</v>
      </c>
      <c r="AR422" s="163">
        <f t="shared" si="946"/>
        <v>3.1671512229999998</v>
      </c>
      <c r="AS422" s="45">
        <f t="shared" si="571"/>
        <v>92.905126920000001</v>
      </c>
      <c r="AT422" s="46">
        <f t="shared" si="577"/>
        <v>54</v>
      </c>
      <c r="AU422" s="47">
        <f t="shared" si="572"/>
        <v>30.768989789999999</v>
      </c>
      <c r="AV422" s="46">
        <f t="shared" si="578"/>
        <v>204</v>
      </c>
      <c r="AW422" s="47">
        <f t="shared" si="573"/>
        <v>32.613283879999997</v>
      </c>
      <c r="AX422" s="164">
        <f t="shared" si="579"/>
        <v>242</v>
      </c>
      <c r="AY422" s="48">
        <v>66050</v>
      </c>
      <c r="AZ422" s="49">
        <f t="shared" si="673"/>
        <v>171</v>
      </c>
      <c r="BA422" s="50">
        <v>68859</v>
      </c>
      <c r="BB422" s="49">
        <f t="shared" si="674"/>
        <v>209</v>
      </c>
      <c r="BC422" s="165">
        <f t="shared" si="574"/>
        <v>54.667308920000004</v>
      </c>
      <c r="BD422" s="51"/>
      <c r="BE422" s="44"/>
      <c r="BF422" s="162"/>
      <c r="BG422" s="100">
        <v>419</v>
      </c>
      <c r="BH422" s="39">
        <v>425315</v>
      </c>
      <c r="BI422" s="40">
        <v>244141</v>
      </c>
      <c r="BJ422" s="40">
        <v>168250</v>
      </c>
      <c r="BK422" s="39">
        <v>332992</v>
      </c>
      <c r="BL422" s="40">
        <v>172596</v>
      </c>
      <c r="BM422" s="40">
        <v>131449</v>
      </c>
      <c r="BN422" s="39">
        <v>329190</v>
      </c>
      <c r="BO422" s="40">
        <v>184820</v>
      </c>
      <c r="BP422" s="40">
        <v>135573</v>
      </c>
      <c r="BQ422" s="39">
        <v>326650</v>
      </c>
      <c r="BR422" s="40">
        <v>186336</v>
      </c>
      <c r="BS422" s="40">
        <v>133689</v>
      </c>
      <c r="BT422" s="39">
        <v>417216</v>
      </c>
      <c r="BU422" s="40">
        <v>247429</v>
      </c>
      <c r="BV422" s="40">
        <v>168783</v>
      </c>
      <c r="BW422" s="40">
        <v>0</v>
      </c>
      <c r="BX422" s="40">
        <v>0</v>
      </c>
      <c r="BY422" s="159">
        <v>1004</v>
      </c>
      <c r="BZ422" s="39">
        <v>323086</v>
      </c>
      <c r="CA422" s="40">
        <v>206409</v>
      </c>
      <c r="CB422" s="40">
        <v>116677</v>
      </c>
      <c r="CC422" s="159">
        <v>0</v>
      </c>
      <c r="CD422" s="39">
        <f t="shared" si="779"/>
        <v>327834</v>
      </c>
      <c r="CE422" s="40">
        <v>201718</v>
      </c>
      <c r="CF422" s="40">
        <v>126116</v>
      </c>
      <c r="CG422" s="159">
        <v>0</v>
      </c>
      <c r="CH422" s="39">
        <f t="shared" si="928"/>
        <v>224290</v>
      </c>
      <c r="CI422" s="40">
        <v>141265</v>
      </c>
      <c r="CJ422" s="40">
        <v>83025</v>
      </c>
      <c r="CK422" s="159">
        <v>0</v>
      </c>
      <c r="CL422" s="39">
        <v>186661</v>
      </c>
      <c r="CM422" s="159">
        <v>129725</v>
      </c>
      <c r="CN422" s="39"/>
      <c r="CO422" s="40"/>
      <c r="CP422" s="40"/>
      <c r="CQ422" s="159"/>
      <c r="CR422" s="39">
        <v>690415</v>
      </c>
      <c r="CS422" s="40">
        <v>539120</v>
      </c>
      <c r="CT422" s="40">
        <v>23730</v>
      </c>
      <c r="CU422" s="40">
        <v>47410</v>
      </c>
      <c r="CV422" s="40">
        <v>26790</v>
      </c>
      <c r="CW422" s="40">
        <v>12345</v>
      </c>
      <c r="CX422" s="40">
        <v>41020</v>
      </c>
      <c r="CY422" s="39">
        <v>552920</v>
      </c>
      <c r="CZ422" s="40">
        <v>448555</v>
      </c>
      <c r="DA422" s="40">
        <v>19595</v>
      </c>
      <c r="DB422" s="40">
        <v>29095</v>
      </c>
      <c r="DC422" s="40">
        <v>22185</v>
      </c>
      <c r="DD422" s="40">
        <v>9205</v>
      </c>
      <c r="DE422" s="40">
        <v>24285</v>
      </c>
      <c r="DF422" s="39">
        <v>672448</v>
      </c>
      <c r="DG422" s="40">
        <v>528566</v>
      </c>
      <c r="DH422" s="40">
        <v>24326</v>
      </c>
      <c r="DI422" s="40">
        <v>44503</v>
      </c>
      <c r="DJ422" s="40">
        <v>29764</v>
      </c>
      <c r="DK422" s="40">
        <v>13912</v>
      </c>
      <c r="DL422" s="159">
        <v>31377</v>
      </c>
      <c r="DM422" s="39">
        <v>530382</v>
      </c>
      <c r="DN422" s="40">
        <v>433572</v>
      </c>
      <c r="DO422" s="40">
        <v>18735</v>
      </c>
      <c r="DP422" s="40">
        <v>27376</v>
      </c>
      <c r="DQ422" s="40">
        <v>23698</v>
      </c>
      <c r="DR422" s="40">
        <v>10203</v>
      </c>
      <c r="DS422" s="159">
        <v>16798</v>
      </c>
      <c r="DT422" s="41">
        <v>510735</v>
      </c>
      <c r="DU422" s="42">
        <v>36236</v>
      </c>
      <c r="DV422" s="42">
        <v>125408</v>
      </c>
      <c r="DW422" s="42">
        <v>191943</v>
      </c>
      <c r="DX422" s="42">
        <v>157148</v>
      </c>
      <c r="DY422" s="41">
        <v>413629</v>
      </c>
      <c r="DZ422" s="42">
        <v>22621</v>
      </c>
      <c r="EA422" s="42">
        <v>100246</v>
      </c>
      <c r="EB422" s="42">
        <v>155864</v>
      </c>
      <c r="EC422" s="160">
        <v>134898</v>
      </c>
    </row>
    <row r="423" spans="1:133">
      <c r="A423" s="154" t="s">
        <v>2520</v>
      </c>
      <c r="B423" s="154" t="s">
        <v>2521</v>
      </c>
      <c r="C423" s="140" t="s">
        <v>126</v>
      </c>
      <c r="D423" s="29" t="s">
        <v>2522</v>
      </c>
      <c r="E423" s="156" t="s">
        <v>2523</v>
      </c>
      <c r="F423" s="29" t="s">
        <v>2524</v>
      </c>
      <c r="G423" s="156" t="s">
        <v>2525</v>
      </c>
      <c r="H423" s="166">
        <v>2016</v>
      </c>
      <c r="I423" s="150">
        <v>1965</v>
      </c>
      <c r="J423" s="100" t="s">
        <v>131</v>
      </c>
      <c r="K423" s="100" t="s">
        <v>271</v>
      </c>
      <c r="L423" s="100" t="s">
        <v>894</v>
      </c>
      <c r="M423" s="100" t="s">
        <v>87</v>
      </c>
      <c r="N423" s="100" t="s">
        <v>102</v>
      </c>
      <c r="O423" s="43">
        <f t="shared" si="561"/>
        <v>85.733191719999994</v>
      </c>
      <c r="P423" s="162">
        <f t="shared" si="562"/>
        <v>12.300075680000001</v>
      </c>
      <c r="Q423" s="43">
        <f t="shared" si="563"/>
        <v>82.130803259999993</v>
      </c>
      <c r="R423" s="162">
        <f t="shared" si="564"/>
        <v>12.176053</v>
      </c>
      <c r="S423" s="43">
        <f t="shared" si="565"/>
        <v>79.208193280000003</v>
      </c>
      <c r="T423" s="162">
        <f t="shared" si="566"/>
        <v>18.0860254</v>
      </c>
      <c r="U423" s="43">
        <f t="shared" si="567"/>
        <v>80.408637240000004</v>
      </c>
      <c r="V423" s="162">
        <f t="shared" si="568"/>
        <v>18.048543280000001</v>
      </c>
      <c r="W423" s="43">
        <f t="shared" si="831"/>
        <v>82.988324879999993</v>
      </c>
      <c r="X423" s="162">
        <f t="shared" si="832"/>
        <v>16.773070480000001</v>
      </c>
      <c r="Y423" s="43">
        <f t="shared" si="665"/>
        <v>83.561154450000004</v>
      </c>
      <c r="Z423" s="162">
        <f t="shared" si="666"/>
        <v>16.43884555</v>
      </c>
      <c r="AA423" s="43">
        <f t="shared" si="781"/>
        <v>100</v>
      </c>
      <c r="AB423" s="162">
        <f t="shared" si="782"/>
        <v>0</v>
      </c>
      <c r="AC423" s="43">
        <f t="shared" si="922"/>
        <v>80.974292800000001</v>
      </c>
      <c r="AD423" s="162">
        <f t="shared" si="923"/>
        <v>19.025707199999999</v>
      </c>
      <c r="AE423" s="43">
        <f t="shared" si="924"/>
        <v>79.65401249</v>
      </c>
      <c r="AF423" s="162">
        <f t="shared" si="925"/>
        <v>20.34598751</v>
      </c>
      <c r="AG423" s="43">
        <f t="shared" ref="AG423:AL423" si="947">CZ423/$CY423*100</f>
        <v>76.203711549999994</v>
      </c>
      <c r="AH423" s="44">
        <f t="shared" si="947"/>
        <v>3.7276501990000002</v>
      </c>
      <c r="AI423" s="44">
        <f t="shared" si="947"/>
        <v>5.3944580970000002</v>
      </c>
      <c r="AJ423" s="44">
        <f t="shared" si="947"/>
        <v>9.7830692310000007</v>
      </c>
      <c r="AK423" s="44">
        <f t="shared" si="947"/>
        <v>0.49487331579999999</v>
      </c>
      <c r="AL423" s="44">
        <f t="shared" si="947"/>
        <v>4.3962376069999998</v>
      </c>
      <c r="AM423" s="43">
        <f t="shared" ref="AM423:AR423" si="948">DN423/$DM423*100</f>
        <v>75.008944349999993</v>
      </c>
      <c r="AN423" s="44">
        <f t="shared" si="948"/>
        <v>3.9870563689999998</v>
      </c>
      <c r="AO423" s="44">
        <f t="shared" si="948"/>
        <v>6.2633501120000004</v>
      </c>
      <c r="AP423" s="44">
        <f t="shared" si="948"/>
        <v>10.82089684</v>
      </c>
      <c r="AQ423" s="44">
        <f t="shared" si="948"/>
        <v>0.68791821500000006</v>
      </c>
      <c r="AR423" s="163">
        <f t="shared" si="948"/>
        <v>3.231834106</v>
      </c>
      <c r="AS423" s="45">
        <f t="shared" si="571"/>
        <v>95.182500809999993</v>
      </c>
      <c r="AT423" s="46">
        <f t="shared" si="577"/>
        <v>5</v>
      </c>
      <c r="AU423" s="47">
        <f t="shared" si="572"/>
        <v>61.536281129999999</v>
      </c>
      <c r="AV423" s="46">
        <f t="shared" si="578"/>
        <v>7</v>
      </c>
      <c r="AW423" s="47">
        <f t="shared" si="573"/>
        <v>65.140274660000003</v>
      </c>
      <c r="AX423" s="164">
        <f t="shared" si="579"/>
        <v>16</v>
      </c>
      <c r="AY423" s="48">
        <v>92287</v>
      </c>
      <c r="AZ423" s="49">
        <f t="shared" si="673"/>
        <v>40</v>
      </c>
      <c r="BA423" s="50">
        <v>99239</v>
      </c>
      <c r="BB423" s="49">
        <f t="shared" si="674"/>
        <v>46</v>
      </c>
      <c r="BC423" s="165">
        <f t="shared" si="574"/>
        <v>26.564404540000002</v>
      </c>
      <c r="BD423" s="51"/>
      <c r="BE423" s="44"/>
      <c r="BF423" s="162"/>
      <c r="BG423" s="100">
        <v>420</v>
      </c>
      <c r="BH423" s="39">
        <v>478306</v>
      </c>
      <c r="BI423" s="40">
        <v>410067</v>
      </c>
      <c r="BJ423" s="40">
        <v>58832</v>
      </c>
      <c r="BK423" s="39">
        <v>415693</v>
      </c>
      <c r="BL423" s="40">
        <v>341412</v>
      </c>
      <c r="BM423" s="40">
        <v>50615</v>
      </c>
      <c r="BN423" s="39">
        <v>392419</v>
      </c>
      <c r="BO423" s="40">
        <v>310828</v>
      </c>
      <c r="BP423" s="40">
        <v>70973</v>
      </c>
      <c r="BQ423" s="39">
        <v>376324</v>
      </c>
      <c r="BR423" s="40">
        <v>302597</v>
      </c>
      <c r="BS423" s="40">
        <v>67921</v>
      </c>
      <c r="BT423" s="39">
        <v>466462</v>
      </c>
      <c r="BU423" s="40">
        <v>387109</v>
      </c>
      <c r="BV423" s="40">
        <v>78240</v>
      </c>
      <c r="BW423" s="40">
        <v>0</v>
      </c>
      <c r="BX423" s="40">
        <v>0</v>
      </c>
      <c r="BY423" s="159">
        <v>1113</v>
      </c>
      <c r="BZ423" s="39">
        <v>394681</v>
      </c>
      <c r="CA423" s="40">
        <v>329800</v>
      </c>
      <c r="CB423" s="40">
        <v>64881</v>
      </c>
      <c r="CC423" s="159">
        <v>0</v>
      </c>
      <c r="CD423" s="39">
        <f t="shared" si="779"/>
        <v>378754</v>
      </c>
      <c r="CE423" s="40">
        <v>378754</v>
      </c>
      <c r="CF423" s="40">
        <v>0</v>
      </c>
      <c r="CG423" s="159">
        <v>0</v>
      </c>
      <c r="CH423" s="39">
        <f t="shared" si="928"/>
        <v>251875</v>
      </c>
      <c r="CI423" s="40">
        <v>203954</v>
      </c>
      <c r="CJ423" s="40">
        <v>47921</v>
      </c>
      <c r="CK423" s="159">
        <v>0</v>
      </c>
      <c r="CL423" s="39">
        <v>298368</v>
      </c>
      <c r="CM423" s="159">
        <v>76212</v>
      </c>
      <c r="CN423" s="39"/>
      <c r="CO423" s="40"/>
      <c r="CP423" s="40"/>
      <c r="CQ423" s="159"/>
      <c r="CR423" s="39">
        <v>708855</v>
      </c>
      <c r="CS423" s="40">
        <v>521415</v>
      </c>
      <c r="CT423" s="40">
        <v>29570</v>
      </c>
      <c r="CU423" s="40">
        <v>46770</v>
      </c>
      <c r="CV423" s="40">
        <v>66350</v>
      </c>
      <c r="CW423" s="40">
        <v>3365</v>
      </c>
      <c r="CX423" s="40">
        <v>41385</v>
      </c>
      <c r="CY423" s="39">
        <v>590050</v>
      </c>
      <c r="CZ423" s="40">
        <v>449640</v>
      </c>
      <c r="DA423" s="40">
        <v>21995</v>
      </c>
      <c r="DB423" s="40">
        <v>31830</v>
      </c>
      <c r="DC423" s="40">
        <v>57725</v>
      </c>
      <c r="DD423" s="40">
        <v>2920</v>
      </c>
      <c r="DE423" s="40">
        <v>25940</v>
      </c>
      <c r="DF423" s="39">
        <v>672457</v>
      </c>
      <c r="DG423" s="40">
        <v>488133</v>
      </c>
      <c r="DH423" s="40">
        <v>29371</v>
      </c>
      <c r="DI423" s="40">
        <v>49077</v>
      </c>
      <c r="DJ423" s="40">
        <v>71889</v>
      </c>
      <c r="DK423" s="40">
        <v>4538</v>
      </c>
      <c r="DL423" s="159">
        <v>29449</v>
      </c>
      <c r="DM423" s="39">
        <v>564602</v>
      </c>
      <c r="DN423" s="40">
        <v>423502</v>
      </c>
      <c r="DO423" s="40">
        <v>22511</v>
      </c>
      <c r="DP423" s="40">
        <v>35363</v>
      </c>
      <c r="DQ423" s="40">
        <v>61095</v>
      </c>
      <c r="DR423" s="40">
        <v>3884</v>
      </c>
      <c r="DS423" s="159">
        <v>18247</v>
      </c>
      <c r="DT423" s="41">
        <v>582107</v>
      </c>
      <c r="DU423" s="42">
        <v>28043</v>
      </c>
      <c r="DV423" s="42">
        <v>62147</v>
      </c>
      <c r="DW423" s="42">
        <v>133710</v>
      </c>
      <c r="DX423" s="42">
        <v>358207</v>
      </c>
      <c r="DY423" s="41">
        <v>422849</v>
      </c>
      <c r="DZ423" s="42">
        <v>9308</v>
      </c>
      <c r="EA423" s="42">
        <v>41345</v>
      </c>
      <c r="EB423" s="42">
        <v>96751</v>
      </c>
      <c r="EC423" s="160">
        <v>275445</v>
      </c>
    </row>
    <row r="424" spans="1:133">
      <c r="A424" s="155" t="s">
        <v>2526</v>
      </c>
      <c r="B424" s="155" t="s">
        <v>2527</v>
      </c>
      <c r="C424" s="140" t="s">
        <v>126</v>
      </c>
      <c r="D424" s="29" t="s">
        <v>477</v>
      </c>
      <c r="E424" s="156" t="s">
        <v>2528</v>
      </c>
      <c r="F424" s="29" t="s">
        <v>2529</v>
      </c>
      <c r="G424" s="156" t="s">
        <v>2530</v>
      </c>
      <c r="H424" s="166">
        <v>2018</v>
      </c>
      <c r="I424" s="150">
        <v>1968</v>
      </c>
      <c r="J424" s="100" t="s">
        <v>131</v>
      </c>
      <c r="K424" s="100" t="s">
        <v>49</v>
      </c>
      <c r="L424" s="100" t="s">
        <v>410</v>
      </c>
      <c r="M424" s="100" t="s">
        <v>87</v>
      </c>
      <c r="N424" s="100" t="s">
        <v>102</v>
      </c>
      <c r="O424" s="43">
        <f t="shared" si="561"/>
        <v>52.010989610000003</v>
      </c>
      <c r="P424" s="162">
        <f t="shared" si="562"/>
        <v>45.464639990000002</v>
      </c>
      <c r="Q424" s="43">
        <f t="shared" si="563"/>
        <v>47.715279029999998</v>
      </c>
      <c r="R424" s="162">
        <f t="shared" si="564"/>
        <v>44.673553439999999</v>
      </c>
      <c r="S424" s="43">
        <f t="shared" si="565"/>
        <v>49.681017429999997</v>
      </c>
      <c r="T424" s="162">
        <f t="shared" si="566"/>
        <v>48.116203300000002</v>
      </c>
      <c r="U424" s="43">
        <f t="shared" si="567"/>
        <v>51.470162539999997</v>
      </c>
      <c r="V424" s="162">
        <f t="shared" si="568"/>
        <v>46.766707150000002</v>
      </c>
      <c r="W424" s="43">
        <f t="shared" si="831"/>
        <v>51.714825099999999</v>
      </c>
      <c r="X424" s="162">
        <f t="shared" si="832"/>
        <v>48.147833599999998</v>
      </c>
      <c r="Y424" s="43">
        <f t="shared" si="665"/>
        <v>52.415055410000001</v>
      </c>
      <c r="Z424" s="162">
        <f t="shared" si="666"/>
        <v>47.584944589999999</v>
      </c>
      <c r="AA424" s="43">
        <f t="shared" si="781"/>
        <v>39.804902370000001</v>
      </c>
      <c r="AB424" s="162">
        <f t="shared" si="782"/>
        <v>60.195097629999999</v>
      </c>
      <c r="AC424" s="43">
        <f t="shared" si="922"/>
        <v>36.732178079999997</v>
      </c>
      <c r="AD424" s="162">
        <f t="shared" si="923"/>
        <v>63.267821920000003</v>
      </c>
      <c r="AE424" s="43">
        <f t="shared" si="924"/>
        <v>40.347578540000001</v>
      </c>
      <c r="AF424" s="162">
        <f t="shared" si="925"/>
        <v>59.652421459999999</v>
      </c>
      <c r="AG424" s="43">
        <f t="shared" ref="AG424:AL424" si="949">CZ424/$CY424*100</f>
        <v>78.849617510000002</v>
      </c>
      <c r="AH424" s="44">
        <f t="shared" si="949"/>
        <v>2.7142442139999998</v>
      </c>
      <c r="AI424" s="44">
        <f t="shared" si="949"/>
        <v>6.7376779320000004</v>
      </c>
      <c r="AJ424" s="44">
        <f t="shared" si="949"/>
        <v>7.3690326329999998</v>
      </c>
      <c r="AK424" s="44">
        <f t="shared" si="949"/>
        <v>1.0002905010000001</v>
      </c>
      <c r="AL424" s="44">
        <f t="shared" si="949"/>
        <v>3.3291372130000001</v>
      </c>
      <c r="AM424" s="43">
        <f t="shared" ref="AM424:AR424" si="950">DN424/$DM424*100</f>
        <v>79.479858280000002</v>
      </c>
      <c r="AN424" s="44">
        <f t="shared" si="950"/>
        <v>2.1609567969999999</v>
      </c>
      <c r="AO424" s="44">
        <f t="shared" si="950"/>
        <v>7.7458246700000002</v>
      </c>
      <c r="AP424" s="44">
        <f t="shared" si="950"/>
        <v>7.2893836240000001</v>
      </c>
      <c r="AQ424" s="44">
        <f t="shared" si="950"/>
        <v>0.94605952630000001</v>
      </c>
      <c r="AR424" s="163">
        <f t="shared" si="950"/>
        <v>2.377917101</v>
      </c>
      <c r="AS424" s="45">
        <f t="shared" si="571"/>
        <v>91.383056330000002</v>
      </c>
      <c r="AT424" s="46">
        <f t="shared" si="577"/>
        <v>116</v>
      </c>
      <c r="AU424" s="47">
        <f t="shared" si="572"/>
        <v>35.22214735</v>
      </c>
      <c r="AV424" s="46">
        <f t="shared" si="578"/>
        <v>140</v>
      </c>
      <c r="AW424" s="47">
        <f t="shared" si="573"/>
        <v>35.424962829999998</v>
      </c>
      <c r="AX424" s="164">
        <f t="shared" si="579"/>
        <v>202</v>
      </c>
      <c r="AY424" s="48">
        <v>88043</v>
      </c>
      <c r="AZ424" s="49">
        <f t="shared" si="673"/>
        <v>48</v>
      </c>
      <c r="BA424" s="50">
        <v>89883</v>
      </c>
      <c r="BB424" s="49">
        <f t="shared" si="674"/>
        <v>80</v>
      </c>
      <c r="BC424" s="165">
        <f t="shared" si="574"/>
        <v>50.917169819999998</v>
      </c>
      <c r="BD424" s="51"/>
      <c r="BE424" s="44"/>
      <c r="BF424" s="162"/>
      <c r="BG424" s="100">
        <v>421</v>
      </c>
      <c r="BH424" s="39">
        <v>419669</v>
      </c>
      <c r="BI424" s="40">
        <v>218274</v>
      </c>
      <c r="BJ424" s="40">
        <v>190801</v>
      </c>
      <c r="BK424" s="39">
        <v>321002</v>
      </c>
      <c r="BL424" s="40">
        <v>153167</v>
      </c>
      <c r="BM424" s="40">
        <v>143403</v>
      </c>
      <c r="BN424" s="39">
        <v>313967</v>
      </c>
      <c r="BO424" s="40">
        <v>155982</v>
      </c>
      <c r="BP424" s="40">
        <v>151069</v>
      </c>
      <c r="BQ424" s="39">
        <v>300545</v>
      </c>
      <c r="BR424" s="40">
        <v>154691</v>
      </c>
      <c r="BS424" s="40">
        <v>140555</v>
      </c>
      <c r="BT424" s="39">
        <v>412112</v>
      </c>
      <c r="BU424" s="40">
        <v>213123</v>
      </c>
      <c r="BV424" s="40">
        <v>198423</v>
      </c>
      <c r="BW424" s="40">
        <v>0</v>
      </c>
      <c r="BX424" s="40">
        <v>0</v>
      </c>
      <c r="BY424" s="159">
        <v>566</v>
      </c>
      <c r="BZ424" s="39">
        <v>313057</v>
      </c>
      <c r="CA424" s="40">
        <v>164089</v>
      </c>
      <c r="CB424" s="40">
        <v>148968</v>
      </c>
      <c r="CC424" s="159">
        <v>0</v>
      </c>
      <c r="CD424" s="39">
        <f t="shared" si="779"/>
        <v>320865</v>
      </c>
      <c r="CE424" s="40">
        <v>127720</v>
      </c>
      <c r="CF424" s="40">
        <v>193145</v>
      </c>
      <c r="CG424" s="159">
        <v>0</v>
      </c>
      <c r="CH424" s="39">
        <f t="shared" si="928"/>
        <v>198744</v>
      </c>
      <c r="CI424" s="40">
        <v>73003</v>
      </c>
      <c r="CJ424" s="40">
        <v>125741</v>
      </c>
      <c r="CK424" s="159">
        <v>0</v>
      </c>
      <c r="CL424" s="39">
        <v>121886</v>
      </c>
      <c r="CM424" s="159">
        <v>180204</v>
      </c>
      <c r="CN424" s="39"/>
      <c r="CO424" s="40"/>
      <c r="CP424" s="40"/>
      <c r="CQ424" s="159"/>
      <c r="CR424" s="39">
        <v>695670</v>
      </c>
      <c r="CS424" s="40">
        <v>513910</v>
      </c>
      <c r="CT424" s="40">
        <v>19100</v>
      </c>
      <c r="CU424" s="40">
        <v>68080</v>
      </c>
      <c r="CV424" s="40">
        <v>52760</v>
      </c>
      <c r="CW424" s="40">
        <v>6875</v>
      </c>
      <c r="CX424" s="40">
        <v>34945</v>
      </c>
      <c r="CY424" s="39">
        <v>516350</v>
      </c>
      <c r="CZ424" s="40">
        <v>407140</v>
      </c>
      <c r="DA424" s="40">
        <v>14015</v>
      </c>
      <c r="DB424" s="40">
        <v>34790</v>
      </c>
      <c r="DC424" s="40">
        <v>38050</v>
      </c>
      <c r="DD424" s="40">
        <v>5165</v>
      </c>
      <c r="DE424" s="40">
        <v>17190</v>
      </c>
      <c r="DF424" s="39">
        <v>672463</v>
      </c>
      <c r="DG424" s="40">
        <v>510330</v>
      </c>
      <c r="DH424" s="40">
        <v>15748</v>
      </c>
      <c r="DI424" s="40">
        <v>65109</v>
      </c>
      <c r="DJ424" s="40">
        <v>50140</v>
      </c>
      <c r="DK424" s="40">
        <v>6605</v>
      </c>
      <c r="DL424" s="159">
        <v>24531</v>
      </c>
      <c r="DM424" s="39">
        <v>497326</v>
      </c>
      <c r="DN424" s="40">
        <v>395274</v>
      </c>
      <c r="DO424" s="40">
        <v>10747</v>
      </c>
      <c r="DP424" s="40">
        <v>38522</v>
      </c>
      <c r="DQ424" s="40">
        <v>36252</v>
      </c>
      <c r="DR424" s="40">
        <v>4705</v>
      </c>
      <c r="DS424" s="159">
        <v>11826</v>
      </c>
      <c r="DT424" s="41">
        <v>503067</v>
      </c>
      <c r="DU424" s="42">
        <v>43349</v>
      </c>
      <c r="DV424" s="42">
        <v>119050</v>
      </c>
      <c r="DW424" s="42">
        <v>163477</v>
      </c>
      <c r="DX424" s="42">
        <v>177191</v>
      </c>
      <c r="DY424" s="41">
        <v>375927</v>
      </c>
      <c r="DZ424" s="42">
        <v>20509</v>
      </c>
      <c r="EA424" s="42">
        <v>92161</v>
      </c>
      <c r="EB424" s="42">
        <v>130085</v>
      </c>
      <c r="EC424" s="160">
        <v>133172</v>
      </c>
    </row>
    <row r="425" spans="1:133">
      <c r="A425" s="154" t="s">
        <v>2531</v>
      </c>
      <c r="B425" s="154" t="s">
        <v>2532</v>
      </c>
      <c r="C425" s="140" t="s">
        <v>126</v>
      </c>
      <c r="D425" s="29" t="s">
        <v>406</v>
      </c>
      <c r="E425" s="156" t="s">
        <v>1480</v>
      </c>
      <c r="F425" s="29" t="s">
        <v>2533</v>
      </c>
      <c r="G425" s="156" t="s">
        <v>2534</v>
      </c>
      <c r="H425" s="166">
        <v>1996</v>
      </c>
      <c r="I425" s="150">
        <v>1965</v>
      </c>
      <c r="J425" s="100" t="s">
        <v>85</v>
      </c>
      <c r="K425" s="100" t="s">
        <v>49</v>
      </c>
      <c r="L425" s="100" t="s">
        <v>396</v>
      </c>
      <c r="M425" s="100" t="s">
        <v>87</v>
      </c>
      <c r="N425" s="100" t="s">
        <v>102</v>
      </c>
      <c r="O425" s="43">
        <f t="shared" si="561"/>
        <v>73.328986159999999</v>
      </c>
      <c r="P425" s="162">
        <f t="shared" si="562"/>
        <v>24.589067780000001</v>
      </c>
      <c r="Q425" s="43">
        <f t="shared" si="563"/>
        <v>70.466565020000004</v>
      </c>
      <c r="R425" s="162">
        <f t="shared" si="564"/>
        <v>23.337179590000002</v>
      </c>
      <c r="S425" s="43">
        <f t="shared" si="565"/>
        <v>68.274684100000002</v>
      </c>
      <c r="T425" s="162">
        <f t="shared" si="566"/>
        <v>29.5696732</v>
      </c>
      <c r="U425" s="43">
        <f t="shared" si="567"/>
        <v>68.604173990000007</v>
      </c>
      <c r="V425" s="162">
        <f t="shared" si="568"/>
        <v>29.946725879999999</v>
      </c>
      <c r="W425" s="43">
        <f t="shared" si="831"/>
        <v>74.135797159999996</v>
      </c>
      <c r="X425" s="162">
        <f t="shared" si="832"/>
        <v>25.697464549999999</v>
      </c>
      <c r="Y425" s="43">
        <f t="shared" si="665"/>
        <v>100</v>
      </c>
      <c r="Z425" s="162">
        <f t="shared" si="666"/>
        <v>0</v>
      </c>
      <c r="AA425" s="43">
        <f t="shared" si="781"/>
        <v>72.887431520000007</v>
      </c>
      <c r="AB425" s="162">
        <f t="shared" si="782"/>
        <v>27.11256848</v>
      </c>
      <c r="AC425" s="43">
        <f t="shared" si="922"/>
        <v>70.825089629999994</v>
      </c>
      <c r="AD425" s="162">
        <f t="shared" si="923"/>
        <v>29.174910369999999</v>
      </c>
      <c r="AE425" s="43">
        <f t="shared" si="924"/>
        <v>71.6173328</v>
      </c>
      <c r="AF425" s="162">
        <f t="shared" si="925"/>
        <v>28.3826672</v>
      </c>
      <c r="AG425" s="43">
        <f t="shared" ref="AG425:AL425" si="951">CZ425/$CY425*100</f>
        <v>56.261842000000001</v>
      </c>
      <c r="AH425" s="44">
        <f t="shared" si="951"/>
        <v>10.86065574</v>
      </c>
      <c r="AI425" s="44">
        <f t="shared" si="951"/>
        <v>6.6098937309999997</v>
      </c>
      <c r="AJ425" s="44">
        <f t="shared" si="951"/>
        <v>20.944888379999998</v>
      </c>
      <c r="AK425" s="44">
        <f t="shared" si="951"/>
        <v>0.64152730869999997</v>
      </c>
      <c r="AL425" s="44">
        <f t="shared" si="951"/>
        <v>4.6811928490000003</v>
      </c>
      <c r="AM425" s="43">
        <f t="shared" ref="AM425:AR425" si="952">DN425/$DM425*100</f>
        <v>53.706433859999997</v>
      </c>
      <c r="AN425" s="44">
        <f t="shared" si="952"/>
        <v>10.18047967</v>
      </c>
      <c r="AO425" s="44">
        <f t="shared" si="952"/>
        <v>9.8227965200000007</v>
      </c>
      <c r="AP425" s="44">
        <f t="shared" si="952"/>
        <v>22.4536756</v>
      </c>
      <c r="AQ425" s="44">
        <f t="shared" si="952"/>
        <v>0.61900769909999998</v>
      </c>
      <c r="AR425" s="163">
        <f t="shared" si="952"/>
        <v>3.217606645</v>
      </c>
      <c r="AS425" s="45">
        <f t="shared" si="571"/>
        <v>89.948526580000006</v>
      </c>
      <c r="AT425" s="46">
        <f t="shared" si="577"/>
        <v>188</v>
      </c>
      <c r="AU425" s="47">
        <f t="shared" si="572"/>
        <v>43.332300949999997</v>
      </c>
      <c r="AV425" s="46">
        <f t="shared" si="578"/>
        <v>63</v>
      </c>
      <c r="AW425" s="47">
        <f t="shared" si="573"/>
        <v>49.465363709999998</v>
      </c>
      <c r="AX425" s="164">
        <f t="shared" si="579"/>
        <v>72</v>
      </c>
      <c r="AY425" s="48">
        <v>83309</v>
      </c>
      <c r="AZ425" s="49">
        <f t="shared" si="673"/>
        <v>64</v>
      </c>
      <c r="BA425" s="50">
        <v>92421</v>
      </c>
      <c r="BB425" s="49">
        <f t="shared" si="674"/>
        <v>69</v>
      </c>
      <c r="BC425" s="165">
        <f t="shared" si="574"/>
        <v>28.431717219999999</v>
      </c>
      <c r="BD425" s="51"/>
      <c r="BE425" s="44"/>
      <c r="BF425" s="162"/>
      <c r="BG425" s="100">
        <v>422</v>
      </c>
      <c r="BH425" s="39">
        <v>361921</v>
      </c>
      <c r="BI425" s="40">
        <v>265393</v>
      </c>
      <c r="BJ425" s="40">
        <v>88993</v>
      </c>
      <c r="BK425" s="39">
        <v>291192</v>
      </c>
      <c r="BL425" s="40">
        <v>205193</v>
      </c>
      <c r="BM425" s="40">
        <v>67956</v>
      </c>
      <c r="BN425" s="39">
        <v>286875</v>
      </c>
      <c r="BO425" s="40">
        <v>195863</v>
      </c>
      <c r="BP425" s="40">
        <v>84828</v>
      </c>
      <c r="BQ425" s="39">
        <v>272928</v>
      </c>
      <c r="BR425" s="40">
        <v>187240</v>
      </c>
      <c r="BS425" s="40">
        <v>81733</v>
      </c>
      <c r="BT425" s="39">
        <v>349050</v>
      </c>
      <c r="BU425" s="40">
        <v>258771</v>
      </c>
      <c r="BV425" s="40">
        <v>89697</v>
      </c>
      <c r="BW425" s="40">
        <v>0</v>
      </c>
      <c r="BX425" s="40">
        <v>0</v>
      </c>
      <c r="BY425" s="159">
        <v>582</v>
      </c>
      <c r="BZ425" s="39">
        <v>240567</v>
      </c>
      <c r="CA425" s="40">
        <v>240567</v>
      </c>
      <c r="CB425" s="40">
        <v>0</v>
      </c>
      <c r="CC425" s="159">
        <v>0</v>
      </c>
      <c r="CD425" s="39">
        <f t="shared" si="779"/>
        <v>281482</v>
      </c>
      <c r="CE425" s="40">
        <v>205165</v>
      </c>
      <c r="CF425" s="40">
        <v>76317</v>
      </c>
      <c r="CG425" s="159">
        <v>0</v>
      </c>
      <c r="CH425" s="39">
        <f t="shared" si="928"/>
        <v>166794</v>
      </c>
      <c r="CI425" s="40">
        <v>118132</v>
      </c>
      <c r="CJ425" s="40">
        <v>48662</v>
      </c>
      <c r="CK425" s="159">
        <v>0</v>
      </c>
      <c r="CL425" s="39">
        <v>192034</v>
      </c>
      <c r="CM425" s="159">
        <v>76105</v>
      </c>
      <c r="CN425" s="39"/>
      <c r="CO425" s="40"/>
      <c r="CP425" s="40"/>
      <c r="CQ425" s="159"/>
      <c r="CR425" s="39">
        <v>632845</v>
      </c>
      <c r="CS425" s="40">
        <v>321275</v>
      </c>
      <c r="CT425" s="40">
        <v>74205</v>
      </c>
      <c r="CU425" s="40">
        <v>61150</v>
      </c>
      <c r="CV425" s="40">
        <v>131990</v>
      </c>
      <c r="CW425" s="40">
        <v>3630</v>
      </c>
      <c r="CX425" s="40">
        <v>40595</v>
      </c>
      <c r="CY425" s="39">
        <v>485560</v>
      </c>
      <c r="CZ425" s="40">
        <v>273185</v>
      </c>
      <c r="DA425" s="40">
        <v>52735</v>
      </c>
      <c r="DB425" s="40">
        <v>32095</v>
      </c>
      <c r="DC425" s="40">
        <v>101700</v>
      </c>
      <c r="DD425" s="40">
        <v>3115</v>
      </c>
      <c r="DE425" s="40">
        <v>22730</v>
      </c>
      <c r="DF425" s="39">
        <v>672460</v>
      </c>
      <c r="DG425" s="40">
        <v>334090</v>
      </c>
      <c r="DH425" s="40">
        <v>73171</v>
      </c>
      <c r="DI425" s="40">
        <v>79229</v>
      </c>
      <c r="DJ425" s="40">
        <v>150043</v>
      </c>
      <c r="DK425" s="40">
        <v>4064</v>
      </c>
      <c r="DL425" s="159">
        <v>31863</v>
      </c>
      <c r="DM425" s="39">
        <v>518895</v>
      </c>
      <c r="DN425" s="40">
        <v>278680</v>
      </c>
      <c r="DO425" s="40">
        <v>52826</v>
      </c>
      <c r="DP425" s="40">
        <v>50970</v>
      </c>
      <c r="DQ425" s="40">
        <v>116511</v>
      </c>
      <c r="DR425" s="40">
        <v>3212</v>
      </c>
      <c r="DS425" s="159">
        <v>16696</v>
      </c>
      <c r="DT425" s="41">
        <v>526291</v>
      </c>
      <c r="DU425" s="42">
        <v>52900</v>
      </c>
      <c r="DV425" s="42">
        <v>99554</v>
      </c>
      <c r="DW425" s="42">
        <v>145783</v>
      </c>
      <c r="DX425" s="42">
        <v>228054</v>
      </c>
      <c r="DY425" s="41">
        <v>262889</v>
      </c>
      <c r="DZ425" s="42">
        <v>9429</v>
      </c>
      <c r="EA425" s="42">
        <v>45160</v>
      </c>
      <c r="EB425" s="42">
        <v>78261</v>
      </c>
      <c r="EC425" s="160">
        <v>130039</v>
      </c>
    </row>
    <row r="426" spans="1:133">
      <c r="A426" s="155" t="s">
        <v>2535</v>
      </c>
      <c r="B426" s="155" t="s">
        <v>2536</v>
      </c>
      <c r="C426" s="140" t="s">
        <v>126</v>
      </c>
      <c r="D426" s="29" t="s">
        <v>2537</v>
      </c>
      <c r="E426" s="156" t="s">
        <v>2538</v>
      </c>
      <c r="F426" s="29" t="s">
        <v>2539</v>
      </c>
      <c r="G426" s="156" t="s">
        <v>2540</v>
      </c>
      <c r="H426" s="166">
        <v>2020</v>
      </c>
      <c r="I426" s="150">
        <v>1962</v>
      </c>
      <c r="J426" s="100" t="s">
        <v>131</v>
      </c>
      <c r="K426" s="100" t="s">
        <v>2541</v>
      </c>
      <c r="L426" s="100" t="s">
        <v>196</v>
      </c>
      <c r="M426" s="100" t="s">
        <v>87</v>
      </c>
      <c r="N426" s="100" t="s">
        <v>2542</v>
      </c>
      <c r="O426" s="43">
        <f t="shared" si="561"/>
        <v>56.1962306</v>
      </c>
      <c r="P426" s="162">
        <f t="shared" si="562"/>
        <v>40.710643849999997</v>
      </c>
      <c r="Q426" s="43">
        <f t="shared" si="563"/>
        <v>51.251032649999999</v>
      </c>
      <c r="R426" s="162">
        <f t="shared" si="564"/>
        <v>39.904725149999997</v>
      </c>
      <c r="S426" s="43">
        <f t="shared" si="565"/>
        <v>56.325754979999999</v>
      </c>
      <c r="T426" s="162">
        <f t="shared" si="566"/>
        <v>41.110045880000001</v>
      </c>
      <c r="U426" s="43">
        <f t="shared" si="567"/>
        <v>57.165666289999997</v>
      </c>
      <c r="V426" s="162">
        <f t="shared" si="568"/>
        <v>40.992083180000002</v>
      </c>
      <c r="W426" s="43">
        <f t="shared" si="831"/>
        <v>49.334179380000002</v>
      </c>
      <c r="X426" s="162">
        <f t="shared" si="832"/>
        <v>0</v>
      </c>
      <c r="Y426" s="43">
        <f t="shared" si="665"/>
        <v>61.544015549999997</v>
      </c>
      <c r="Z426" s="162">
        <f t="shared" si="666"/>
        <v>38.455984450000003</v>
      </c>
      <c r="AA426" s="43">
        <f t="shared" si="781"/>
        <v>58.665216610000002</v>
      </c>
      <c r="AB426" s="162">
        <f t="shared" si="782"/>
        <v>41.334783389999998</v>
      </c>
      <c r="AC426" s="43">
        <f t="shared" si="922"/>
        <v>54.70158464</v>
      </c>
      <c r="AD426" s="162">
        <f t="shared" si="923"/>
        <v>45.29841536</v>
      </c>
      <c r="AE426" s="43">
        <f t="shared" si="924"/>
        <v>58.558205860000001</v>
      </c>
      <c r="AF426" s="162">
        <f t="shared" si="925"/>
        <v>41.441794139999999</v>
      </c>
      <c r="AG426" s="43">
        <f t="shared" ref="AG426:AL426" si="953">CZ426/$CY426*100</f>
        <v>72.792298889999998</v>
      </c>
      <c r="AH426" s="44">
        <f t="shared" si="953"/>
        <v>6.2871488170000003</v>
      </c>
      <c r="AI426" s="44">
        <f t="shared" si="953"/>
        <v>7.5746668140000004</v>
      </c>
      <c r="AJ426" s="44">
        <f t="shared" si="953"/>
        <v>7.5331339760000002</v>
      </c>
      <c r="AK426" s="44">
        <f t="shared" si="953"/>
        <v>1.1481522500000001</v>
      </c>
      <c r="AL426" s="44">
        <f t="shared" si="953"/>
        <v>4.6645992539999996</v>
      </c>
      <c r="AM426" s="43">
        <f t="shared" ref="AM426:AR426" si="954">DN426/$DM426*100</f>
        <v>73.997605930000006</v>
      </c>
      <c r="AN426" s="44">
        <f t="shared" si="954"/>
        <v>5.4881631930000001</v>
      </c>
      <c r="AO426" s="44">
        <f t="shared" si="954"/>
        <v>7.6485660299999996</v>
      </c>
      <c r="AP426" s="44">
        <f t="shared" si="954"/>
        <v>7.9131011149999999</v>
      </c>
      <c r="AQ426" s="44">
        <f t="shared" si="954"/>
        <v>1.233837539</v>
      </c>
      <c r="AR426" s="163">
        <f t="shared" si="954"/>
        <v>3.7187261949999999</v>
      </c>
      <c r="AS426" s="45">
        <f t="shared" si="571"/>
        <v>91.575714599999998</v>
      </c>
      <c r="AT426" s="46">
        <f t="shared" si="577"/>
        <v>102</v>
      </c>
      <c r="AU426" s="47">
        <f t="shared" si="572"/>
        <v>28.591544249999998</v>
      </c>
      <c r="AV426" s="46">
        <f t="shared" si="578"/>
        <v>243</v>
      </c>
      <c r="AW426" s="47">
        <f t="shared" si="573"/>
        <v>30.91774204</v>
      </c>
      <c r="AX426" s="164">
        <f t="shared" si="579"/>
        <v>272</v>
      </c>
      <c r="AY426" s="48">
        <v>68184</v>
      </c>
      <c r="AZ426" s="49">
        <f t="shared" si="673"/>
        <v>154</v>
      </c>
      <c r="BA426" s="50">
        <v>71388</v>
      </c>
      <c r="BB426" s="49">
        <f t="shared" si="674"/>
        <v>190</v>
      </c>
      <c r="BC426" s="165">
        <f t="shared" si="574"/>
        <v>50.286563690000001</v>
      </c>
      <c r="BD426" s="51"/>
      <c r="BE426" s="44"/>
      <c r="BF426" s="162"/>
      <c r="BG426" s="100">
        <v>423</v>
      </c>
      <c r="BH426" s="39">
        <v>385791</v>
      </c>
      <c r="BI426" s="40">
        <v>216800</v>
      </c>
      <c r="BJ426" s="40">
        <v>157058</v>
      </c>
      <c r="BK426" s="39">
        <v>295356</v>
      </c>
      <c r="BL426" s="40">
        <v>151373</v>
      </c>
      <c r="BM426" s="40">
        <v>117861</v>
      </c>
      <c r="BN426" s="39">
        <v>292060</v>
      </c>
      <c r="BO426" s="40">
        <v>164505</v>
      </c>
      <c r="BP426" s="40">
        <v>120066</v>
      </c>
      <c r="BQ426" s="39">
        <v>286226</v>
      </c>
      <c r="BR426" s="40">
        <v>163623</v>
      </c>
      <c r="BS426" s="40">
        <v>117330</v>
      </c>
      <c r="BT426" s="39">
        <v>340407</v>
      </c>
      <c r="BU426" s="40">
        <v>167937</v>
      </c>
      <c r="BV426" s="40">
        <v>0</v>
      </c>
      <c r="BW426" s="40">
        <v>121040</v>
      </c>
      <c r="BX426" s="40">
        <v>0</v>
      </c>
      <c r="BY426" s="159">
        <v>51430</v>
      </c>
      <c r="BZ426" s="39">
        <v>270075</v>
      </c>
      <c r="CA426" s="40">
        <v>166215</v>
      </c>
      <c r="CB426" s="40">
        <v>103860</v>
      </c>
      <c r="CC426" s="159">
        <v>0</v>
      </c>
      <c r="CD426" s="39">
        <f t="shared" si="779"/>
        <v>290564</v>
      </c>
      <c r="CE426" s="40">
        <v>170460</v>
      </c>
      <c r="CF426" s="40">
        <v>120104</v>
      </c>
      <c r="CG426" s="159">
        <v>0</v>
      </c>
      <c r="CH426" s="39">
        <f t="shared" si="928"/>
        <v>181492</v>
      </c>
      <c r="CI426" s="40">
        <v>99279</v>
      </c>
      <c r="CJ426" s="40">
        <v>82213</v>
      </c>
      <c r="CK426" s="159">
        <v>0</v>
      </c>
      <c r="CL426" s="39">
        <v>163036</v>
      </c>
      <c r="CM426" s="159">
        <v>115381</v>
      </c>
      <c r="CN426" s="39"/>
      <c r="CO426" s="40"/>
      <c r="CP426" s="40"/>
      <c r="CQ426" s="159"/>
      <c r="CR426" s="39">
        <v>714625</v>
      </c>
      <c r="CS426" s="40">
        <v>488440</v>
      </c>
      <c r="CT426" s="40">
        <v>43995</v>
      </c>
      <c r="CU426" s="40">
        <v>73300</v>
      </c>
      <c r="CV426" s="40">
        <v>51910</v>
      </c>
      <c r="CW426" s="40">
        <v>8260</v>
      </c>
      <c r="CX426" s="40">
        <v>48720</v>
      </c>
      <c r="CY426" s="39">
        <v>541740</v>
      </c>
      <c r="CZ426" s="40">
        <v>394345</v>
      </c>
      <c r="DA426" s="40">
        <v>34060</v>
      </c>
      <c r="DB426" s="40">
        <v>41035</v>
      </c>
      <c r="DC426" s="40">
        <v>40810</v>
      </c>
      <c r="DD426" s="40">
        <v>6220</v>
      </c>
      <c r="DE426" s="40">
        <v>25270</v>
      </c>
      <c r="DF426" s="39">
        <v>672455</v>
      </c>
      <c r="DG426" s="40">
        <v>469883</v>
      </c>
      <c r="DH426" s="40">
        <v>38079</v>
      </c>
      <c r="DI426" s="40">
        <v>65757</v>
      </c>
      <c r="DJ426" s="40">
        <v>51930</v>
      </c>
      <c r="DK426" s="40">
        <v>8549</v>
      </c>
      <c r="DL426" s="159">
        <v>38257</v>
      </c>
      <c r="DM426" s="39">
        <v>505415</v>
      </c>
      <c r="DN426" s="40">
        <v>373995</v>
      </c>
      <c r="DO426" s="40">
        <v>27738</v>
      </c>
      <c r="DP426" s="40">
        <v>38657</v>
      </c>
      <c r="DQ426" s="40">
        <v>39994</v>
      </c>
      <c r="DR426" s="40">
        <v>6236</v>
      </c>
      <c r="DS426" s="159">
        <v>18795</v>
      </c>
      <c r="DT426" s="41">
        <v>502096</v>
      </c>
      <c r="DU426" s="42">
        <v>42298</v>
      </c>
      <c r="DV426" s="42">
        <v>128218</v>
      </c>
      <c r="DW426" s="42">
        <v>188023</v>
      </c>
      <c r="DX426" s="42">
        <v>143557</v>
      </c>
      <c r="DY426" s="41">
        <v>357704</v>
      </c>
      <c r="DZ426" s="42">
        <v>20307</v>
      </c>
      <c r="EA426" s="42">
        <v>90255</v>
      </c>
      <c r="EB426" s="42">
        <v>136548</v>
      </c>
      <c r="EC426" s="160">
        <v>110594</v>
      </c>
    </row>
    <row r="427" spans="1:133">
      <c r="A427" s="154" t="s">
        <v>2543</v>
      </c>
      <c r="B427" s="154" t="s">
        <v>2544</v>
      </c>
      <c r="C427" s="140" t="s">
        <v>80</v>
      </c>
      <c r="D427" s="29" t="s">
        <v>178</v>
      </c>
      <c r="E427" s="156" t="s">
        <v>2545</v>
      </c>
      <c r="F427" s="29" t="s">
        <v>2546</v>
      </c>
      <c r="G427" s="156" t="s">
        <v>2547</v>
      </c>
      <c r="H427" s="161">
        <v>2010</v>
      </c>
      <c r="I427" s="150">
        <v>1947</v>
      </c>
      <c r="J427" s="100" t="s">
        <v>85</v>
      </c>
      <c r="K427" s="100" t="s">
        <v>49</v>
      </c>
      <c r="L427" s="100" t="s">
        <v>396</v>
      </c>
      <c r="M427" s="100" t="s">
        <v>87</v>
      </c>
      <c r="N427" s="100" t="s">
        <v>102</v>
      </c>
      <c r="O427" s="43">
        <f t="shared" si="561"/>
        <v>30.257291779999999</v>
      </c>
      <c r="P427" s="162">
        <f t="shared" si="562"/>
        <v>67.984178029999995</v>
      </c>
      <c r="Q427" s="43">
        <f t="shared" si="563"/>
        <v>26.39835338</v>
      </c>
      <c r="R427" s="162">
        <f t="shared" si="564"/>
        <v>68.035294019999995</v>
      </c>
      <c r="S427" s="43">
        <f t="shared" si="565"/>
        <v>35.541877970000002</v>
      </c>
      <c r="T427" s="162">
        <f t="shared" si="566"/>
        <v>62.179093479999999</v>
      </c>
      <c r="U427" s="43">
        <f t="shared" si="567"/>
        <v>41.544683579999997</v>
      </c>
      <c r="V427" s="162">
        <f t="shared" si="568"/>
        <v>56.734152969999997</v>
      </c>
      <c r="W427" s="43">
        <f t="shared" si="831"/>
        <v>31.02325493</v>
      </c>
      <c r="X427" s="162">
        <f t="shared" si="832"/>
        <v>68.976745070000007</v>
      </c>
      <c r="Y427" s="43">
        <f t="shared" si="665"/>
        <v>35.424843860000003</v>
      </c>
      <c r="Z427" s="162">
        <f t="shared" si="666"/>
        <v>64.575156140000004</v>
      </c>
      <c r="AA427" s="43">
        <f t="shared" si="781"/>
        <v>31.02661148</v>
      </c>
      <c r="AB427" s="162">
        <f t="shared" si="782"/>
        <v>68.97338852</v>
      </c>
      <c r="AC427" s="43">
        <f t="shared" si="922"/>
        <v>36.08031458</v>
      </c>
      <c r="AD427" s="162">
        <f t="shared" si="923"/>
        <v>63.91968542</v>
      </c>
      <c r="AE427" s="43">
        <f t="shared" si="924"/>
        <v>37.516518720000001</v>
      </c>
      <c r="AF427" s="162">
        <f t="shared" si="925"/>
        <v>62.483481279999999</v>
      </c>
      <c r="AG427" s="43">
        <f t="shared" ref="AG427:AL427" si="955">CZ427/$CY427*100</f>
        <v>94.609899970000001</v>
      </c>
      <c r="AH427" s="44">
        <f t="shared" si="955"/>
        <v>2.4785842520000001</v>
      </c>
      <c r="AI427" s="44">
        <f t="shared" si="955"/>
        <v>1.052577584</v>
      </c>
      <c r="AJ427" s="44">
        <f t="shared" si="955"/>
        <v>0.64631956909999999</v>
      </c>
      <c r="AK427" s="44">
        <f t="shared" si="955"/>
        <v>0.1938958707</v>
      </c>
      <c r="AL427" s="44">
        <f t="shared" si="955"/>
        <v>1.0187227489999999</v>
      </c>
      <c r="AM427" s="43">
        <f t="shared" ref="AM427:AR427" si="956">DN427/$DM427*100</f>
        <v>95.061055760000002</v>
      </c>
      <c r="AN427" s="44">
        <f t="shared" si="956"/>
        <v>2.087379919</v>
      </c>
      <c r="AO427" s="44">
        <f t="shared" si="956"/>
        <v>0.96490179840000001</v>
      </c>
      <c r="AP427" s="44">
        <f t="shared" si="956"/>
        <v>0.84580812549999995</v>
      </c>
      <c r="AQ427" s="44">
        <f t="shared" si="956"/>
        <v>0.1751973248</v>
      </c>
      <c r="AR427" s="163">
        <f t="shared" si="956"/>
        <v>0.865657071</v>
      </c>
      <c r="AS427" s="45">
        <f t="shared" si="571"/>
        <v>89.747624110000004</v>
      </c>
      <c r="AT427" s="46">
        <f t="shared" si="577"/>
        <v>198</v>
      </c>
      <c r="AU427" s="47">
        <f t="shared" si="572"/>
        <v>23.58492992</v>
      </c>
      <c r="AV427" s="46">
        <f t="shared" si="578"/>
        <v>329</v>
      </c>
      <c r="AW427" s="47">
        <f t="shared" si="573"/>
        <v>23.328585069999999</v>
      </c>
      <c r="AX427" s="164">
        <f t="shared" si="579"/>
        <v>389</v>
      </c>
      <c r="AY427" s="48">
        <v>49063</v>
      </c>
      <c r="AZ427" s="49">
        <f t="shared" si="673"/>
        <v>366</v>
      </c>
      <c r="BA427" s="50">
        <v>49487</v>
      </c>
      <c r="BB427" s="49">
        <f t="shared" si="674"/>
        <v>408</v>
      </c>
      <c r="BC427" s="165">
        <f t="shared" si="574"/>
        <v>72.538748979999994</v>
      </c>
      <c r="BD427" s="51"/>
      <c r="BE427" s="44"/>
      <c r="BF427" s="162"/>
      <c r="BG427" s="100">
        <v>424</v>
      </c>
      <c r="BH427" s="39">
        <v>270510</v>
      </c>
      <c r="BI427" s="40">
        <v>81849</v>
      </c>
      <c r="BJ427" s="40">
        <v>183904</v>
      </c>
      <c r="BK427" s="39">
        <v>243894</v>
      </c>
      <c r="BL427" s="40">
        <v>64384</v>
      </c>
      <c r="BM427" s="40">
        <v>165934</v>
      </c>
      <c r="BN427" s="39">
        <v>227948</v>
      </c>
      <c r="BO427" s="40">
        <v>81017</v>
      </c>
      <c r="BP427" s="40">
        <v>141736</v>
      </c>
      <c r="BQ427" s="39">
        <v>247507</v>
      </c>
      <c r="BR427" s="40">
        <v>102826</v>
      </c>
      <c r="BS427" s="40">
        <v>140421</v>
      </c>
      <c r="BT427" s="39">
        <v>261665</v>
      </c>
      <c r="BU427" s="40">
        <v>81177</v>
      </c>
      <c r="BV427" s="40">
        <v>180488</v>
      </c>
      <c r="BW427" s="40">
        <v>0</v>
      </c>
      <c r="BX427" s="40">
        <v>0</v>
      </c>
      <c r="BY427" s="159">
        <v>0</v>
      </c>
      <c r="BZ427" s="39">
        <v>198214</v>
      </c>
      <c r="CA427" s="40">
        <v>70217</v>
      </c>
      <c r="CB427" s="40">
        <v>127997</v>
      </c>
      <c r="CC427" s="159">
        <v>0</v>
      </c>
      <c r="CD427" s="39">
        <f t="shared" si="779"/>
        <v>237003</v>
      </c>
      <c r="CE427" s="40">
        <v>73534</v>
      </c>
      <c r="CF427" s="40">
        <v>163469</v>
      </c>
      <c r="CG427" s="159">
        <v>0</v>
      </c>
      <c r="CH427" s="39">
        <f t="shared" si="928"/>
        <v>143685</v>
      </c>
      <c r="CI427" s="40">
        <v>51842</v>
      </c>
      <c r="CJ427" s="40">
        <v>91843</v>
      </c>
      <c r="CK427" s="159">
        <v>0</v>
      </c>
      <c r="CL427" s="39">
        <v>80342</v>
      </c>
      <c r="CM427" s="159">
        <v>133809</v>
      </c>
      <c r="CN427" s="39"/>
      <c r="CO427" s="40"/>
      <c r="CP427" s="40"/>
      <c r="CQ427" s="159"/>
      <c r="CR427" s="39">
        <v>604735</v>
      </c>
      <c r="CS427" s="40">
        <v>567480</v>
      </c>
      <c r="CT427" s="40">
        <v>14945</v>
      </c>
      <c r="CU427" s="40">
        <v>7835</v>
      </c>
      <c r="CV427" s="40">
        <v>4135</v>
      </c>
      <c r="CW427" s="40">
        <v>1215</v>
      </c>
      <c r="CX427" s="40">
        <v>9125</v>
      </c>
      <c r="CY427" s="39">
        <v>487375</v>
      </c>
      <c r="CZ427" s="40">
        <v>461105</v>
      </c>
      <c r="DA427" s="40">
        <v>12080</v>
      </c>
      <c r="DB427" s="40">
        <v>5130</v>
      </c>
      <c r="DC427" s="40">
        <v>3150</v>
      </c>
      <c r="DD427" s="40">
        <v>945</v>
      </c>
      <c r="DE427" s="40">
        <v>4965</v>
      </c>
      <c r="DF427" s="39">
        <v>615991</v>
      </c>
      <c r="DG427" s="40">
        <v>582163</v>
      </c>
      <c r="DH427" s="40">
        <v>12864</v>
      </c>
      <c r="DI427" s="40">
        <v>6548</v>
      </c>
      <c r="DJ427" s="40">
        <v>5188</v>
      </c>
      <c r="DK427" s="40">
        <v>1048</v>
      </c>
      <c r="DL427" s="159">
        <v>8180</v>
      </c>
      <c r="DM427" s="39">
        <v>493729</v>
      </c>
      <c r="DN427" s="40">
        <v>469344</v>
      </c>
      <c r="DO427" s="40">
        <v>10306</v>
      </c>
      <c r="DP427" s="40">
        <v>4764</v>
      </c>
      <c r="DQ427" s="40">
        <v>4176</v>
      </c>
      <c r="DR427" s="40">
        <v>865</v>
      </c>
      <c r="DS427" s="159">
        <v>4274</v>
      </c>
      <c r="DT427" s="41">
        <v>427735</v>
      </c>
      <c r="DU427" s="42">
        <v>43853</v>
      </c>
      <c r="DV427" s="42">
        <v>168702</v>
      </c>
      <c r="DW427" s="42">
        <v>114299</v>
      </c>
      <c r="DX427" s="42">
        <v>100881</v>
      </c>
      <c r="DY427" s="41">
        <v>404358</v>
      </c>
      <c r="DZ427" s="42">
        <v>40994</v>
      </c>
      <c r="EA427" s="42">
        <v>161140</v>
      </c>
      <c r="EB427" s="42">
        <v>107893</v>
      </c>
      <c r="EC427" s="160">
        <v>94331</v>
      </c>
    </row>
    <row r="428" spans="1:133">
      <c r="A428" s="155" t="s">
        <v>2548</v>
      </c>
      <c r="B428" s="155" t="s">
        <v>2549</v>
      </c>
      <c r="C428" s="140" t="s">
        <v>80</v>
      </c>
      <c r="D428" s="29" t="s">
        <v>2550</v>
      </c>
      <c r="E428" s="156" t="s">
        <v>2551</v>
      </c>
      <c r="F428" s="29" t="s">
        <v>2552</v>
      </c>
      <c r="G428" s="156" t="s">
        <v>2553</v>
      </c>
      <c r="H428" s="166">
        <v>2014</v>
      </c>
      <c r="I428" s="150">
        <v>1971</v>
      </c>
      <c r="J428" s="100" t="s">
        <v>85</v>
      </c>
      <c r="K428" s="100" t="s">
        <v>1693</v>
      </c>
      <c r="L428" s="100" t="s">
        <v>148</v>
      </c>
      <c r="M428" s="100" t="s">
        <v>87</v>
      </c>
      <c r="N428" s="100" t="s">
        <v>102</v>
      </c>
      <c r="O428" s="43">
        <f t="shared" si="561"/>
        <v>32.780404590000003</v>
      </c>
      <c r="P428" s="162">
        <f t="shared" si="562"/>
        <v>65.397301769999999</v>
      </c>
      <c r="Q428" s="43">
        <f t="shared" si="563"/>
        <v>29.363439849999999</v>
      </c>
      <c r="R428" s="162">
        <f t="shared" si="564"/>
        <v>65.799326320000006</v>
      </c>
      <c r="S428" s="43">
        <f t="shared" si="565"/>
        <v>37.971235659999998</v>
      </c>
      <c r="T428" s="162">
        <f t="shared" si="566"/>
        <v>60.010827120000002</v>
      </c>
      <c r="U428" s="43">
        <f t="shared" si="567"/>
        <v>43.900373299999998</v>
      </c>
      <c r="V428" s="162">
        <f t="shared" si="568"/>
        <v>54.693934890000001</v>
      </c>
      <c r="W428" s="43">
        <f t="shared" si="831"/>
        <v>36.923522130000002</v>
      </c>
      <c r="X428" s="162">
        <f t="shared" si="832"/>
        <v>63.076477869999998</v>
      </c>
      <c r="Y428" s="43">
        <f t="shared" si="665"/>
        <v>42.975799840000001</v>
      </c>
      <c r="Z428" s="162">
        <f t="shared" si="666"/>
        <v>53.959139030000003</v>
      </c>
      <c r="AA428" s="43">
        <f t="shared" si="781"/>
        <v>41.818655120000003</v>
      </c>
      <c r="AB428" s="162">
        <f t="shared" si="782"/>
        <v>58.181344879999997</v>
      </c>
      <c r="AC428" s="43">
        <f t="shared" si="922"/>
        <v>43.901706160000003</v>
      </c>
      <c r="AD428" s="162">
        <f t="shared" si="923"/>
        <v>47.057978210000002</v>
      </c>
      <c r="AE428" s="43">
        <f t="shared" si="924"/>
        <v>30.233809300000001</v>
      </c>
      <c r="AF428" s="162">
        <f t="shared" si="925"/>
        <v>69.766190699999996</v>
      </c>
      <c r="AG428" s="43">
        <f t="shared" ref="AG428:AL428" si="957">CZ428/$CY428*100</f>
        <v>92.111773069999998</v>
      </c>
      <c r="AH428" s="44">
        <f t="shared" si="957"/>
        <v>4.4919499470000002</v>
      </c>
      <c r="AI428" s="44">
        <f t="shared" si="957"/>
        <v>1.4667381310000001</v>
      </c>
      <c r="AJ428" s="44">
        <f t="shared" si="957"/>
        <v>0.63802593330000001</v>
      </c>
      <c r="AK428" s="44">
        <f t="shared" si="957"/>
        <v>0.24531530230000001</v>
      </c>
      <c r="AL428" s="44">
        <f t="shared" si="957"/>
        <v>1.0461976129999999</v>
      </c>
      <c r="AM428" s="43">
        <f t="shared" ref="AM428:AR428" si="958">DN428/$DM428*100</f>
        <v>92.59906977</v>
      </c>
      <c r="AN428" s="44">
        <f t="shared" si="958"/>
        <v>4.1244444439999999</v>
      </c>
      <c r="AO428" s="44">
        <f t="shared" si="958"/>
        <v>1.3606201550000001</v>
      </c>
      <c r="AP428" s="44">
        <f t="shared" si="958"/>
        <v>0.75390180880000002</v>
      </c>
      <c r="AQ428" s="44">
        <f t="shared" si="958"/>
        <v>0.21953488369999999</v>
      </c>
      <c r="AR428" s="163">
        <f t="shared" si="958"/>
        <v>0.94242894060000004</v>
      </c>
      <c r="AS428" s="45">
        <f t="shared" si="571"/>
        <v>87.55980753</v>
      </c>
      <c r="AT428" s="46">
        <f t="shared" si="577"/>
        <v>285</v>
      </c>
      <c r="AU428" s="47">
        <f t="shared" si="572"/>
        <v>21.74408811</v>
      </c>
      <c r="AV428" s="46">
        <f t="shared" si="578"/>
        <v>360</v>
      </c>
      <c r="AW428" s="47">
        <f t="shared" si="573"/>
        <v>21.59821543</v>
      </c>
      <c r="AX428" s="164">
        <f t="shared" si="579"/>
        <v>403</v>
      </c>
      <c r="AY428" s="48">
        <v>51739</v>
      </c>
      <c r="AZ428" s="49">
        <f t="shared" si="673"/>
        <v>336</v>
      </c>
      <c r="BA428" s="50">
        <v>52071</v>
      </c>
      <c r="BB428" s="49">
        <f t="shared" si="674"/>
        <v>395</v>
      </c>
      <c r="BC428" s="165">
        <f t="shared" si="574"/>
        <v>72.217273890000001</v>
      </c>
      <c r="BD428" s="51"/>
      <c r="BE428" s="44"/>
      <c r="BF428" s="162"/>
      <c r="BG428" s="100">
        <v>425</v>
      </c>
      <c r="BH428" s="39">
        <v>282556</v>
      </c>
      <c r="BI428" s="40">
        <v>92623</v>
      </c>
      <c r="BJ428" s="40">
        <v>184784</v>
      </c>
      <c r="BK428" s="39">
        <v>250267</v>
      </c>
      <c r="BL428" s="40">
        <v>73487</v>
      </c>
      <c r="BM428" s="40">
        <v>164674</v>
      </c>
      <c r="BN428" s="39">
        <v>234596</v>
      </c>
      <c r="BO428" s="40">
        <v>89079</v>
      </c>
      <c r="BP428" s="40">
        <v>140783</v>
      </c>
      <c r="BQ428" s="39">
        <v>249130</v>
      </c>
      <c r="BR428" s="40">
        <v>109369</v>
      </c>
      <c r="BS428" s="40">
        <v>136259</v>
      </c>
      <c r="BT428" s="39">
        <v>272994</v>
      </c>
      <c r="BU428" s="40">
        <v>100799</v>
      </c>
      <c r="BV428" s="40">
        <v>172195</v>
      </c>
      <c r="BW428" s="40">
        <v>0</v>
      </c>
      <c r="BX428" s="40">
        <v>0</v>
      </c>
      <c r="BY428" s="159">
        <v>0</v>
      </c>
      <c r="BZ428" s="39">
        <v>204792</v>
      </c>
      <c r="CA428" s="40">
        <v>88011</v>
      </c>
      <c r="CB428" s="40">
        <v>110504</v>
      </c>
      <c r="CC428" s="159">
        <v>6277</v>
      </c>
      <c r="CD428" s="39">
        <f t="shared" si="779"/>
        <v>242014</v>
      </c>
      <c r="CE428" s="40">
        <v>101207</v>
      </c>
      <c r="CF428" s="40">
        <v>140807</v>
      </c>
      <c r="CG428" s="159">
        <v>0</v>
      </c>
      <c r="CH428" s="39">
        <f t="shared" si="928"/>
        <v>153092</v>
      </c>
      <c r="CI428" s="40">
        <v>67210</v>
      </c>
      <c r="CJ428" s="40">
        <v>72042</v>
      </c>
      <c r="CK428" s="159">
        <v>13840</v>
      </c>
      <c r="CL428" s="39">
        <v>68560</v>
      </c>
      <c r="CM428" s="159">
        <v>158206</v>
      </c>
      <c r="CN428" s="39"/>
      <c r="CO428" s="40"/>
      <c r="CP428" s="40"/>
      <c r="CQ428" s="159"/>
      <c r="CR428" s="39">
        <v>616635</v>
      </c>
      <c r="CS428" s="40">
        <v>560010</v>
      </c>
      <c r="CT428" s="40">
        <v>28030</v>
      </c>
      <c r="CU428" s="40">
        <v>11620</v>
      </c>
      <c r="CV428" s="40">
        <v>3985</v>
      </c>
      <c r="CW428" s="40">
        <v>1385</v>
      </c>
      <c r="CX428" s="40">
        <v>11605</v>
      </c>
      <c r="CY428" s="39">
        <v>485090</v>
      </c>
      <c r="CZ428" s="40">
        <v>446825</v>
      </c>
      <c r="DA428" s="40">
        <v>21790</v>
      </c>
      <c r="DB428" s="40">
        <v>7115</v>
      </c>
      <c r="DC428" s="40">
        <v>3095</v>
      </c>
      <c r="DD428" s="40">
        <v>1190</v>
      </c>
      <c r="DE428" s="40">
        <v>5075</v>
      </c>
      <c r="DF428" s="39">
        <v>620862</v>
      </c>
      <c r="DG428" s="40">
        <v>567306</v>
      </c>
      <c r="DH428" s="40">
        <v>26643</v>
      </c>
      <c r="DI428" s="40">
        <v>10737</v>
      </c>
      <c r="DJ428" s="40">
        <v>4684</v>
      </c>
      <c r="DK428" s="40">
        <v>1293</v>
      </c>
      <c r="DL428" s="159">
        <v>10199</v>
      </c>
      <c r="DM428" s="39">
        <v>483750</v>
      </c>
      <c r="DN428" s="40">
        <v>447948</v>
      </c>
      <c r="DO428" s="40">
        <v>19952</v>
      </c>
      <c r="DP428" s="40">
        <v>6582</v>
      </c>
      <c r="DQ428" s="40">
        <v>3647</v>
      </c>
      <c r="DR428" s="40">
        <v>1062</v>
      </c>
      <c r="DS428" s="159">
        <v>4559</v>
      </c>
      <c r="DT428" s="41">
        <v>442879</v>
      </c>
      <c r="DU428" s="42">
        <v>55095</v>
      </c>
      <c r="DV428" s="42">
        <v>176253</v>
      </c>
      <c r="DW428" s="42">
        <v>115231</v>
      </c>
      <c r="DX428" s="42">
        <v>96300</v>
      </c>
      <c r="DY428" s="41">
        <v>407492</v>
      </c>
      <c r="DZ428" s="42">
        <v>50714</v>
      </c>
      <c r="EA428" s="42">
        <v>165779</v>
      </c>
      <c r="EB428" s="42">
        <v>102988</v>
      </c>
      <c r="EC428" s="160">
        <v>88011</v>
      </c>
    </row>
    <row r="429" spans="1:133">
      <c r="A429" s="154" t="s">
        <v>2554</v>
      </c>
      <c r="B429" s="154" t="s">
        <v>2555</v>
      </c>
      <c r="C429" s="140" t="s">
        <v>80</v>
      </c>
      <c r="D429" s="29" t="s">
        <v>2556</v>
      </c>
      <c r="E429" s="156" t="s">
        <v>988</v>
      </c>
      <c r="F429" s="29" t="s">
        <v>2557</v>
      </c>
      <c r="G429" s="156" t="s">
        <v>2558</v>
      </c>
      <c r="H429" s="161">
        <v>2018</v>
      </c>
      <c r="I429" s="150">
        <v>1950</v>
      </c>
      <c r="J429" s="100" t="s">
        <v>131</v>
      </c>
      <c r="K429" s="100" t="s">
        <v>49</v>
      </c>
      <c r="L429" s="100" t="s">
        <v>86</v>
      </c>
      <c r="M429" s="100" t="s">
        <v>87</v>
      </c>
      <c r="N429" s="100" t="s">
        <v>102</v>
      </c>
      <c r="O429" s="43">
        <f t="shared" si="561"/>
        <v>25.461740330000001</v>
      </c>
      <c r="P429" s="162">
        <f t="shared" si="562"/>
        <v>73.139171970000007</v>
      </c>
      <c r="Q429" s="43">
        <f t="shared" si="563"/>
        <v>23.264196630000001</v>
      </c>
      <c r="R429" s="162">
        <f t="shared" si="564"/>
        <v>72.530951619999996</v>
      </c>
      <c r="S429" s="43">
        <f t="shared" si="565"/>
        <v>32.79219217</v>
      </c>
      <c r="T429" s="162">
        <f t="shared" si="566"/>
        <v>65.002356969999994</v>
      </c>
      <c r="U429" s="43">
        <f t="shared" si="567"/>
        <v>42.294151569999997</v>
      </c>
      <c r="V429" s="162">
        <f t="shared" si="568"/>
        <v>55.732379739999999</v>
      </c>
      <c r="W429" s="43">
        <f t="shared" si="831"/>
        <v>28.66382355</v>
      </c>
      <c r="X429" s="162">
        <f t="shared" si="832"/>
        <v>71.336176449999996</v>
      </c>
      <c r="Y429" s="43">
        <f t="shared" si="665"/>
        <v>43.626596569999997</v>
      </c>
      <c r="Z429" s="162">
        <f t="shared" si="666"/>
        <v>56.373403430000003</v>
      </c>
      <c r="AA429" s="43">
        <f t="shared" si="781"/>
        <v>23.97507379</v>
      </c>
      <c r="AB429" s="162">
        <f t="shared" si="782"/>
        <v>67.881947789999998</v>
      </c>
      <c r="AC429" s="43">
        <f t="shared" si="922"/>
        <v>44.686106199999998</v>
      </c>
      <c r="AD429" s="162">
        <f t="shared" si="923"/>
        <v>55.313893800000002</v>
      </c>
      <c r="AE429" s="43">
        <f t="shared" si="924"/>
        <v>53.993524149999999</v>
      </c>
      <c r="AF429" s="162">
        <f t="shared" si="925"/>
        <v>46.006475850000001</v>
      </c>
      <c r="AG429" s="43">
        <f t="shared" ref="AG429:AL429" si="959">CZ429/$CY429*100</f>
        <v>93.97351639</v>
      </c>
      <c r="AH429" s="44">
        <f t="shared" si="959"/>
        <v>3.7733193300000001</v>
      </c>
      <c r="AI429" s="44">
        <f t="shared" si="959"/>
        <v>0.87376433269999998</v>
      </c>
      <c r="AJ429" s="44">
        <f t="shared" si="959"/>
        <v>0.3811214933</v>
      </c>
      <c r="AK429" s="44">
        <f t="shared" si="959"/>
        <v>0.19272620970000001</v>
      </c>
      <c r="AL429" s="44">
        <f t="shared" si="959"/>
        <v>0.80555224719999996</v>
      </c>
      <c r="AM429" s="43">
        <f t="shared" ref="AM429:AR429" si="960">DN429/$DM429*100</f>
        <v>94.142967479999996</v>
      </c>
      <c r="AN429" s="44">
        <f t="shared" si="960"/>
        <v>3.659108743</v>
      </c>
      <c r="AO429" s="44">
        <f t="shared" si="960"/>
        <v>0.70027064289999996</v>
      </c>
      <c r="AP429" s="44">
        <f t="shared" si="960"/>
        <v>0.47265195240000002</v>
      </c>
      <c r="AQ429" s="44">
        <f t="shared" si="960"/>
        <v>0.1997553765</v>
      </c>
      <c r="AR429" s="163">
        <f t="shared" si="960"/>
        <v>0.82524580160000005</v>
      </c>
      <c r="AS429" s="45">
        <f t="shared" si="571"/>
        <v>83.283630790000004</v>
      </c>
      <c r="AT429" s="46">
        <f t="shared" si="577"/>
        <v>368</v>
      </c>
      <c r="AU429" s="47">
        <f t="shared" si="572"/>
        <v>16.366332140000001</v>
      </c>
      <c r="AV429" s="46">
        <f t="shared" si="578"/>
        <v>422</v>
      </c>
      <c r="AW429" s="47">
        <f t="shared" si="573"/>
        <v>16.06871525</v>
      </c>
      <c r="AX429" s="164">
        <f t="shared" si="579"/>
        <v>434</v>
      </c>
      <c r="AY429" s="48">
        <v>39670</v>
      </c>
      <c r="AZ429" s="49">
        <f t="shared" si="673"/>
        <v>414</v>
      </c>
      <c r="BA429" s="50">
        <v>40226</v>
      </c>
      <c r="BB429" s="49">
        <f t="shared" si="674"/>
        <v>420</v>
      </c>
      <c r="BC429" s="165">
        <f t="shared" si="574"/>
        <v>78.873179629999996</v>
      </c>
      <c r="BD429" s="51"/>
      <c r="BE429" s="44"/>
      <c r="BF429" s="162"/>
      <c r="BG429" s="100">
        <v>426</v>
      </c>
      <c r="BH429" s="39">
        <v>241586</v>
      </c>
      <c r="BI429" s="40">
        <v>61512</v>
      </c>
      <c r="BJ429" s="40">
        <v>176694</v>
      </c>
      <c r="BK429" s="39">
        <v>218890</v>
      </c>
      <c r="BL429" s="40">
        <v>50923</v>
      </c>
      <c r="BM429" s="40">
        <v>158763</v>
      </c>
      <c r="BN429" s="39">
        <v>207894</v>
      </c>
      <c r="BO429" s="40">
        <v>68173</v>
      </c>
      <c r="BP429" s="40">
        <v>135136</v>
      </c>
      <c r="BQ429" s="39">
        <v>216725</v>
      </c>
      <c r="BR429" s="40">
        <v>91662</v>
      </c>
      <c r="BS429" s="40">
        <v>120786</v>
      </c>
      <c r="BT429" s="39">
        <v>226512</v>
      </c>
      <c r="BU429" s="40">
        <v>64927</v>
      </c>
      <c r="BV429" s="40">
        <v>161585</v>
      </c>
      <c r="BW429" s="40">
        <v>0</v>
      </c>
      <c r="BX429" s="40">
        <v>0</v>
      </c>
      <c r="BY429" s="159">
        <v>0</v>
      </c>
      <c r="BZ429" s="39">
        <v>174985</v>
      </c>
      <c r="CA429" s="40">
        <v>76340</v>
      </c>
      <c r="CB429" s="40">
        <v>98645</v>
      </c>
      <c r="CC429" s="159">
        <v>0</v>
      </c>
      <c r="CD429" s="39">
        <f t="shared" si="779"/>
        <v>207332</v>
      </c>
      <c r="CE429" s="40">
        <v>49708</v>
      </c>
      <c r="CF429" s="40">
        <v>140741</v>
      </c>
      <c r="CG429" s="159">
        <v>16883</v>
      </c>
      <c r="CH429" s="39">
        <f t="shared" si="928"/>
        <v>139681</v>
      </c>
      <c r="CI429" s="40">
        <v>62418</v>
      </c>
      <c r="CJ429" s="40">
        <v>77263</v>
      </c>
      <c r="CK429" s="159">
        <v>0</v>
      </c>
      <c r="CL429" s="39">
        <v>108223</v>
      </c>
      <c r="CM429" s="159">
        <v>92214</v>
      </c>
      <c r="CN429" s="39"/>
      <c r="CO429" s="40"/>
      <c r="CP429" s="40"/>
      <c r="CQ429" s="159"/>
      <c r="CR429" s="39">
        <v>581300</v>
      </c>
      <c r="CS429" s="40">
        <v>542310</v>
      </c>
      <c r="CT429" s="40">
        <v>21860</v>
      </c>
      <c r="CU429" s="40">
        <v>5815</v>
      </c>
      <c r="CV429" s="40">
        <v>2205</v>
      </c>
      <c r="CW429" s="40">
        <v>945</v>
      </c>
      <c r="CX429" s="40">
        <v>8165</v>
      </c>
      <c r="CY429" s="39">
        <v>461795</v>
      </c>
      <c r="CZ429" s="40">
        <v>433965</v>
      </c>
      <c r="DA429" s="40">
        <v>17425</v>
      </c>
      <c r="DB429" s="40">
        <v>4035</v>
      </c>
      <c r="DC429" s="40">
        <v>1760</v>
      </c>
      <c r="DD429" s="40">
        <v>890</v>
      </c>
      <c r="DE429" s="40">
        <v>3720</v>
      </c>
      <c r="DF429" s="39">
        <v>616141</v>
      </c>
      <c r="DG429" s="40">
        <v>576787</v>
      </c>
      <c r="DH429" s="40">
        <v>22615</v>
      </c>
      <c r="DI429" s="40">
        <v>4983</v>
      </c>
      <c r="DJ429" s="40">
        <v>2800</v>
      </c>
      <c r="DK429" s="40">
        <v>1152</v>
      </c>
      <c r="DL429" s="159">
        <v>7804</v>
      </c>
      <c r="DM429" s="39">
        <v>488097</v>
      </c>
      <c r="DN429" s="40">
        <v>459509</v>
      </c>
      <c r="DO429" s="40">
        <v>17860</v>
      </c>
      <c r="DP429" s="40">
        <v>3418</v>
      </c>
      <c r="DQ429" s="40">
        <v>2307</v>
      </c>
      <c r="DR429" s="40">
        <v>975</v>
      </c>
      <c r="DS429" s="159">
        <v>4028</v>
      </c>
      <c r="DT429" s="41">
        <v>416813</v>
      </c>
      <c r="DU429" s="42">
        <v>69676</v>
      </c>
      <c r="DV429" s="42">
        <v>174136</v>
      </c>
      <c r="DW429" s="42">
        <v>104784</v>
      </c>
      <c r="DX429" s="42">
        <v>68217</v>
      </c>
      <c r="DY429" s="41">
        <v>391587</v>
      </c>
      <c r="DZ429" s="42">
        <v>66665</v>
      </c>
      <c r="EA429" s="42">
        <v>164858</v>
      </c>
      <c r="EB429" s="42">
        <v>97141</v>
      </c>
      <c r="EC429" s="160">
        <v>62923</v>
      </c>
    </row>
    <row r="430" spans="1:133">
      <c r="A430" s="155" t="s">
        <v>2559</v>
      </c>
      <c r="B430" s="155" t="s">
        <v>2560</v>
      </c>
      <c r="C430" s="140" t="s">
        <v>80</v>
      </c>
      <c r="D430" s="29" t="s">
        <v>2561</v>
      </c>
      <c r="E430" s="156" t="s">
        <v>2562</v>
      </c>
      <c r="F430" s="29" t="s">
        <v>2563</v>
      </c>
      <c r="G430" s="156" t="s">
        <v>2564</v>
      </c>
      <c r="H430" s="166">
        <v>2018</v>
      </c>
      <c r="I430" s="150">
        <v>1981</v>
      </c>
      <c r="J430" s="100" t="s">
        <v>85</v>
      </c>
      <c r="K430" s="100" t="s">
        <v>49</v>
      </c>
      <c r="L430" s="100" t="s">
        <v>148</v>
      </c>
      <c r="M430" s="100" t="s">
        <v>87</v>
      </c>
      <c r="N430" s="100" t="s">
        <v>102</v>
      </c>
      <c r="O430" s="43">
        <f t="shared" si="561"/>
        <v>44.689432119999999</v>
      </c>
      <c r="P430" s="162">
        <f t="shared" si="562"/>
        <v>53.905213709999998</v>
      </c>
      <c r="Q430" s="43">
        <f t="shared" si="563"/>
        <v>42.261933190000001</v>
      </c>
      <c r="R430" s="162">
        <f t="shared" si="564"/>
        <v>52.63835083</v>
      </c>
      <c r="S430" s="43">
        <f t="shared" si="565"/>
        <v>47.4366007</v>
      </c>
      <c r="T430" s="162">
        <f t="shared" si="566"/>
        <v>51.64643023</v>
      </c>
      <c r="U430" s="43">
        <f t="shared" si="567"/>
        <v>50.76177096</v>
      </c>
      <c r="V430" s="162">
        <f t="shared" si="568"/>
        <v>48.102815849999999</v>
      </c>
      <c r="W430" s="43">
        <f t="shared" si="831"/>
        <v>40.614405830000003</v>
      </c>
      <c r="X430" s="162">
        <f t="shared" si="832"/>
        <v>59.307685800000002</v>
      </c>
      <c r="Y430" s="43">
        <f t="shared" si="665"/>
        <v>42.26892539</v>
      </c>
      <c r="Z430" s="162">
        <f t="shared" si="666"/>
        <v>54.559706380000002</v>
      </c>
      <c r="AA430" s="43">
        <f t="shared" si="781"/>
        <v>30.20593092</v>
      </c>
      <c r="AB430" s="162">
        <f t="shared" si="782"/>
        <v>64.947141099999996</v>
      </c>
      <c r="AC430" s="43">
        <f t="shared" si="922"/>
        <v>36.628379080000002</v>
      </c>
      <c r="AD430" s="162">
        <f t="shared" si="923"/>
        <v>63.266821669999999</v>
      </c>
      <c r="AE430" s="43">
        <f t="shared" si="924"/>
        <v>44.146506629999998</v>
      </c>
      <c r="AF430" s="162">
        <f t="shared" si="925"/>
        <v>55.853493370000002</v>
      </c>
      <c r="AG430" s="43">
        <f t="shared" ref="AG430:AL430" si="961">CZ430/$CY430*100</f>
        <v>85.76428319</v>
      </c>
      <c r="AH430" s="44">
        <f t="shared" si="961"/>
        <v>5.120352961</v>
      </c>
      <c r="AI430" s="44">
        <f t="shared" si="961"/>
        <v>6.340637042</v>
      </c>
      <c r="AJ430" s="44">
        <f t="shared" si="961"/>
        <v>1.418545339</v>
      </c>
      <c r="AK430" s="44">
        <f t="shared" si="961"/>
        <v>0.33881266640000002</v>
      </c>
      <c r="AL430" s="44">
        <f t="shared" si="961"/>
        <v>1.0173688030000001</v>
      </c>
      <c r="AM430" s="43">
        <f t="shared" ref="AM430:AR430" si="962">DN430/$DM430*100</f>
        <v>85.756766959999993</v>
      </c>
      <c r="AN430" s="44">
        <f t="shared" si="962"/>
        <v>4.7307981290000001</v>
      </c>
      <c r="AO430" s="44">
        <f t="shared" si="962"/>
        <v>6.8867681200000002</v>
      </c>
      <c r="AP430" s="44">
        <f t="shared" si="962"/>
        <v>1.4827316800000001</v>
      </c>
      <c r="AQ430" s="44">
        <f t="shared" si="962"/>
        <v>0.29381749670000001</v>
      </c>
      <c r="AR430" s="163">
        <f t="shared" si="962"/>
        <v>0.84911761299999999</v>
      </c>
      <c r="AS430" s="45">
        <f t="shared" si="571"/>
        <v>91.988155629999994</v>
      </c>
      <c r="AT430" s="46">
        <f t="shared" si="577"/>
        <v>91</v>
      </c>
      <c r="AU430" s="47">
        <f t="shared" si="572"/>
        <v>29.028552810000001</v>
      </c>
      <c r="AV430" s="46">
        <f t="shared" si="578"/>
        <v>236</v>
      </c>
      <c r="AW430" s="47">
        <f t="shared" si="573"/>
        <v>30.709277719999999</v>
      </c>
      <c r="AX430" s="164">
        <f t="shared" si="579"/>
        <v>275</v>
      </c>
      <c r="AY430" s="48">
        <v>67931</v>
      </c>
      <c r="AZ430" s="49">
        <f t="shared" si="673"/>
        <v>156</v>
      </c>
      <c r="BA430" s="50">
        <v>71882</v>
      </c>
      <c r="BB430" s="49">
        <f t="shared" si="674"/>
        <v>189</v>
      </c>
      <c r="BC430" s="165">
        <f t="shared" si="574"/>
        <v>59.42669128</v>
      </c>
      <c r="BD430" s="51"/>
      <c r="BE430" s="44"/>
      <c r="BF430" s="162"/>
      <c r="BG430" s="100">
        <v>427</v>
      </c>
      <c r="BH430" s="39">
        <v>409363</v>
      </c>
      <c r="BI430" s="40">
        <v>182942</v>
      </c>
      <c r="BJ430" s="40">
        <v>220668</v>
      </c>
      <c r="BK430" s="39">
        <v>355961</v>
      </c>
      <c r="BL430" s="40">
        <v>150436</v>
      </c>
      <c r="BM430" s="40">
        <v>187372</v>
      </c>
      <c r="BN430" s="39">
        <v>379184</v>
      </c>
      <c r="BO430" s="40">
        <v>179872</v>
      </c>
      <c r="BP430" s="40">
        <v>195835</v>
      </c>
      <c r="BQ430" s="39">
        <v>365858</v>
      </c>
      <c r="BR430" s="40">
        <v>185716</v>
      </c>
      <c r="BS430" s="40">
        <v>175988</v>
      </c>
      <c r="BT430" s="39">
        <v>401754</v>
      </c>
      <c r="BU430" s="40">
        <v>163170</v>
      </c>
      <c r="BV430" s="40">
        <v>238271</v>
      </c>
      <c r="BW430" s="40">
        <v>0</v>
      </c>
      <c r="BX430" s="40">
        <v>0</v>
      </c>
      <c r="BY430" s="159">
        <v>313</v>
      </c>
      <c r="BZ430" s="39">
        <v>325317</v>
      </c>
      <c r="CA430" s="40">
        <v>137508</v>
      </c>
      <c r="CB430" s="40">
        <v>177492</v>
      </c>
      <c r="CC430" s="159">
        <v>10317</v>
      </c>
      <c r="CD430" s="39">
        <f t="shared" si="779"/>
        <v>354245</v>
      </c>
      <c r="CE430" s="40">
        <v>107003</v>
      </c>
      <c r="CF430" s="40">
        <v>230072</v>
      </c>
      <c r="CG430" s="159">
        <v>17170</v>
      </c>
      <c r="CH430" s="39">
        <f t="shared" si="928"/>
        <v>288170</v>
      </c>
      <c r="CI430" s="40">
        <v>105552</v>
      </c>
      <c r="CJ430" s="40">
        <v>182316</v>
      </c>
      <c r="CK430" s="159">
        <v>302</v>
      </c>
      <c r="CL430" s="39">
        <v>158414</v>
      </c>
      <c r="CM430" s="159">
        <v>200423</v>
      </c>
      <c r="CN430" s="39"/>
      <c r="CO430" s="40"/>
      <c r="CP430" s="40"/>
      <c r="CQ430" s="159"/>
      <c r="CR430" s="39">
        <v>699695</v>
      </c>
      <c r="CS430" s="40">
        <v>575135</v>
      </c>
      <c r="CT430" s="40">
        <v>39195</v>
      </c>
      <c r="CU430" s="40">
        <v>60150</v>
      </c>
      <c r="CV430" s="40">
        <v>10900</v>
      </c>
      <c r="CW430" s="40">
        <v>2295</v>
      </c>
      <c r="CX430" s="40">
        <v>12020</v>
      </c>
      <c r="CY430" s="39">
        <v>537170</v>
      </c>
      <c r="CZ430" s="40">
        <v>460700</v>
      </c>
      <c r="DA430" s="40">
        <v>27505</v>
      </c>
      <c r="DB430" s="40">
        <v>34060</v>
      </c>
      <c r="DC430" s="40">
        <v>7620</v>
      </c>
      <c r="DD430" s="40">
        <v>1820</v>
      </c>
      <c r="DE430" s="40">
        <v>5465</v>
      </c>
      <c r="DF430" s="39">
        <v>710874</v>
      </c>
      <c r="DG430" s="40">
        <v>586211</v>
      </c>
      <c r="DH430" s="40">
        <v>37251</v>
      </c>
      <c r="DI430" s="40">
        <v>63235</v>
      </c>
      <c r="DJ430" s="40">
        <v>11120</v>
      </c>
      <c r="DK430" s="40">
        <v>2065</v>
      </c>
      <c r="DL430" s="159">
        <v>10992</v>
      </c>
      <c r="DM430" s="39">
        <v>535026</v>
      </c>
      <c r="DN430" s="40">
        <v>458821</v>
      </c>
      <c r="DO430" s="40">
        <v>25311</v>
      </c>
      <c r="DP430" s="40">
        <v>36846</v>
      </c>
      <c r="DQ430" s="40">
        <v>7933</v>
      </c>
      <c r="DR430" s="40">
        <v>1572</v>
      </c>
      <c r="DS430" s="159">
        <v>4543</v>
      </c>
      <c r="DT430" s="41">
        <v>497114</v>
      </c>
      <c r="DU430" s="42">
        <v>39828</v>
      </c>
      <c r="DV430" s="42">
        <v>151361</v>
      </c>
      <c r="DW430" s="42">
        <v>161620</v>
      </c>
      <c r="DX430" s="42">
        <v>144305</v>
      </c>
      <c r="DY430" s="41">
        <v>421612</v>
      </c>
      <c r="DZ430" s="42">
        <v>23298</v>
      </c>
      <c r="EA430" s="42">
        <v>128939</v>
      </c>
      <c r="EB430" s="42">
        <v>139901</v>
      </c>
      <c r="EC430" s="160">
        <v>129474</v>
      </c>
    </row>
    <row r="431" spans="1:133">
      <c r="A431" s="154" t="s">
        <v>2565</v>
      </c>
      <c r="B431" s="154" t="s">
        <v>2566</v>
      </c>
      <c r="C431" s="140" t="s">
        <v>126</v>
      </c>
      <c r="D431" s="29" t="s">
        <v>293</v>
      </c>
      <c r="E431" s="156" t="s">
        <v>2567</v>
      </c>
      <c r="F431" s="29" t="s">
        <v>2568</v>
      </c>
      <c r="G431" s="156" t="s">
        <v>2569</v>
      </c>
      <c r="H431" s="166">
        <v>2012</v>
      </c>
      <c r="I431" s="150">
        <v>1964</v>
      </c>
      <c r="J431" s="100" t="s">
        <v>85</v>
      </c>
      <c r="K431" s="100" t="s">
        <v>49</v>
      </c>
      <c r="L431" s="100" t="s">
        <v>894</v>
      </c>
      <c r="M431" s="100" t="s">
        <v>492</v>
      </c>
      <c r="N431" s="100" t="s">
        <v>102</v>
      </c>
      <c r="O431" s="43">
        <f t="shared" si="561"/>
        <v>69.370813040000002</v>
      </c>
      <c r="P431" s="162">
        <f t="shared" si="562"/>
        <v>29.230017759999999</v>
      </c>
      <c r="Q431" s="43">
        <f t="shared" si="563"/>
        <v>65.771566579999998</v>
      </c>
      <c r="R431" s="162">
        <f t="shared" si="564"/>
        <v>28.97459563</v>
      </c>
      <c r="S431" s="43">
        <f t="shared" si="565"/>
        <v>68.298945529999997</v>
      </c>
      <c r="T431" s="162">
        <f t="shared" si="566"/>
        <v>30.458092709999999</v>
      </c>
      <c r="U431" s="43">
        <f t="shared" si="567"/>
        <v>70.141014960000007</v>
      </c>
      <c r="V431" s="162">
        <f t="shared" si="568"/>
        <v>28.628234679999998</v>
      </c>
      <c r="W431" s="43">
        <f t="shared" si="831"/>
        <v>69.667435830000002</v>
      </c>
      <c r="X431" s="162">
        <f t="shared" si="832"/>
        <v>30.250325350000001</v>
      </c>
      <c r="Y431" s="43">
        <f t="shared" si="665"/>
        <v>97.422272649999996</v>
      </c>
      <c r="Z431" s="162">
        <f t="shared" si="666"/>
        <v>0</v>
      </c>
      <c r="AA431" s="43">
        <f t="shared" si="781"/>
        <v>68.717530019999998</v>
      </c>
      <c r="AB431" s="162">
        <f t="shared" si="782"/>
        <v>31.162136360000002</v>
      </c>
      <c r="AC431" s="43">
        <f t="shared" si="922"/>
        <v>68.396549160000006</v>
      </c>
      <c r="AD431" s="162">
        <f t="shared" si="923"/>
        <v>31.50979027</v>
      </c>
      <c r="AE431" s="43">
        <f t="shared" si="924"/>
        <v>68.038604989999996</v>
      </c>
      <c r="AF431" s="162">
        <f t="shared" si="925"/>
        <v>31.96139501</v>
      </c>
      <c r="AG431" s="43">
        <f t="shared" ref="AG431:AL431" si="963">CZ431/$CY431*100</f>
        <v>88.349924369999997</v>
      </c>
      <c r="AH431" s="44">
        <f t="shared" si="963"/>
        <v>3.9326040309999999</v>
      </c>
      <c r="AI431" s="44">
        <f t="shared" si="963"/>
        <v>3.3469344680000002</v>
      </c>
      <c r="AJ431" s="44">
        <f t="shared" si="963"/>
        <v>2.6443068699999999</v>
      </c>
      <c r="AK431" s="44">
        <f t="shared" si="963"/>
        <v>0.37285870059999998</v>
      </c>
      <c r="AL431" s="44">
        <f t="shared" si="963"/>
        <v>1.353371557</v>
      </c>
      <c r="AM431" s="43">
        <f t="shared" ref="AM431:AR431" si="964">DN431/$DM431*100</f>
        <v>86.923397370000004</v>
      </c>
      <c r="AN431" s="44">
        <f t="shared" si="964"/>
        <v>3.7223466319999998</v>
      </c>
      <c r="AO431" s="44">
        <f t="shared" si="964"/>
        <v>4.6017241909999997</v>
      </c>
      <c r="AP431" s="44">
        <f t="shared" si="964"/>
        <v>3.3574249549999999</v>
      </c>
      <c r="AQ431" s="44">
        <f t="shared" si="964"/>
        <v>0.31544077120000003</v>
      </c>
      <c r="AR431" s="163">
        <f t="shared" si="964"/>
        <v>1.0796660769999999</v>
      </c>
      <c r="AS431" s="45">
        <f t="shared" si="571"/>
        <v>94.332333759999997</v>
      </c>
      <c r="AT431" s="46">
        <f t="shared" si="577"/>
        <v>17</v>
      </c>
      <c r="AU431" s="47">
        <f t="shared" si="572"/>
        <v>42.460537019999997</v>
      </c>
      <c r="AV431" s="46">
        <f t="shared" si="578"/>
        <v>68</v>
      </c>
      <c r="AW431" s="47">
        <f t="shared" si="573"/>
        <v>43.20105959</v>
      </c>
      <c r="AX431" s="164">
        <f t="shared" si="579"/>
        <v>115</v>
      </c>
      <c r="AY431" s="48">
        <v>69278</v>
      </c>
      <c r="AZ431" s="49">
        <f t="shared" si="673"/>
        <v>144</v>
      </c>
      <c r="BA431" s="50">
        <v>72316</v>
      </c>
      <c r="BB431" s="49">
        <f t="shared" si="674"/>
        <v>186</v>
      </c>
      <c r="BC431" s="165">
        <f t="shared" si="574"/>
        <v>50.181820889999997</v>
      </c>
      <c r="BD431" s="51"/>
      <c r="BE431" s="44"/>
      <c r="BF431" s="162"/>
      <c r="BG431" s="100">
        <v>428</v>
      </c>
      <c r="BH431" s="39">
        <v>466777</v>
      </c>
      <c r="BI431" s="40">
        <v>323807</v>
      </c>
      <c r="BJ431" s="40">
        <v>136439</v>
      </c>
      <c r="BK431" s="39">
        <v>412803</v>
      </c>
      <c r="BL431" s="40">
        <v>271507</v>
      </c>
      <c r="BM431" s="40">
        <v>119608</v>
      </c>
      <c r="BN431" s="39">
        <v>415942</v>
      </c>
      <c r="BO431" s="40">
        <v>284084</v>
      </c>
      <c r="BP431" s="40">
        <v>126688</v>
      </c>
      <c r="BQ431" s="39">
        <v>391306</v>
      </c>
      <c r="BR431" s="40">
        <v>274466</v>
      </c>
      <c r="BS431" s="40">
        <v>112024</v>
      </c>
      <c r="BT431" s="39">
        <v>457205</v>
      </c>
      <c r="BU431" s="40">
        <v>318523</v>
      </c>
      <c r="BV431" s="40">
        <v>138306</v>
      </c>
      <c r="BW431" s="40">
        <v>0</v>
      </c>
      <c r="BX431" s="40">
        <v>0</v>
      </c>
      <c r="BY431" s="159">
        <v>376</v>
      </c>
      <c r="BZ431" s="39">
        <v>317295</v>
      </c>
      <c r="CA431" s="40">
        <v>309116</v>
      </c>
      <c r="CB431" s="40">
        <v>0</v>
      </c>
      <c r="CC431" s="159">
        <v>8179</v>
      </c>
      <c r="CD431" s="39">
        <f t="shared" si="779"/>
        <v>398060</v>
      </c>
      <c r="CE431" s="40">
        <v>273537</v>
      </c>
      <c r="CF431" s="40">
        <v>124044</v>
      </c>
      <c r="CG431" s="159">
        <v>479</v>
      </c>
      <c r="CH431" s="39">
        <f t="shared" si="928"/>
        <v>328847</v>
      </c>
      <c r="CI431" s="40">
        <v>224920</v>
      </c>
      <c r="CJ431" s="40">
        <v>103619</v>
      </c>
      <c r="CK431" s="159">
        <v>308</v>
      </c>
      <c r="CL431" s="39">
        <v>265422</v>
      </c>
      <c r="CM431" s="159">
        <v>124683</v>
      </c>
      <c r="CN431" s="39"/>
      <c r="CO431" s="40"/>
      <c r="CP431" s="40"/>
      <c r="CQ431" s="159"/>
      <c r="CR431" s="39">
        <v>728745</v>
      </c>
      <c r="CS431" s="40">
        <v>618380</v>
      </c>
      <c r="CT431" s="40">
        <v>32080</v>
      </c>
      <c r="CU431" s="40">
        <v>37325</v>
      </c>
      <c r="CV431" s="40">
        <v>20670</v>
      </c>
      <c r="CW431" s="40">
        <v>2725</v>
      </c>
      <c r="CX431" s="40">
        <v>17565</v>
      </c>
      <c r="CY431" s="39">
        <v>568580</v>
      </c>
      <c r="CZ431" s="40">
        <v>502340</v>
      </c>
      <c r="DA431" s="40">
        <v>22360</v>
      </c>
      <c r="DB431" s="40">
        <v>19030</v>
      </c>
      <c r="DC431" s="40">
        <v>15035</v>
      </c>
      <c r="DD431" s="40">
        <v>2120</v>
      </c>
      <c r="DE431" s="40">
        <v>7695</v>
      </c>
      <c r="DF431" s="39">
        <v>710874</v>
      </c>
      <c r="DG431" s="40">
        <v>597768</v>
      </c>
      <c r="DH431" s="40">
        <v>31419</v>
      </c>
      <c r="DI431" s="40">
        <v>41423</v>
      </c>
      <c r="DJ431" s="40">
        <v>24459</v>
      </c>
      <c r="DK431" s="40">
        <v>2378</v>
      </c>
      <c r="DL431" s="159">
        <v>13427</v>
      </c>
      <c r="DM431" s="39">
        <v>549707</v>
      </c>
      <c r="DN431" s="40">
        <v>477824</v>
      </c>
      <c r="DO431" s="40">
        <v>20462</v>
      </c>
      <c r="DP431" s="40">
        <v>25296</v>
      </c>
      <c r="DQ431" s="40">
        <v>18456</v>
      </c>
      <c r="DR431" s="40">
        <v>1734</v>
      </c>
      <c r="DS431" s="159">
        <v>5935</v>
      </c>
      <c r="DT431" s="41">
        <v>507881</v>
      </c>
      <c r="DU431" s="42">
        <v>28785</v>
      </c>
      <c r="DV431" s="42">
        <v>118598</v>
      </c>
      <c r="DW431" s="42">
        <v>144849</v>
      </c>
      <c r="DX431" s="42">
        <v>215649</v>
      </c>
      <c r="DY431" s="41">
        <v>437149</v>
      </c>
      <c r="DZ431" s="42">
        <v>18058</v>
      </c>
      <c r="EA431" s="42">
        <v>102857</v>
      </c>
      <c r="EB431" s="42">
        <v>127381</v>
      </c>
      <c r="EC431" s="160">
        <v>188853</v>
      </c>
    </row>
    <row r="432" spans="1:133">
      <c r="A432" s="155" t="s">
        <v>2570</v>
      </c>
      <c r="B432" s="155" t="s">
        <v>2571</v>
      </c>
      <c r="C432" s="140" t="s">
        <v>126</v>
      </c>
      <c r="D432" s="29" t="s">
        <v>1106</v>
      </c>
      <c r="E432" s="156" t="s">
        <v>2572</v>
      </c>
      <c r="F432" s="29" t="s">
        <v>2573</v>
      </c>
      <c r="G432" s="156" t="s">
        <v>2574</v>
      </c>
      <c r="H432" s="166">
        <v>1996</v>
      </c>
      <c r="I432" s="150">
        <v>1963</v>
      </c>
      <c r="J432" s="100" t="s">
        <v>85</v>
      </c>
      <c r="K432" s="100" t="s">
        <v>49</v>
      </c>
      <c r="L432" s="100" t="s">
        <v>352</v>
      </c>
      <c r="M432" s="100" t="s">
        <v>87</v>
      </c>
      <c r="N432" s="100" t="s">
        <v>102</v>
      </c>
      <c r="O432" s="43">
        <f t="shared" si="561"/>
        <v>46.800860319999998</v>
      </c>
      <c r="P432" s="162">
        <f t="shared" si="562"/>
        <v>51.461241360000002</v>
      </c>
      <c r="Q432" s="43">
        <f t="shared" si="563"/>
        <v>44.777294159999997</v>
      </c>
      <c r="R432" s="162">
        <f t="shared" si="564"/>
        <v>49.27535426</v>
      </c>
      <c r="S432" s="43">
        <f t="shared" si="565"/>
        <v>54.822133839999999</v>
      </c>
      <c r="T432" s="162">
        <f t="shared" si="566"/>
        <v>43.817688910000001</v>
      </c>
      <c r="U432" s="43">
        <f t="shared" si="567"/>
        <v>59.36890296</v>
      </c>
      <c r="V432" s="162">
        <f t="shared" si="568"/>
        <v>39.14692256</v>
      </c>
      <c r="W432" s="43">
        <f t="shared" si="831"/>
        <v>51.29896463</v>
      </c>
      <c r="X432" s="162">
        <f t="shared" si="832"/>
        <v>48.64354316</v>
      </c>
      <c r="Y432" s="43">
        <f t="shared" si="665"/>
        <v>59.649067109999997</v>
      </c>
      <c r="Z432" s="162">
        <f t="shared" si="666"/>
        <v>40.312518849999996</v>
      </c>
      <c r="AA432" s="43">
        <f t="shared" si="781"/>
        <v>98.859699660000004</v>
      </c>
      <c r="AB432" s="162">
        <f t="shared" si="782"/>
        <v>0</v>
      </c>
      <c r="AC432" s="43">
        <f t="shared" si="922"/>
        <v>56.464397210000001</v>
      </c>
      <c r="AD432" s="162">
        <f t="shared" si="923"/>
        <v>43.443656619999999</v>
      </c>
      <c r="AE432" s="43">
        <f t="shared" si="924"/>
        <v>64.141415629999997</v>
      </c>
      <c r="AF432" s="162">
        <f t="shared" si="925"/>
        <v>35.858584370000003</v>
      </c>
      <c r="AG432" s="43">
        <f t="shared" ref="AG432:AL432" si="965">CZ432/$CY432*100</f>
        <v>94.350951899999998</v>
      </c>
      <c r="AH432" s="44">
        <f t="shared" si="965"/>
        <v>1.1394310860000001</v>
      </c>
      <c r="AI432" s="44">
        <f t="shared" si="965"/>
        <v>1.509144848</v>
      </c>
      <c r="AJ432" s="44">
        <f t="shared" si="965"/>
        <v>1.583978476</v>
      </c>
      <c r="AK432" s="44">
        <f t="shared" si="965"/>
        <v>0.51225400669999999</v>
      </c>
      <c r="AL432" s="44">
        <f t="shared" si="965"/>
        <v>0.90423968139999999</v>
      </c>
      <c r="AM432" s="43">
        <f t="shared" ref="AM432:AR432" si="966">DN432/$DM432*100</f>
        <v>94.566915059999999</v>
      </c>
      <c r="AN432" s="44">
        <f t="shared" si="966"/>
        <v>0.92429251629999998</v>
      </c>
      <c r="AO432" s="44">
        <f t="shared" si="966"/>
        <v>1.6349811949999999</v>
      </c>
      <c r="AP432" s="44">
        <f t="shared" si="966"/>
        <v>1.667121079</v>
      </c>
      <c r="AQ432" s="44">
        <f t="shared" si="966"/>
        <v>0.56750368799999995</v>
      </c>
      <c r="AR432" s="163">
        <f t="shared" si="966"/>
        <v>0.63918646369999998</v>
      </c>
      <c r="AS432" s="45">
        <f t="shared" si="571"/>
        <v>92.736660709999995</v>
      </c>
      <c r="AT432" s="46">
        <f t="shared" si="577"/>
        <v>59</v>
      </c>
      <c r="AU432" s="47">
        <f t="shared" si="572"/>
        <v>26.026389269999999</v>
      </c>
      <c r="AV432" s="46">
        <f t="shared" si="578"/>
        <v>285</v>
      </c>
      <c r="AW432" s="47">
        <f t="shared" si="573"/>
        <v>26.341670390000001</v>
      </c>
      <c r="AX432" s="164">
        <f t="shared" si="579"/>
        <v>340</v>
      </c>
      <c r="AY432" s="48">
        <v>57305</v>
      </c>
      <c r="AZ432" s="49">
        <f t="shared" si="673"/>
        <v>255</v>
      </c>
      <c r="BA432" s="50">
        <v>57843</v>
      </c>
      <c r="BB432" s="49">
        <f t="shared" si="674"/>
        <v>332</v>
      </c>
      <c r="BC432" s="165">
        <f t="shared" si="574"/>
        <v>69.497335140000004</v>
      </c>
      <c r="BD432" s="51"/>
      <c r="BE432" s="44"/>
      <c r="BF432" s="162"/>
      <c r="BG432" s="100">
        <v>429</v>
      </c>
      <c r="BH432" s="39">
        <v>393809</v>
      </c>
      <c r="BI432" s="40">
        <v>184306</v>
      </c>
      <c r="BJ432" s="40">
        <v>202659</v>
      </c>
      <c r="BK432" s="39">
        <v>359555</v>
      </c>
      <c r="BL432" s="40">
        <v>160999</v>
      </c>
      <c r="BM432" s="40">
        <v>177172</v>
      </c>
      <c r="BN432" s="39">
        <v>363335</v>
      </c>
      <c r="BO432" s="40">
        <v>199188</v>
      </c>
      <c r="BP432" s="40">
        <v>159205</v>
      </c>
      <c r="BQ432" s="39">
        <v>363906</v>
      </c>
      <c r="BR432" s="40">
        <v>216047</v>
      </c>
      <c r="BS432" s="40">
        <v>142458</v>
      </c>
      <c r="BT432" s="39">
        <v>389618</v>
      </c>
      <c r="BU432" s="40">
        <v>199870</v>
      </c>
      <c r="BV432" s="40">
        <v>189524</v>
      </c>
      <c r="BW432" s="40">
        <v>0</v>
      </c>
      <c r="BX432" s="40">
        <v>0</v>
      </c>
      <c r="BY432" s="159">
        <v>224</v>
      </c>
      <c r="BZ432" s="39">
        <v>314989</v>
      </c>
      <c r="CA432" s="40">
        <v>187888</v>
      </c>
      <c r="CB432" s="40">
        <v>126980</v>
      </c>
      <c r="CC432" s="159">
        <v>121</v>
      </c>
      <c r="CD432" s="39">
        <f t="shared" si="779"/>
        <v>260370</v>
      </c>
      <c r="CE432" s="40">
        <v>257401</v>
      </c>
      <c r="CF432" s="40">
        <v>0</v>
      </c>
      <c r="CG432" s="159">
        <v>2969</v>
      </c>
      <c r="CH432" s="39">
        <f t="shared" si="928"/>
        <v>275161</v>
      </c>
      <c r="CI432" s="40">
        <v>155368</v>
      </c>
      <c r="CJ432" s="40">
        <v>119540</v>
      </c>
      <c r="CK432" s="159">
        <v>253</v>
      </c>
      <c r="CL432" s="39">
        <v>217712</v>
      </c>
      <c r="CM432" s="159">
        <v>121713</v>
      </c>
      <c r="CN432" s="39"/>
      <c r="CO432" s="40"/>
      <c r="CP432" s="40"/>
      <c r="CQ432" s="159"/>
      <c r="CR432" s="39">
        <v>711540</v>
      </c>
      <c r="CS432" s="40">
        <v>659310</v>
      </c>
      <c r="CT432" s="40">
        <v>8505</v>
      </c>
      <c r="CU432" s="40">
        <v>16005</v>
      </c>
      <c r="CV432" s="40">
        <v>13745</v>
      </c>
      <c r="CW432" s="40">
        <v>3745</v>
      </c>
      <c r="CX432" s="40">
        <v>10230</v>
      </c>
      <c r="CY432" s="39">
        <v>561245</v>
      </c>
      <c r="CZ432" s="40">
        <v>529540</v>
      </c>
      <c r="DA432" s="40">
        <v>6395</v>
      </c>
      <c r="DB432" s="40">
        <v>8470</v>
      </c>
      <c r="DC432" s="40">
        <v>8890</v>
      </c>
      <c r="DD432" s="40">
        <v>2875</v>
      </c>
      <c r="DE432" s="40">
        <v>5075</v>
      </c>
      <c r="DF432" s="39">
        <v>710873</v>
      </c>
      <c r="DG432" s="40">
        <v>662620</v>
      </c>
      <c r="DH432" s="40">
        <v>6845</v>
      </c>
      <c r="DI432" s="40">
        <v>14983</v>
      </c>
      <c r="DJ432" s="40">
        <v>14280</v>
      </c>
      <c r="DK432" s="40">
        <v>4329</v>
      </c>
      <c r="DL432" s="159">
        <v>7816</v>
      </c>
      <c r="DM432" s="39">
        <v>553829</v>
      </c>
      <c r="DN432" s="40">
        <v>523739</v>
      </c>
      <c r="DO432" s="40">
        <v>5119</v>
      </c>
      <c r="DP432" s="40">
        <v>9055</v>
      </c>
      <c r="DQ432" s="40">
        <v>9233</v>
      </c>
      <c r="DR432" s="40">
        <v>3143</v>
      </c>
      <c r="DS432" s="159">
        <v>3540</v>
      </c>
      <c r="DT432" s="41">
        <v>477012</v>
      </c>
      <c r="DU432" s="42">
        <v>34647</v>
      </c>
      <c r="DV432" s="42">
        <v>158040</v>
      </c>
      <c r="DW432" s="42">
        <v>160176</v>
      </c>
      <c r="DX432" s="42">
        <v>124149</v>
      </c>
      <c r="DY432" s="41">
        <v>447800</v>
      </c>
      <c r="DZ432" s="42">
        <v>28822</v>
      </c>
      <c r="EA432" s="42">
        <v>149943</v>
      </c>
      <c r="EB432" s="42">
        <v>151077</v>
      </c>
      <c r="EC432" s="160">
        <v>117958</v>
      </c>
    </row>
    <row r="433" spans="1:133">
      <c r="A433" s="154" t="s">
        <v>2575</v>
      </c>
      <c r="B433" s="154" t="s">
        <v>2576</v>
      </c>
      <c r="C433" s="140" t="s">
        <v>126</v>
      </c>
      <c r="D433" s="29" t="s">
        <v>2577</v>
      </c>
      <c r="E433" s="156" t="s">
        <v>92</v>
      </c>
      <c r="F433" s="29" t="s">
        <v>2578</v>
      </c>
      <c r="G433" s="156" t="s">
        <v>2579</v>
      </c>
      <c r="H433" s="166">
        <v>2004</v>
      </c>
      <c r="I433" s="150">
        <v>1951</v>
      </c>
      <c r="J433" s="100" t="s">
        <v>131</v>
      </c>
      <c r="K433" s="100" t="s">
        <v>50</v>
      </c>
      <c r="L433" s="100" t="s">
        <v>86</v>
      </c>
      <c r="M433" s="100" t="s">
        <v>87</v>
      </c>
      <c r="N433" s="100" t="s">
        <v>102</v>
      </c>
      <c r="O433" s="43">
        <f t="shared" si="561"/>
        <v>76.216168600000003</v>
      </c>
      <c r="P433" s="162">
        <f t="shared" si="562"/>
        <v>22.598729639999998</v>
      </c>
      <c r="Q433" s="43">
        <f t="shared" si="563"/>
        <v>73.961273599999998</v>
      </c>
      <c r="R433" s="162">
        <f t="shared" si="564"/>
        <v>21.805719839999998</v>
      </c>
      <c r="S433" s="43">
        <f t="shared" si="565"/>
        <v>75.329376600000003</v>
      </c>
      <c r="T433" s="162">
        <f t="shared" si="566"/>
        <v>23.782744730000001</v>
      </c>
      <c r="U433" s="43">
        <f t="shared" si="567"/>
        <v>74.412519660000001</v>
      </c>
      <c r="V433" s="162">
        <f t="shared" si="568"/>
        <v>24.6142422</v>
      </c>
      <c r="W433" s="43">
        <f t="shared" si="831"/>
        <v>74.645569249999994</v>
      </c>
      <c r="X433" s="162">
        <f t="shared" si="832"/>
        <v>22.704421279999998</v>
      </c>
      <c r="Y433" s="43">
        <f t="shared" si="665"/>
        <v>75.612167549999995</v>
      </c>
      <c r="Z433" s="162">
        <f t="shared" si="666"/>
        <v>21.638159269999999</v>
      </c>
      <c r="AA433" s="43">
        <f t="shared" si="781"/>
        <v>76.742451439999996</v>
      </c>
      <c r="AB433" s="162">
        <f t="shared" si="782"/>
        <v>0</v>
      </c>
      <c r="AC433" s="43">
        <f t="shared" si="922"/>
        <v>70.243475669999995</v>
      </c>
      <c r="AD433" s="162">
        <f t="shared" si="923"/>
        <v>26.870203849999999</v>
      </c>
      <c r="AE433" s="43">
        <f t="shared" si="924"/>
        <v>74.438052929999998</v>
      </c>
      <c r="AF433" s="162">
        <f t="shared" si="925"/>
        <v>25.561947069999999</v>
      </c>
      <c r="AG433" s="43">
        <f t="shared" ref="AG433:AL433" si="967">CZ433/$CY433*100</f>
        <v>51.38554645</v>
      </c>
      <c r="AH433" s="44">
        <f t="shared" si="967"/>
        <v>32.721032479999998</v>
      </c>
      <c r="AI433" s="44">
        <f t="shared" si="967"/>
        <v>10.89448726</v>
      </c>
      <c r="AJ433" s="44">
        <f t="shared" si="967"/>
        <v>2.6522882590000001</v>
      </c>
      <c r="AK433" s="44">
        <f t="shared" si="967"/>
        <v>0.52802063340000005</v>
      </c>
      <c r="AL433" s="44">
        <f t="shared" si="967"/>
        <v>1.818624912</v>
      </c>
      <c r="AM433" s="43">
        <f t="shared" ref="AM433:AR433" si="968">DN433/$DM433*100</f>
        <v>51.467935390000001</v>
      </c>
      <c r="AN433" s="44">
        <f t="shared" si="968"/>
        <v>30.426956010000001</v>
      </c>
      <c r="AO433" s="44">
        <f t="shared" si="968"/>
        <v>12.91012757</v>
      </c>
      <c r="AP433" s="44">
        <f t="shared" si="968"/>
        <v>3.1526858760000001</v>
      </c>
      <c r="AQ433" s="44">
        <f t="shared" si="968"/>
        <v>0.55776968400000004</v>
      </c>
      <c r="AR433" s="163">
        <f t="shared" si="968"/>
        <v>1.4845254670000001</v>
      </c>
      <c r="AS433" s="45">
        <f t="shared" si="571"/>
        <v>85.903937220000003</v>
      </c>
      <c r="AT433" s="46">
        <f t="shared" si="577"/>
        <v>330</v>
      </c>
      <c r="AU433" s="47">
        <f t="shared" si="572"/>
        <v>28.249279510000001</v>
      </c>
      <c r="AV433" s="46">
        <f t="shared" si="578"/>
        <v>248</v>
      </c>
      <c r="AW433" s="47">
        <f t="shared" si="573"/>
        <v>41.834742720000001</v>
      </c>
      <c r="AX433" s="164">
        <f t="shared" si="579"/>
        <v>134</v>
      </c>
      <c r="AY433" s="48">
        <v>45083</v>
      </c>
      <c r="AZ433" s="49">
        <f t="shared" si="673"/>
        <v>391</v>
      </c>
      <c r="BA433" s="50">
        <v>60675</v>
      </c>
      <c r="BB433" s="49">
        <f t="shared" si="674"/>
        <v>298</v>
      </c>
      <c r="BC433" s="165">
        <f t="shared" si="574"/>
        <v>29.888535300000001</v>
      </c>
      <c r="BD433" s="51"/>
      <c r="BE433" s="44"/>
      <c r="BF433" s="162"/>
      <c r="BG433" s="100">
        <v>430</v>
      </c>
      <c r="BH433" s="39">
        <v>317863</v>
      </c>
      <c r="BI433" s="40">
        <v>242263</v>
      </c>
      <c r="BJ433" s="40">
        <v>71833</v>
      </c>
      <c r="BK433" s="39">
        <v>308575</v>
      </c>
      <c r="BL433" s="40">
        <v>228226</v>
      </c>
      <c r="BM433" s="40">
        <v>67287</v>
      </c>
      <c r="BN433" s="39">
        <v>356355</v>
      </c>
      <c r="BO433" s="40">
        <v>268440</v>
      </c>
      <c r="BP433" s="40">
        <v>84751</v>
      </c>
      <c r="BQ433" s="39">
        <v>342054</v>
      </c>
      <c r="BR433" s="40">
        <v>254531</v>
      </c>
      <c r="BS433" s="40">
        <v>84194</v>
      </c>
      <c r="BT433" s="39">
        <v>311697</v>
      </c>
      <c r="BU433" s="40">
        <v>232668</v>
      </c>
      <c r="BV433" s="40">
        <v>70769</v>
      </c>
      <c r="BW433" s="40">
        <v>0</v>
      </c>
      <c r="BX433" s="40">
        <v>0</v>
      </c>
      <c r="BY433" s="159">
        <v>8260</v>
      </c>
      <c r="BZ433" s="39">
        <v>273087</v>
      </c>
      <c r="CA433" s="40">
        <v>206487</v>
      </c>
      <c r="CB433" s="40">
        <v>59091</v>
      </c>
      <c r="CC433" s="159">
        <v>7509</v>
      </c>
      <c r="CD433" s="39">
        <f t="shared" si="779"/>
        <v>286909</v>
      </c>
      <c r="CE433" s="40">
        <v>220181</v>
      </c>
      <c r="CF433" s="40">
        <v>0</v>
      </c>
      <c r="CG433" s="159">
        <v>66728</v>
      </c>
      <c r="CH433" s="39">
        <f t="shared" si="928"/>
        <v>254892</v>
      </c>
      <c r="CI433" s="40">
        <v>179045</v>
      </c>
      <c r="CJ433" s="40">
        <v>68490</v>
      </c>
      <c r="CK433" s="159">
        <v>7357</v>
      </c>
      <c r="CL433" s="39">
        <v>235257</v>
      </c>
      <c r="CM433" s="159">
        <v>80787</v>
      </c>
      <c r="CN433" s="39"/>
      <c r="CO433" s="40"/>
      <c r="CP433" s="40"/>
      <c r="CQ433" s="159"/>
      <c r="CR433" s="39">
        <v>666355</v>
      </c>
      <c r="CS433" s="40">
        <v>293320</v>
      </c>
      <c r="CT433" s="40">
        <v>234445</v>
      </c>
      <c r="CU433" s="40">
        <v>96985</v>
      </c>
      <c r="CV433" s="40">
        <v>19785</v>
      </c>
      <c r="CW433" s="40">
        <v>3215</v>
      </c>
      <c r="CX433" s="40">
        <v>18605</v>
      </c>
      <c r="CY433" s="39">
        <v>492405</v>
      </c>
      <c r="CZ433" s="40">
        <v>253025</v>
      </c>
      <c r="DA433" s="40">
        <v>161120</v>
      </c>
      <c r="DB433" s="40">
        <v>53645</v>
      </c>
      <c r="DC433" s="40">
        <v>13060</v>
      </c>
      <c r="DD433" s="40">
        <v>2600</v>
      </c>
      <c r="DE433" s="40">
        <v>8955</v>
      </c>
      <c r="DF433" s="39">
        <v>710873</v>
      </c>
      <c r="DG433" s="40">
        <v>314972</v>
      </c>
      <c r="DH433" s="40">
        <v>240941</v>
      </c>
      <c r="DI433" s="40">
        <v>110488</v>
      </c>
      <c r="DJ433" s="40">
        <v>24204</v>
      </c>
      <c r="DK433" s="40">
        <v>3919</v>
      </c>
      <c r="DL433" s="159">
        <v>16349</v>
      </c>
      <c r="DM433" s="39">
        <v>524410</v>
      </c>
      <c r="DN433" s="40">
        <v>269903</v>
      </c>
      <c r="DO433" s="40">
        <v>159562</v>
      </c>
      <c r="DP433" s="40">
        <v>67702</v>
      </c>
      <c r="DQ433" s="40">
        <v>16533</v>
      </c>
      <c r="DR433" s="40">
        <v>2925</v>
      </c>
      <c r="DS433" s="159">
        <v>7785</v>
      </c>
      <c r="DT433" s="41">
        <v>453162</v>
      </c>
      <c r="DU433" s="42">
        <v>63878</v>
      </c>
      <c r="DV433" s="42">
        <v>131305</v>
      </c>
      <c r="DW433" s="42">
        <v>129964</v>
      </c>
      <c r="DX433" s="42">
        <v>128015</v>
      </c>
      <c r="DY433" s="41">
        <v>226931</v>
      </c>
      <c r="DZ433" s="42">
        <v>12993</v>
      </c>
      <c r="EA433" s="42">
        <v>56282</v>
      </c>
      <c r="EB433" s="42">
        <v>62720</v>
      </c>
      <c r="EC433" s="160">
        <v>94936</v>
      </c>
    </row>
    <row r="434" spans="1:133">
      <c r="A434" s="155" t="s">
        <v>2580</v>
      </c>
      <c r="B434" s="155" t="s">
        <v>2581</v>
      </c>
      <c r="C434" s="140" t="s">
        <v>80</v>
      </c>
      <c r="D434" s="29" t="s">
        <v>558</v>
      </c>
      <c r="E434" s="156" t="s">
        <v>2582</v>
      </c>
      <c r="F434" s="29" t="s">
        <v>2583</v>
      </c>
      <c r="G434" s="156" t="s">
        <v>2584</v>
      </c>
      <c r="H434" s="166">
        <v>2020</v>
      </c>
      <c r="I434" s="150">
        <v>1963</v>
      </c>
      <c r="J434" s="100" t="s">
        <v>85</v>
      </c>
      <c r="K434" s="100" t="s">
        <v>49</v>
      </c>
      <c r="L434" s="100" t="s">
        <v>148</v>
      </c>
      <c r="M434" s="100" t="s">
        <v>87</v>
      </c>
      <c r="N434" s="100" t="s">
        <v>95</v>
      </c>
      <c r="O434" s="43">
        <f t="shared" si="561"/>
        <v>41.735670310000003</v>
      </c>
      <c r="P434" s="162">
        <f t="shared" si="562"/>
        <v>56.83286047</v>
      </c>
      <c r="Q434" s="43">
        <f t="shared" si="563"/>
        <v>37.293900479999998</v>
      </c>
      <c r="R434" s="162">
        <f t="shared" si="564"/>
        <v>57.437365530000001</v>
      </c>
      <c r="S434" s="43">
        <f t="shared" si="565"/>
        <v>37.745562290000002</v>
      </c>
      <c r="T434" s="162">
        <f t="shared" si="566"/>
        <v>61.312623600000002</v>
      </c>
      <c r="U434" s="43">
        <f t="shared" si="567"/>
        <v>41.761964429999999</v>
      </c>
      <c r="V434" s="162">
        <f t="shared" si="568"/>
        <v>57.169000199999999</v>
      </c>
      <c r="W434" s="43">
        <f t="shared" si="831"/>
        <v>39.832970639999999</v>
      </c>
      <c r="X434" s="162">
        <f t="shared" si="832"/>
        <v>60.107473069999998</v>
      </c>
      <c r="Y434" s="43">
        <f t="shared" si="665"/>
        <v>37.98780086</v>
      </c>
      <c r="Z434" s="162">
        <f t="shared" si="666"/>
        <v>61.934238839999999</v>
      </c>
      <c r="AA434" s="43">
        <f t="shared" si="781"/>
        <v>29.28969103</v>
      </c>
      <c r="AB434" s="162">
        <f t="shared" si="782"/>
        <v>66.703339439999993</v>
      </c>
      <c r="AC434" s="43">
        <f t="shared" si="922"/>
        <v>30.403273779999999</v>
      </c>
      <c r="AD434" s="162">
        <f t="shared" si="923"/>
        <v>69.453708539999994</v>
      </c>
      <c r="AE434" s="43">
        <f t="shared" si="924"/>
        <v>32.124138790000003</v>
      </c>
      <c r="AF434" s="162">
        <f t="shared" si="925"/>
        <v>67.875861209999997</v>
      </c>
      <c r="AG434" s="43">
        <f t="shared" ref="AG434:AL434" si="969">CZ434/$CY434*100</f>
        <v>90.897819470000002</v>
      </c>
      <c r="AH434" s="44">
        <f t="shared" si="969"/>
        <v>2.243425604</v>
      </c>
      <c r="AI434" s="44">
        <f t="shared" si="969"/>
        <v>3.851648204</v>
      </c>
      <c r="AJ434" s="44">
        <f t="shared" si="969"/>
        <v>1.750177444</v>
      </c>
      <c r="AK434" s="44">
        <f t="shared" si="969"/>
        <v>0.2416826141</v>
      </c>
      <c r="AL434" s="44">
        <f t="shared" si="969"/>
        <v>1.0152466689999999</v>
      </c>
      <c r="AM434" s="43">
        <f t="shared" ref="AM434:AR434" si="970">DN434/$DM434*100</f>
        <v>91.680847799999995</v>
      </c>
      <c r="AN434" s="44">
        <f t="shared" si="970"/>
        <v>1.4125139680000001</v>
      </c>
      <c r="AO434" s="44">
        <f t="shared" si="970"/>
        <v>3.8564771869999999</v>
      </c>
      <c r="AP434" s="44">
        <f t="shared" si="970"/>
        <v>2.0674632449999999</v>
      </c>
      <c r="AQ434" s="44">
        <f t="shared" si="970"/>
        <v>0.29652568309999999</v>
      </c>
      <c r="AR434" s="163">
        <f t="shared" si="970"/>
        <v>0.68617211639999998</v>
      </c>
      <c r="AS434" s="45">
        <f t="shared" si="571"/>
        <v>94.712093289999999</v>
      </c>
      <c r="AT434" s="46">
        <f t="shared" si="577"/>
        <v>12</v>
      </c>
      <c r="AU434" s="47">
        <f t="shared" si="572"/>
        <v>37.698976219999999</v>
      </c>
      <c r="AV434" s="46">
        <f t="shared" si="578"/>
        <v>112</v>
      </c>
      <c r="AW434" s="47">
        <f t="shared" si="573"/>
        <v>37.889073150000002</v>
      </c>
      <c r="AX434" s="164">
        <f t="shared" si="579"/>
        <v>171</v>
      </c>
      <c r="AY434" s="48">
        <v>73797</v>
      </c>
      <c r="AZ434" s="49">
        <f t="shared" si="673"/>
        <v>112</v>
      </c>
      <c r="BA434" s="50">
        <v>75364</v>
      </c>
      <c r="BB434" s="49">
        <f t="shared" si="674"/>
        <v>167</v>
      </c>
      <c r="BC434" s="165">
        <f t="shared" si="574"/>
        <v>56.45747815</v>
      </c>
      <c r="BD434" s="51"/>
      <c r="BE434" s="44"/>
      <c r="BF434" s="162"/>
      <c r="BG434" s="100">
        <v>431</v>
      </c>
      <c r="BH434" s="39">
        <v>450097</v>
      </c>
      <c r="BI434" s="40">
        <v>187851</v>
      </c>
      <c r="BJ434" s="40">
        <v>255803</v>
      </c>
      <c r="BK434" s="39">
        <v>399261</v>
      </c>
      <c r="BL434" s="40">
        <v>148900</v>
      </c>
      <c r="BM434" s="40">
        <v>229325</v>
      </c>
      <c r="BN434" s="39">
        <v>419191</v>
      </c>
      <c r="BO434" s="40">
        <v>158226</v>
      </c>
      <c r="BP434" s="40">
        <v>257017</v>
      </c>
      <c r="BQ434" s="39">
        <v>403822</v>
      </c>
      <c r="BR434" s="40">
        <v>168644</v>
      </c>
      <c r="BS434" s="40">
        <v>230861</v>
      </c>
      <c r="BT434" s="39">
        <v>441599</v>
      </c>
      <c r="BU434" s="40">
        <v>175902</v>
      </c>
      <c r="BV434" s="40">
        <v>265434</v>
      </c>
      <c r="BW434" s="40">
        <v>0</v>
      </c>
      <c r="BX434" s="40">
        <v>0</v>
      </c>
      <c r="BY434" s="159">
        <v>263</v>
      </c>
      <c r="BZ434" s="39">
        <v>364288</v>
      </c>
      <c r="CA434" s="40">
        <v>138385</v>
      </c>
      <c r="CB434" s="40">
        <v>225619</v>
      </c>
      <c r="CC434" s="159">
        <v>284</v>
      </c>
      <c r="CD434" s="39">
        <f t="shared" si="779"/>
        <v>390844</v>
      </c>
      <c r="CE434" s="40">
        <v>114477</v>
      </c>
      <c r="CF434" s="40">
        <v>260706</v>
      </c>
      <c r="CG434" s="159">
        <v>15661</v>
      </c>
      <c r="CH434" s="39">
        <f t="shared" si="928"/>
        <v>332826</v>
      </c>
      <c r="CI434" s="40">
        <v>101190</v>
      </c>
      <c r="CJ434" s="40">
        <v>231160</v>
      </c>
      <c r="CK434" s="159">
        <v>476</v>
      </c>
      <c r="CL434" s="39">
        <v>118478</v>
      </c>
      <c r="CM434" s="159">
        <v>250335</v>
      </c>
      <c r="CN434" s="39"/>
      <c r="CO434" s="40"/>
      <c r="CP434" s="40"/>
      <c r="CQ434" s="159"/>
      <c r="CR434" s="39">
        <v>708460</v>
      </c>
      <c r="CS434" s="40">
        <v>626475</v>
      </c>
      <c r="CT434" s="40">
        <v>17000</v>
      </c>
      <c r="CU434" s="40">
        <v>36980</v>
      </c>
      <c r="CV434" s="40">
        <v>14380</v>
      </c>
      <c r="CW434" s="40">
        <v>1785</v>
      </c>
      <c r="CX434" s="40">
        <v>11840</v>
      </c>
      <c r="CY434" s="39">
        <v>556515</v>
      </c>
      <c r="CZ434" s="40">
        <v>505860</v>
      </c>
      <c r="DA434" s="40">
        <v>12485</v>
      </c>
      <c r="DB434" s="40">
        <v>21435</v>
      </c>
      <c r="DC434" s="40">
        <v>9740</v>
      </c>
      <c r="DD434" s="40">
        <v>1345</v>
      </c>
      <c r="DE434" s="40">
        <v>5650</v>
      </c>
      <c r="DF434" s="39">
        <v>710873</v>
      </c>
      <c r="DG434" s="40">
        <v>636451</v>
      </c>
      <c r="DH434" s="40">
        <v>11614</v>
      </c>
      <c r="DI434" s="40">
        <v>35606</v>
      </c>
      <c r="DJ434" s="40">
        <v>16173</v>
      </c>
      <c r="DK434" s="40">
        <v>2232</v>
      </c>
      <c r="DL434" s="159">
        <v>8797</v>
      </c>
      <c r="DM434" s="39">
        <v>547676</v>
      </c>
      <c r="DN434" s="40">
        <v>502114</v>
      </c>
      <c r="DO434" s="40">
        <v>7736</v>
      </c>
      <c r="DP434" s="40">
        <v>21121</v>
      </c>
      <c r="DQ434" s="40">
        <v>11323</v>
      </c>
      <c r="DR434" s="40">
        <v>1624</v>
      </c>
      <c r="DS434" s="159">
        <v>3758</v>
      </c>
      <c r="DT434" s="41">
        <v>511242</v>
      </c>
      <c r="DU434" s="42">
        <v>27034</v>
      </c>
      <c r="DV434" s="42">
        <v>136591</v>
      </c>
      <c r="DW434" s="42">
        <v>154884</v>
      </c>
      <c r="DX434" s="42">
        <v>192733</v>
      </c>
      <c r="DY434" s="41">
        <v>458879</v>
      </c>
      <c r="DZ434" s="42">
        <v>19514</v>
      </c>
      <c r="EA434" s="42">
        <v>124637</v>
      </c>
      <c r="EB434" s="42">
        <v>140863</v>
      </c>
      <c r="EC434" s="160">
        <v>173865</v>
      </c>
    </row>
    <row r="435" spans="1:133">
      <c r="A435" s="154" t="s">
        <v>2585</v>
      </c>
      <c r="B435" s="154" t="s">
        <v>2586</v>
      </c>
      <c r="C435" s="140" t="s">
        <v>80</v>
      </c>
      <c r="D435" s="29" t="s">
        <v>2587</v>
      </c>
      <c r="E435" s="156" t="s">
        <v>2588</v>
      </c>
      <c r="F435" s="29" t="s">
        <v>2589</v>
      </c>
      <c r="G435" s="156" t="s">
        <v>2590</v>
      </c>
      <c r="H435" s="161">
        <v>2014</v>
      </c>
      <c r="I435" s="150">
        <v>1955</v>
      </c>
      <c r="J435" s="100" t="s">
        <v>85</v>
      </c>
      <c r="K435" s="100" t="s">
        <v>49</v>
      </c>
      <c r="L435" s="100" t="s">
        <v>352</v>
      </c>
      <c r="M435" s="100" t="s">
        <v>87</v>
      </c>
      <c r="N435" s="100" t="s">
        <v>102</v>
      </c>
      <c r="O435" s="43">
        <f t="shared" si="561"/>
        <v>41.586441110000003</v>
      </c>
      <c r="P435" s="162">
        <f t="shared" si="562"/>
        <v>56.801159349999999</v>
      </c>
      <c r="Q435" s="43">
        <f t="shared" si="563"/>
        <v>38.834343070000003</v>
      </c>
      <c r="R435" s="162">
        <f t="shared" si="564"/>
        <v>55.667657249999998</v>
      </c>
      <c r="S435" s="43">
        <f t="shared" si="565"/>
        <v>45.773028680000003</v>
      </c>
      <c r="T435" s="162">
        <f t="shared" si="566"/>
        <v>53.094861299999998</v>
      </c>
      <c r="U435" s="43">
        <f t="shared" si="567"/>
        <v>49.417847010000003</v>
      </c>
      <c r="V435" s="162">
        <f t="shared" si="568"/>
        <v>49.297125880000003</v>
      </c>
      <c r="W435" s="43">
        <f t="shared" si="831"/>
        <v>40.720446879999997</v>
      </c>
      <c r="X435" s="162">
        <f t="shared" si="832"/>
        <v>59.22500762</v>
      </c>
      <c r="Y435" s="43">
        <f t="shared" si="665"/>
        <v>44.46372264</v>
      </c>
      <c r="Z435" s="162">
        <f t="shared" si="666"/>
        <v>55.469213850000003</v>
      </c>
      <c r="AA435" s="43">
        <f t="shared" si="781"/>
        <v>37.25597243</v>
      </c>
      <c r="AB435" s="162">
        <f t="shared" si="782"/>
        <v>57.154735809999998</v>
      </c>
      <c r="AC435" s="43">
        <f t="shared" si="922"/>
        <v>40.869067960000002</v>
      </c>
      <c r="AD435" s="162">
        <f t="shared" si="923"/>
        <v>56.771995060000002</v>
      </c>
      <c r="AE435" s="43">
        <f t="shared" si="924"/>
        <v>37.820864210000003</v>
      </c>
      <c r="AF435" s="162">
        <f t="shared" si="925"/>
        <v>62.179135789999997</v>
      </c>
      <c r="AG435" s="43">
        <f t="shared" ref="AG435:AL435" si="971">CZ435/$CY435*100</f>
        <v>92.671712720000002</v>
      </c>
      <c r="AH435" s="44">
        <f t="shared" si="971"/>
        <v>1.6719217099999999</v>
      </c>
      <c r="AI435" s="44">
        <f t="shared" si="971"/>
        <v>2.5905699979999999</v>
      </c>
      <c r="AJ435" s="44">
        <f t="shared" si="971"/>
        <v>1.7009986100000001</v>
      </c>
      <c r="AK435" s="44">
        <f t="shared" si="971"/>
        <v>0.46068712350000002</v>
      </c>
      <c r="AL435" s="44">
        <f t="shared" si="971"/>
        <v>0.904109838</v>
      </c>
      <c r="AM435" s="43">
        <f t="shared" ref="AM435:AR435" si="972">DN435/$DM435*100</f>
        <v>92.986161170000003</v>
      </c>
      <c r="AN435" s="44">
        <f t="shared" si="972"/>
        <v>1.54930933</v>
      </c>
      <c r="AO435" s="44">
        <f t="shared" si="972"/>
        <v>2.794095483</v>
      </c>
      <c r="AP435" s="44">
        <f t="shared" si="972"/>
        <v>1.6533592880000001</v>
      </c>
      <c r="AQ435" s="44">
        <f t="shared" si="972"/>
        <v>0.43853516539999998</v>
      </c>
      <c r="AR435" s="163">
        <f t="shared" si="972"/>
        <v>0.57853955990000006</v>
      </c>
      <c r="AS435" s="45">
        <f t="shared" si="571"/>
        <v>92.522020310000002</v>
      </c>
      <c r="AT435" s="46">
        <f t="shared" si="577"/>
        <v>69</v>
      </c>
      <c r="AU435" s="47">
        <f t="shared" si="572"/>
        <v>26.499597810000001</v>
      </c>
      <c r="AV435" s="46">
        <f t="shared" si="578"/>
        <v>278</v>
      </c>
      <c r="AW435" s="47">
        <f t="shared" si="573"/>
        <v>27.003127880000001</v>
      </c>
      <c r="AX435" s="164">
        <f t="shared" si="579"/>
        <v>327</v>
      </c>
      <c r="AY435" s="48">
        <v>61752</v>
      </c>
      <c r="AZ435" s="49">
        <f t="shared" si="673"/>
        <v>205</v>
      </c>
      <c r="BA435" s="50">
        <v>62426</v>
      </c>
      <c r="BB435" s="49">
        <f t="shared" si="674"/>
        <v>272</v>
      </c>
      <c r="BC435" s="165">
        <f t="shared" si="574"/>
        <v>67.647451630000006</v>
      </c>
      <c r="BD435" s="51"/>
      <c r="BE435" s="44"/>
      <c r="BF435" s="162"/>
      <c r="BG435" s="100">
        <v>432</v>
      </c>
      <c r="BH435" s="39">
        <v>409886</v>
      </c>
      <c r="BI435" s="40">
        <v>170457</v>
      </c>
      <c r="BJ435" s="40">
        <v>232820</v>
      </c>
      <c r="BK435" s="39">
        <v>365442</v>
      </c>
      <c r="BL435" s="40">
        <v>141917</v>
      </c>
      <c r="BM435" s="40">
        <v>203433</v>
      </c>
      <c r="BN435" s="39">
        <v>382295</v>
      </c>
      <c r="BO435" s="40">
        <v>174988</v>
      </c>
      <c r="BP435" s="40">
        <v>202979</v>
      </c>
      <c r="BQ435" s="39">
        <v>375245</v>
      </c>
      <c r="BR435" s="40">
        <v>185438</v>
      </c>
      <c r="BS435" s="40">
        <v>184985</v>
      </c>
      <c r="BT435" s="39">
        <v>403333</v>
      </c>
      <c r="BU435" s="40">
        <v>164239</v>
      </c>
      <c r="BV435" s="40">
        <v>238874</v>
      </c>
      <c r="BW435" s="40">
        <v>0</v>
      </c>
      <c r="BX435" s="40">
        <v>0</v>
      </c>
      <c r="BY435" s="159">
        <v>220</v>
      </c>
      <c r="BZ435" s="39">
        <v>325065</v>
      </c>
      <c r="CA435" s="40">
        <v>144536</v>
      </c>
      <c r="CB435" s="40">
        <v>180311</v>
      </c>
      <c r="CC435" s="159">
        <v>218</v>
      </c>
      <c r="CD435" s="39">
        <f t="shared" si="779"/>
        <v>357183</v>
      </c>
      <c r="CE435" s="40">
        <v>133072</v>
      </c>
      <c r="CF435" s="40">
        <v>204147</v>
      </c>
      <c r="CG435" s="159">
        <v>19964</v>
      </c>
      <c r="CH435" s="39">
        <f t="shared" si="928"/>
        <v>299033</v>
      </c>
      <c r="CI435" s="40">
        <v>122212</v>
      </c>
      <c r="CJ435" s="40">
        <v>169767</v>
      </c>
      <c r="CK435" s="159">
        <v>7054</v>
      </c>
      <c r="CL435" s="39">
        <v>135921</v>
      </c>
      <c r="CM435" s="159">
        <v>223460</v>
      </c>
      <c r="CN435" s="39"/>
      <c r="CO435" s="40"/>
      <c r="CP435" s="40"/>
      <c r="CQ435" s="159"/>
      <c r="CR435" s="39">
        <v>700580</v>
      </c>
      <c r="CS435" s="40">
        <v>632370</v>
      </c>
      <c r="CT435" s="40">
        <v>12280</v>
      </c>
      <c r="CU435" s="40">
        <v>27235</v>
      </c>
      <c r="CV435" s="40">
        <v>14585</v>
      </c>
      <c r="CW435" s="40">
        <v>3100</v>
      </c>
      <c r="CX435" s="40">
        <v>11010</v>
      </c>
      <c r="CY435" s="39">
        <v>550265</v>
      </c>
      <c r="CZ435" s="40">
        <v>509940</v>
      </c>
      <c r="DA435" s="40">
        <v>9200</v>
      </c>
      <c r="DB435" s="40">
        <v>14255</v>
      </c>
      <c r="DC435" s="40">
        <v>9360</v>
      </c>
      <c r="DD435" s="40">
        <v>2535</v>
      </c>
      <c r="DE435" s="40">
        <v>4975</v>
      </c>
      <c r="DF435" s="39">
        <v>710873</v>
      </c>
      <c r="DG435" s="40">
        <v>647632</v>
      </c>
      <c r="DH435" s="40">
        <v>10771</v>
      </c>
      <c r="DI435" s="40">
        <v>27087</v>
      </c>
      <c r="DJ435" s="40">
        <v>14838</v>
      </c>
      <c r="DK435" s="40">
        <v>3045</v>
      </c>
      <c r="DL435" s="159">
        <v>7500</v>
      </c>
      <c r="DM435" s="39">
        <v>550697</v>
      </c>
      <c r="DN435" s="40">
        <v>512072</v>
      </c>
      <c r="DO435" s="40">
        <v>8532</v>
      </c>
      <c r="DP435" s="40">
        <v>15387</v>
      </c>
      <c r="DQ435" s="40">
        <v>9105</v>
      </c>
      <c r="DR435" s="40">
        <v>2415</v>
      </c>
      <c r="DS435" s="159">
        <v>3186</v>
      </c>
      <c r="DT435" s="41">
        <v>498517</v>
      </c>
      <c r="DU435" s="42">
        <v>37279</v>
      </c>
      <c r="DV435" s="42">
        <v>170691</v>
      </c>
      <c r="DW435" s="42">
        <v>158442</v>
      </c>
      <c r="DX435" s="42">
        <v>132105</v>
      </c>
      <c r="DY435" s="41">
        <v>458458</v>
      </c>
      <c r="DZ435" s="42">
        <v>28709</v>
      </c>
      <c r="EA435" s="42">
        <v>158539</v>
      </c>
      <c r="EB435" s="42">
        <v>147412</v>
      </c>
      <c r="EC435" s="160">
        <v>123798</v>
      </c>
    </row>
    <row r="436" spans="1:133">
      <c r="A436" s="155" t="s">
        <v>2591</v>
      </c>
      <c r="B436" s="155" t="s">
        <v>2592</v>
      </c>
      <c r="C436" s="140" t="s">
        <v>80</v>
      </c>
      <c r="D436" s="29" t="s">
        <v>144</v>
      </c>
      <c r="E436" s="156" t="s">
        <v>2593</v>
      </c>
      <c r="F436" s="29" t="s">
        <v>2594</v>
      </c>
      <c r="G436" s="156" t="s">
        <v>2595</v>
      </c>
      <c r="H436" s="100" t="s">
        <v>389</v>
      </c>
      <c r="I436" s="150">
        <v>1957</v>
      </c>
      <c r="J436" s="100" t="s">
        <v>85</v>
      </c>
      <c r="K436" s="100" t="s">
        <v>49</v>
      </c>
      <c r="L436" s="100" t="s">
        <v>196</v>
      </c>
      <c r="M436" s="100" t="s">
        <v>87</v>
      </c>
      <c r="N436" s="100" t="s">
        <v>102</v>
      </c>
      <c r="O436" s="43">
        <f t="shared" si="561"/>
        <v>39.278679160000003</v>
      </c>
      <c r="P436" s="162">
        <f t="shared" si="562"/>
        <v>59.195413240000001</v>
      </c>
      <c r="Q436" s="43">
        <f t="shared" si="563"/>
        <v>37.27926325</v>
      </c>
      <c r="R436" s="162">
        <f t="shared" si="564"/>
        <v>57.71858718</v>
      </c>
      <c r="S436" s="43">
        <f t="shared" si="565"/>
        <v>47.834308700000001</v>
      </c>
      <c r="T436" s="162">
        <f t="shared" si="566"/>
        <v>50.916346599999997</v>
      </c>
      <c r="U436" s="43">
        <f t="shared" si="567"/>
        <v>53.155919300000001</v>
      </c>
      <c r="V436" s="162">
        <f t="shared" si="568"/>
        <v>45.314247610000002</v>
      </c>
      <c r="W436" s="43">
        <f t="shared" si="831"/>
        <v>39.214037349999998</v>
      </c>
      <c r="X436" s="162">
        <f t="shared" si="832"/>
        <v>60.733433410000004</v>
      </c>
      <c r="Y436" s="43">
        <f t="shared" si="665"/>
        <v>38.504212610000003</v>
      </c>
      <c r="Z436" s="162">
        <f t="shared" si="666"/>
        <v>60.110581089999997</v>
      </c>
      <c r="AA436" s="43">
        <f t="shared" si="781"/>
        <v>38.270521240000001</v>
      </c>
      <c r="AB436" s="162">
        <f t="shared" si="782"/>
        <v>61.671511109999997</v>
      </c>
      <c r="AC436" s="43">
        <f t="shared" si="922"/>
        <v>39.40956654</v>
      </c>
      <c r="AD436" s="162">
        <f t="shared" si="923"/>
        <v>59.277467440000002</v>
      </c>
      <c r="AE436" s="43">
        <f t="shared" si="924"/>
        <v>43.848749040000001</v>
      </c>
      <c r="AF436" s="162">
        <f t="shared" si="925"/>
        <v>56.151250959999999</v>
      </c>
      <c r="AG436" s="43">
        <f t="shared" ref="AG436:AL436" si="973">CZ436/$CY436*100</f>
        <v>94.074647249999998</v>
      </c>
      <c r="AH436" s="44">
        <f t="shared" si="973"/>
        <v>0.60901228949999997</v>
      </c>
      <c r="AI436" s="44">
        <f t="shared" si="973"/>
        <v>1.271734183</v>
      </c>
      <c r="AJ436" s="44">
        <f t="shared" si="973"/>
        <v>1.200728266</v>
      </c>
      <c r="AK436" s="44">
        <f t="shared" si="973"/>
        <v>1.769685935</v>
      </c>
      <c r="AL436" s="44">
        <f t="shared" si="973"/>
        <v>1.07419208</v>
      </c>
      <c r="AM436" s="43">
        <f t="shared" ref="AM436:AR436" si="974">DN436/$DM436*100</f>
        <v>94.494347930000004</v>
      </c>
      <c r="AN436" s="44">
        <f t="shared" si="974"/>
        <v>0.49994881689999998</v>
      </c>
      <c r="AO436" s="44">
        <f t="shared" si="974"/>
        <v>1.3053508229999999</v>
      </c>
      <c r="AP436" s="44">
        <f t="shared" si="974"/>
        <v>1.1552747800000001</v>
      </c>
      <c r="AQ436" s="44">
        <f t="shared" si="974"/>
        <v>1.742417595</v>
      </c>
      <c r="AR436" s="163">
        <f t="shared" si="974"/>
        <v>0.80266005669999996</v>
      </c>
      <c r="AS436" s="45">
        <f t="shared" si="571"/>
        <v>92.099307170000003</v>
      </c>
      <c r="AT436" s="46">
        <f t="shared" si="577"/>
        <v>87</v>
      </c>
      <c r="AU436" s="47">
        <f t="shared" si="572"/>
        <v>23.642331169999999</v>
      </c>
      <c r="AV436" s="46">
        <f t="shared" si="578"/>
        <v>326</v>
      </c>
      <c r="AW436" s="47">
        <f t="shared" si="573"/>
        <v>23.999696239999999</v>
      </c>
      <c r="AX436" s="164">
        <f t="shared" si="579"/>
        <v>383</v>
      </c>
      <c r="AY436" s="48">
        <v>57667</v>
      </c>
      <c r="AZ436" s="49">
        <f t="shared" si="673"/>
        <v>252</v>
      </c>
      <c r="BA436" s="50">
        <v>58622</v>
      </c>
      <c r="BB436" s="49">
        <f t="shared" si="674"/>
        <v>324</v>
      </c>
      <c r="BC436" s="165">
        <f t="shared" si="574"/>
        <v>71.497017670000005</v>
      </c>
      <c r="BD436" s="51">
        <v>43963</v>
      </c>
      <c r="BE436" s="44">
        <f>CO436/CN436*100</f>
        <v>42.86057203</v>
      </c>
      <c r="BF436" s="162">
        <f>CP436/CN436*100</f>
        <v>57.13942797</v>
      </c>
      <c r="BG436" s="100">
        <v>433</v>
      </c>
      <c r="BH436" s="39">
        <v>420340</v>
      </c>
      <c r="BI436" s="40">
        <v>165104</v>
      </c>
      <c r="BJ436" s="40">
        <v>248822</v>
      </c>
      <c r="BK436" s="39">
        <v>369841</v>
      </c>
      <c r="BL436" s="40">
        <v>137874</v>
      </c>
      <c r="BM436" s="40">
        <v>213467</v>
      </c>
      <c r="BN436" s="39">
        <v>373876</v>
      </c>
      <c r="BO436" s="40">
        <v>178841</v>
      </c>
      <c r="BP436" s="40">
        <v>190364</v>
      </c>
      <c r="BQ436" s="39">
        <v>371936</v>
      </c>
      <c r="BR436" s="40">
        <v>197706</v>
      </c>
      <c r="BS436" s="40">
        <v>168540</v>
      </c>
      <c r="BT436" s="39">
        <v>415007</v>
      </c>
      <c r="BU436" s="40">
        <v>162741</v>
      </c>
      <c r="BV436" s="40">
        <v>252048</v>
      </c>
      <c r="BW436" s="40">
        <v>0</v>
      </c>
      <c r="BX436" s="40">
        <v>0</v>
      </c>
      <c r="BY436" s="159">
        <v>218</v>
      </c>
      <c r="BZ436" s="39">
        <v>322840</v>
      </c>
      <c r="CA436" s="40">
        <v>124307</v>
      </c>
      <c r="CB436" s="40">
        <v>194061</v>
      </c>
      <c r="CC436" s="159">
        <v>4472</v>
      </c>
      <c r="CD436" s="39">
        <f t="shared" si="779"/>
        <v>362271</v>
      </c>
      <c r="CE436" s="40">
        <v>138643</v>
      </c>
      <c r="CF436" s="40">
        <v>223418</v>
      </c>
      <c r="CG436" s="159">
        <v>210</v>
      </c>
      <c r="CH436" s="39">
        <f t="shared" si="928"/>
        <v>286603</v>
      </c>
      <c r="CI436" s="40">
        <v>112949</v>
      </c>
      <c r="CJ436" s="40">
        <v>169891</v>
      </c>
      <c r="CK436" s="159">
        <v>3763</v>
      </c>
      <c r="CL436" s="39">
        <v>157524</v>
      </c>
      <c r="CM436" s="159">
        <v>201720</v>
      </c>
      <c r="CN436" s="39">
        <v>191633</v>
      </c>
      <c r="CO436" s="40">
        <v>82135</v>
      </c>
      <c r="CP436" s="40">
        <v>109498</v>
      </c>
      <c r="CQ436" s="159"/>
      <c r="CR436" s="39">
        <v>701940</v>
      </c>
      <c r="CS436" s="40">
        <v>647890</v>
      </c>
      <c r="CT436" s="40">
        <v>4790</v>
      </c>
      <c r="CU436" s="40">
        <v>13870</v>
      </c>
      <c r="CV436" s="40">
        <v>10200</v>
      </c>
      <c r="CW436" s="40">
        <v>13360</v>
      </c>
      <c r="CX436" s="40">
        <v>11830</v>
      </c>
      <c r="CY436" s="39">
        <v>549250</v>
      </c>
      <c r="CZ436" s="40">
        <v>516705</v>
      </c>
      <c r="DA436" s="40">
        <v>3345</v>
      </c>
      <c r="DB436" s="40">
        <v>6985</v>
      </c>
      <c r="DC436" s="40">
        <v>6595</v>
      </c>
      <c r="DD436" s="40">
        <v>9720</v>
      </c>
      <c r="DE436" s="40">
        <v>5900</v>
      </c>
      <c r="DF436" s="39">
        <v>710873</v>
      </c>
      <c r="DG436" s="40">
        <v>660608</v>
      </c>
      <c r="DH436" s="40">
        <v>4157</v>
      </c>
      <c r="DI436" s="40">
        <v>12537</v>
      </c>
      <c r="DJ436" s="40">
        <v>10538</v>
      </c>
      <c r="DK436" s="40">
        <v>13979</v>
      </c>
      <c r="DL436" s="159">
        <v>9054</v>
      </c>
      <c r="DM436" s="39">
        <v>547056</v>
      </c>
      <c r="DN436" s="40">
        <v>516937</v>
      </c>
      <c r="DO436" s="40">
        <v>2735</v>
      </c>
      <c r="DP436" s="40">
        <v>7141</v>
      </c>
      <c r="DQ436" s="40">
        <v>6320</v>
      </c>
      <c r="DR436" s="40">
        <v>9532</v>
      </c>
      <c r="DS436" s="159">
        <v>4391</v>
      </c>
      <c r="DT436" s="41">
        <v>505462</v>
      </c>
      <c r="DU436" s="42">
        <v>39935</v>
      </c>
      <c r="DV436" s="42">
        <v>174449</v>
      </c>
      <c r="DW436" s="42">
        <v>171575</v>
      </c>
      <c r="DX436" s="42">
        <v>119503</v>
      </c>
      <c r="DY436" s="41">
        <v>474056</v>
      </c>
      <c r="DZ436" s="42">
        <v>34052</v>
      </c>
      <c r="EA436" s="42">
        <v>165801</v>
      </c>
      <c r="EB436" s="42">
        <v>160431</v>
      </c>
      <c r="EC436" s="160">
        <v>113772</v>
      </c>
    </row>
    <row r="437" spans="1:133">
      <c r="A437" s="154" t="s">
        <v>2596</v>
      </c>
      <c r="B437" s="154" t="s">
        <v>2597</v>
      </c>
      <c r="C437" s="140" t="s">
        <v>80</v>
      </c>
      <c r="D437" s="29" t="s">
        <v>98</v>
      </c>
      <c r="E437" s="156" t="s">
        <v>2598</v>
      </c>
      <c r="F437" s="29" t="s">
        <v>2599</v>
      </c>
      <c r="G437" s="156" t="s">
        <v>2600</v>
      </c>
      <c r="H437" s="161">
        <v>2016</v>
      </c>
      <c r="I437" s="150">
        <v>1984</v>
      </c>
      <c r="J437" s="100" t="s">
        <v>85</v>
      </c>
      <c r="K437" s="100" t="s">
        <v>49</v>
      </c>
      <c r="L437" s="100" t="s">
        <v>148</v>
      </c>
      <c r="M437" s="100" t="s">
        <v>87</v>
      </c>
      <c r="N437" s="100" t="s">
        <v>102</v>
      </c>
      <c r="O437" s="43">
        <f t="shared" si="561"/>
        <v>41.282944260000001</v>
      </c>
      <c r="P437" s="162">
        <f t="shared" si="562"/>
        <v>57.167783679999999</v>
      </c>
      <c r="Q437" s="43">
        <f t="shared" si="563"/>
        <v>38.607053759999999</v>
      </c>
      <c r="R437" s="162">
        <f t="shared" si="564"/>
        <v>56.180018509999996</v>
      </c>
      <c r="S437" s="43">
        <f t="shared" si="565"/>
        <v>47.560380379999998</v>
      </c>
      <c r="T437" s="162">
        <f t="shared" si="566"/>
        <v>51.256147990000002</v>
      </c>
      <c r="U437" s="43">
        <f t="shared" si="567"/>
        <v>53.660318269999998</v>
      </c>
      <c r="V437" s="162">
        <f t="shared" si="568"/>
        <v>45.026724999999999</v>
      </c>
      <c r="W437" s="43">
        <f t="shared" si="831"/>
        <v>35.793297879999997</v>
      </c>
      <c r="X437" s="162">
        <f t="shared" si="832"/>
        <v>64.181094110000004</v>
      </c>
      <c r="Y437" s="43">
        <f t="shared" si="665"/>
        <v>36.275678730000003</v>
      </c>
      <c r="Z437" s="162">
        <f t="shared" si="666"/>
        <v>63.694209399999998</v>
      </c>
      <c r="AA437" s="43">
        <f t="shared" si="781"/>
        <v>37.297817360000003</v>
      </c>
      <c r="AB437" s="162">
        <f t="shared" si="782"/>
        <v>62.645555010000002</v>
      </c>
      <c r="AC437" s="43">
        <f t="shared" si="922"/>
        <v>34.940768419999998</v>
      </c>
      <c r="AD437" s="162">
        <f t="shared" si="923"/>
        <v>65.007515999999995</v>
      </c>
      <c r="AE437" s="43">
        <f t="shared" si="924"/>
        <v>44.004550049999999</v>
      </c>
      <c r="AF437" s="162">
        <f t="shared" si="925"/>
        <v>55.995449950000001</v>
      </c>
      <c r="AG437" s="43">
        <f t="shared" ref="AG437:AL437" si="975">CZ437/$CY437*100</f>
        <v>91.358282360000004</v>
      </c>
      <c r="AH437" s="44">
        <f t="shared" si="975"/>
        <v>1.196936424</v>
      </c>
      <c r="AI437" s="44">
        <f t="shared" si="975"/>
        <v>2.6924263599999998</v>
      </c>
      <c r="AJ437" s="44">
        <f t="shared" si="975"/>
        <v>1.489137734</v>
      </c>
      <c r="AK437" s="44">
        <f t="shared" si="975"/>
        <v>2.163378646</v>
      </c>
      <c r="AL437" s="44">
        <f t="shared" si="975"/>
        <v>1.0998384729999999</v>
      </c>
      <c r="AM437" s="43">
        <f t="shared" ref="AM437:AR437" si="976">DN437/$DM437*100</f>
        <v>91.313187150000005</v>
      </c>
      <c r="AN437" s="44">
        <f t="shared" si="976"/>
        <v>0.94028303089999998</v>
      </c>
      <c r="AO437" s="44">
        <f t="shared" si="976"/>
        <v>3.2042708769999999</v>
      </c>
      <c r="AP437" s="44">
        <f t="shared" si="976"/>
        <v>1.6522195609999999</v>
      </c>
      <c r="AQ437" s="44">
        <f t="shared" si="976"/>
        <v>2.128389721</v>
      </c>
      <c r="AR437" s="163">
        <f t="shared" si="976"/>
        <v>0.76164965969999998</v>
      </c>
      <c r="AS437" s="45">
        <f t="shared" si="571"/>
        <v>92.711477000000002</v>
      </c>
      <c r="AT437" s="46">
        <f t="shared" si="577"/>
        <v>62</v>
      </c>
      <c r="AU437" s="47">
        <f t="shared" si="572"/>
        <v>26.6902823</v>
      </c>
      <c r="AV437" s="46">
        <f t="shared" si="578"/>
        <v>277</v>
      </c>
      <c r="AW437" s="47">
        <f t="shared" si="573"/>
        <v>27.413810099999999</v>
      </c>
      <c r="AX437" s="164">
        <f t="shared" si="579"/>
        <v>313</v>
      </c>
      <c r="AY437" s="48">
        <v>62561</v>
      </c>
      <c r="AZ437" s="49">
        <f t="shared" si="673"/>
        <v>194</v>
      </c>
      <c r="BA437" s="50">
        <v>64180</v>
      </c>
      <c r="BB437" s="49">
        <f t="shared" si="674"/>
        <v>249</v>
      </c>
      <c r="BC437" s="165">
        <f t="shared" si="574"/>
        <v>66.313496319999999</v>
      </c>
      <c r="BD437" s="51"/>
      <c r="BE437" s="44"/>
      <c r="BF437" s="162"/>
      <c r="BG437" s="100">
        <v>434</v>
      </c>
      <c r="BH437" s="39">
        <v>421811</v>
      </c>
      <c r="BI437" s="40">
        <v>174136</v>
      </c>
      <c r="BJ437" s="40">
        <v>241140</v>
      </c>
      <c r="BK437" s="39">
        <v>369562</v>
      </c>
      <c r="BL437" s="40">
        <v>142677</v>
      </c>
      <c r="BM437" s="40">
        <v>207620</v>
      </c>
      <c r="BN437" s="39">
        <v>372886</v>
      </c>
      <c r="BO437" s="40">
        <v>177346</v>
      </c>
      <c r="BP437" s="40">
        <v>191127</v>
      </c>
      <c r="BQ437" s="39">
        <v>362769</v>
      </c>
      <c r="BR437" s="40">
        <v>194663</v>
      </c>
      <c r="BS437" s="40">
        <v>163343</v>
      </c>
      <c r="BT437" s="39">
        <v>417838</v>
      </c>
      <c r="BU437" s="40">
        <v>149558</v>
      </c>
      <c r="BV437" s="40">
        <v>268173</v>
      </c>
      <c r="BW437" s="40">
        <v>0</v>
      </c>
      <c r="BX437" s="40">
        <v>0</v>
      </c>
      <c r="BY437" s="159">
        <v>107</v>
      </c>
      <c r="BZ437" s="39">
        <v>328774</v>
      </c>
      <c r="CA437" s="40">
        <v>119265</v>
      </c>
      <c r="CB437" s="40">
        <v>209410</v>
      </c>
      <c r="CC437" s="159">
        <v>99</v>
      </c>
      <c r="CD437" s="39">
        <f t="shared" si="779"/>
        <v>363780</v>
      </c>
      <c r="CE437" s="40">
        <v>135682</v>
      </c>
      <c r="CF437" s="40">
        <v>227892</v>
      </c>
      <c r="CG437" s="159">
        <v>206</v>
      </c>
      <c r="CH437" s="39">
        <f t="shared" si="928"/>
        <v>290048</v>
      </c>
      <c r="CI437" s="40">
        <v>101345</v>
      </c>
      <c r="CJ437" s="40">
        <v>188553</v>
      </c>
      <c r="CK437" s="159">
        <v>150</v>
      </c>
      <c r="CL437" s="39">
        <v>156287</v>
      </c>
      <c r="CM437" s="159">
        <v>198874</v>
      </c>
      <c r="CN437" s="39"/>
      <c r="CO437" s="40"/>
      <c r="CP437" s="40"/>
      <c r="CQ437" s="159"/>
      <c r="CR437" s="39">
        <v>715790</v>
      </c>
      <c r="CS437" s="40">
        <v>632370</v>
      </c>
      <c r="CT437" s="40">
        <v>9865</v>
      </c>
      <c r="CU437" s="40">
        <v>30440</v>
      </c>
      <c r="CV437" s="40">
        <v>13155</v>
      </c>
      <c r="CW437" s="40">
        <v>16720</v>
      </c>
      <c r="CX437" s="40">
        <v>13240</v>
      </c>
      <c r="CY437" s="39">
        <v>550990</v>
      </c>
      <c r="CZ437" s="40">
        <v>503375</v>
      </c>
      <c r="DA437" s="40">
        <v>6595</v>
      </c>
      <c r="DB437" s="40">
        <v>14835</v>
      </c>
      <c r="DC437" s="40">
        <v>8205</v>
      </c>
      <c r="DD437" s="40">
        <v>11920</v>
      </c>
      <c r="DE437" s="40">
        <v>6060</v>
      </c>
      <c r="DF437" s="39">
        <v>710873</v>
      </c>
      <c r="DG437" s="40">
        <v>632149</v>
      </c>
      <c r="DH437" s="40">
        <v>7900</v>
      </c>
      <c r="DI437" s="40">
        <v>30697</v>
      </c>
      <c r="DJ437" s="40">
        <v>14005</v>
      </c>
      <c r="DK437" s="40">
        <v>16564</v>
      </c>
      <c r="DL437" s="159">
        <v>9558</v>
      </c>
      <c r="DM437" s="39">
        <v>539093</v>
      </c>
      <c r="DN437" s="40">
        <v>492263</v>
      </c>
      <c r="DO437" s="40">
        <v>5069</v>
      </c>
      <c r="DP437" s="40">
        <v>17274</v>
      </c>
      <c r="DQ437" s="40">
        <v>8907</v>
      </c>
      <c r="DR437" s="40">
        <v>11474</v>
      </c>
      <c r="DS437" s="159">
        <v>4106</v>
      </c>
      <c r="DT437" s="41">
        <v>505315</v>
      </c>
      <c r="DU437" s="42">
        <v>36830</v>
      </c>
      <c r="DV437" s="42">
        <v>170946</v>
      </c>
      <c r="DW437" s="42">
        <v>162669</v>
      </c>
      <c r="DX437" s="42">
        <v>134870</v>
      </c>
      <c r="DY437" s="41">
        <v>456405</v>
      </c>
      <c r="DZ437" s="42">
        <v>25637</v>
      </c>
      <c r="EA437" s="42">
        <v>156778</v>
      </c>
      <c r="EB437" s="42">
        <v>148872</v>
      </c>
      <c r="EC437" s="160">
        <v>125118</v>
      </c>
    </row>
    <row r="438" spans="1:133">
      <c r="A438" s="62" t="s">
        <v>2601</v>
      </c>
      <c r="B438" s="62" t="s">
        <v>2602</v>
      </c>
      <c r="C438" s="63" t="s">
        <v>80</v>
      </c>
      <c r="D438" s="64" t="s">
        <v>2603</v>
      </c>
      <c r="E438" s="171" t="s">
        <v>2604</v>
      </c>
      <c r="F438" s="64" t="s">
        <v>2605</v>
      </c>
      <c r="G438" s="171" t="s">
        <v>2606</v>
      </c>
      <c r="H438" s="172">
        <v>2016</v>
      </c>
      <c r="I438" s="90">
        <v>1966</v>
      </c>
      <c r="J438" s="65" t="s">
        <v>131</v>
      </c>
      <c r="K438" s="65" t="s">
        <v>49</v>
      </c>
      <c r="L438" s="65" t="s">
        <v>132</v>
      </c>
      <c r="M438" s="65" t="s">
        <v>87</v>
      </c>
      <c r="N438" s="65" t="s">
        <v>102</v>
      </c>
      <c r="O438" s="66">
        <f t="shared" si="561"/>
        <v>26.72147361</v>
      </c>
      <c r="P438" s="173">
        <f t="shared" si="562"/>
        <v>70.378436949999994</v>
      </c>
      <c r="Q438" s="66">
        <f t="shared" si="563"/>
        <v>22.484082829999998</v>
      </c>
      <c r="R438" s="173">
        <f t="shared" si="564"/>
        <v>70.063266990000002</v>
      </c>
      <c r="S438" s="66">
        <f t="shared" si="565"/>
        <v>28.048059720000001</v>
      </c>
      <c r="T438" s="173">
        <f t="shared" si="566"/>
        <v>69.20809955</v>
      </c>
      <c r="U438" s="66">
        <f t="shared" si="567"/>
        <v>32.736423360000003</v>
      </c>
      <c r="V438" s="173">
        <f t="shared" si="568"/>
        <v>65.165503270000002</v>
      </c>
      <c r="W438" s="66">
        <f t="shared" si="831"/>
        <v>24.576584029999999</v>
      </c>
      <c r="X438" s="173">
        <f t="shared" si="832"/>
        <v>68.563117399999996</v>
      </c>
      <c r="Y438" s="66">
        <f t="shared" si="665"/>
        <v>29.766205370000002</v>
      </c>
      <c r="Z438" s="173">
        <f t="shared" si="666"/>
        <v>63.585679149999997</v>
      </c>
      <c r="AA438" s="66">
        <f t="shared" si="781"/>
        <v>29.973468480000001</v>
      </c>
      <c r="AB438" s="173">
        <f t="shared" si="782"/>
        <v>62.029740719999999</v>
      </c>
      <c r="AC438" s="66">
        <f t="shared" si="922"/>
        <v>22.897032100000001</v>
      </c>
      <c r="AD438" s="173">
        <f t="shared" si="923"/>
        <v>68.466384009999999</v>
      </c>
      <c r="AE438" s="66">
        <f t="shared" si="924"/>
        <v>25.699363909999999</v>
      </c>
      <c r="AF438" s="173">
        <f t="shared" si="925"/>
        <v>74.300636089999998</v>
      </c>
      <c r="AG438" s="66">
        <f t="shared" ref="AG438:AL438" si="977">CZ438/$CY438*100</f>
        <v>87.941756760000004</v>
      </c>
      <c r="AH438" s="67">
        <f t="shared" si="977"/>
        <v>0.81111329050000003</v>
      </c>
      <c r="AI438" s="67">
        <f t="shared" si="977"/>
        <v>7.0865687480000004</v>
      </c>
      <c r="AJ438" s="67">
        <f t="shared" si="977"/>
        <v>0.6507366939</v>
      </c>
      <c r="AK438" s="67">
        <f t="shared" si="977"/>
        <v>1.9868237360000001</v>
      </c>
      <c r="AL438" s="67">
        <f t="shared" si="977"/>
        <v>1.5230007729999999</v>
      </c>
      <c r="AM438" s="66">
        <f t="shared" ref="AM438:AR438" si="978">DN438/$DM438*100</f>
        <v>87.928280529999995</v>
      </c>
      <c r="AN438" s="67">
        <f t="shared" si="978"/>
        <v>0.76245142730000004</v>
      </c>
      <c r="AO438" s="67">
        <f t="shared" si="978"/>
        <v>7.4890711400000001</v>
      </c>
      <c r="AP438" s="67">
        <f t="shared" si="978"/>
        <v>0.87734456729999999</v>
      </c>
      <c r="AQ438" s="67">
        <f t="shared" si="978"/>
        <v>1.8130697950000001</v>
      </c>
      <c r="AR438" s="174">
        <f t="shared" si="978"/>
        <v>1.129782544</v>
      </c>
      <c r="AS438" s="68">
        <f t="shared" si="571"/>
        <v>93.165965029999995</v>
      </c>
      <c r="AT438" s="69">
        <f t="shared" si="577"/>
        <v>47</v>
      </c>
      <c r="AU438" s="70">
        <f t="shared" si="572"/>
        <v>27.36251524</v>
      </c>
      <c r="AV438" s="69">
        <f t="shared" si="578"/>
        <v>261</v>
      </c>
      <c r="AW438" s="70">
        <f t="shared" si="573"/>
        <v>28.955340419999999</v>
      </c>
      <c r="AX438" s="175">
        <f t="shared" si="579"/>
        <v>292</v>
      </c>
      <c r="AY438" s="71">
        <v>64049</v>
      </c>
      <c r="AZ438" s="72">
        <f t="shared" si="673"/>
        <v>187</v>
      </c>
      <c r="BA438" s="22">
        <v>65727</v>
      </c>
      <c r="BB438" s="72">
        <f t="shared" si="674"/>
        <v>238</v>
      </c>
      <c r="BC438" s="176">
        <f t="shared" si="574"/>
        <v>62.477921719999998</v>
      </c>
      <c r="BD438" s="73"/>
      <c r="BE438" s="67"/>
      <c r="BF438" s="173"/>
      <c r="BG438" s="100">
        <v>435</v>
      </c>
      <c r="BH438" s="74">
        <v>275026</v>
      </c>
      <c r="BI438" s="75">
        <v>73491</v>
      </c>
      <c r="BJ438" s="75">
        <v>193559</v>
      </c>
      <c r="BK438" s="74">
        <v>248945</v>
      </c>
      <c r="BL438" s="75">
        <v>55973</v>
      </c>
      <c r="BM438" s="75">
        <v>174419</v>
      </c>
      <c r="BN438" s="74">
        <v>247026</v>
      </c>
      <c r="BO438" s="75">
        <v>69286</v>
      </c>
      <c r="BP438" s="75">
        <v>170962</v>
      </c>
      <c r="BQ438" s="74">
        <v>253137</v>
      </c>
      <c r="BR438" s="75">
        <v>82868</v>
      </c>
      <c r="BS438" s="75">
        <v>164958</v>
      </c>
      <c r="BT438" s="74">
        <v>270892</v>
      </c>
      <c r="BU438" s="75">
        <v>66576</v>
      </c>
      <c r="BV438" s="75">
        <v>185732</v>
      </c>
      <c r="BW438" s="75">
        <v>0</v>
      </c>
      <c r="BX438" s="75">
        <v>0</v>
      </c>
      <c r="BY438" s="177">
        <v>18584</v>
      </c>
      <c r="BZ438" s="74">
        <v>201245</v>
      </c>
      <c r="CA438" s="75">
        <v>59903</v>
      </c>
      <c r="CB438" s="75">
        <v>127963</v>
      </c>
      <c r="CC438" s="177">
        <v>13379</v>
      </c>
      <c r="CD438" s="74">
        <f t="shared" si="779"/>
        <v>251776</v>
      </c>
      <c r="CE438" s="75">
        <v>75466</v>
      </c>
      <c r="CF438" s="75">
        <v>156176</v>
      </c>
      <c r="CG438" s="177">
        <v>20134</v>
      </c>
      <c r="CH438" s="74">
        <f t="shared" si="928"/>
        <v>165100</v>
      </c>
      <c r="CI438" s="75">
        <v>37803</v>
      </c>
      <c r="CJ438" s="75">
        <v>113038</v>
      </c>
      <c r="CK438" s="177">
        <v>14259</v>
      </c>
      <c r="CL438" s="74">
        <v>57573</v>
      </c>
      <c r="CM438" s="177">
        <v>166452</v>
      </c>
      <c r="CN438" s="74"/>
      <c r="CO438" s="75"/>
      <c r="CP438" s="75"/>
      <c r="CQ438" s="177"/>
      <c r="CR438" s="74">
        <v>568955</v>
      </c>
      <c r="CS438" s="75">
        <v>486565</v>
      </c>
      <c r="CT438" s="75">
        <v>4610</v>
      </c>
      <c r="CU438" s="75">
        <v>49970</v>
      </c>
      <c r="CV438" s="75">
        <v>3665</v>
      </c>
      <c r="CW438" s="75">
        <v>12555</v>
      </c>
      <c r="CX438" s="75">
        <v>11590</v>
      </c>
      <c r="CY438" s="74">
        <v>433355</v>
      </c>
      <c r="CZ438" s="75">
        <v>381100</v>
      </c>
      <c r="DA438" s="75">
        <v>3515</v>
      </c>
      <c r="DB438" s="75">
        <v>30710</v>
      </c>
      <c r="DC438" s="75">
        <v>2820</v>
      </c>
      <c r="DD438" s="75">
        <v>8610</v>
      </c>
      <c r="DE438" s="75">
        <v>6600</v>
      </c>
      <c r="DF438" s="74">
        <v>563626</v>
      </c>
      <c r="DG438" s="75">
        <v>483874</v>
      </c>
      <c r="DH438" s="75">
        <v>4351</v>
      </c>
      <c r="DI438" s="75">
        <v>50231</v>
      </c>
      <c r="DJ438" s="75">
        <v>4644</v>
      </c>
      <c r="DK438" s="75">
        <v>11784</v>
      </c>
      <c r="DL438" s="177">
        <v>8742</v>
      </c>
      <c r="DM438" s="74">
        <v>428224</v>
      </c>
      <c r="DN438" s="75">
        <v>376530</v>
      </c>
      <c r="DO438" s="75">
        <v>3265</v>
      </c>
      <c r="DP438" s="75">
        <v>32070</v>
      </c>
      <c r="DQ438" s="75">
        <v>3757</v>
      </c>
      <c r="DR438" s="75">
        <v>7764</v>
      </c>
      <c r="DS438" s="177">
        <v>4838</v>
      </c>
      <c r="DT438" s="27">
        <v>390516</v>
      </c>
      <c r="DU438" s="28">
        <v>26688</v>
      </c>
      <c r="DV438" s="28">
        <v>113535</v>
      </c>
      <c r="DW438" s="28">
        <v>143438</v>
      </c>
      <c r="DX438" s="28">
        <v>106855</v>
      </c>
      <c r="DY438" s="27">
        <v>340666</v>
      </c>
      <c r="DZ438" s="28">
        <v>17558</v>
      </c>
      <c r="EA438" s="28">
        <v>98108</v>
      </c>
      <c r="EB438" s="28">
        <v>126359</v>
      </c>
      <c r="EC438" s="153">
        <v>98641</v>
      </c>
    </row>
  </sheetData>
  <mergeCells count="42">
    <mergeCell ref="CY1:DE1"/>
    <mergeCell ref="DF1:DL1"/>
    <mergeCell ref="DM1:DS1"/>
    <mergeCell ref="DT1:DX1"/>
    <mergeCell ref="DY1:EC1"/>
    <mergeCell ref="BD1:BF1"/>
    <mergeCell ref="BH1:BJ1"/>
    <mergeCell ref="BK1:BM1"/>
    <mergeCell ref="CN1:CQ1"/>
    <mergeCell ref="CR1:CX1"/>
    <mergeCell ref="BN1:BP1"/>
    <mergeCell ref="BQ1:BS1"/>
    <mergeCell ref="BT1:BY1"/>
    <mergeCell ref="BZ1:CC1"/>
    <mergeCell ref="CD1:CG1"/>
    <mergeCell ref="CH1:CK1"/>
    <mergeCell ref="CL1:CM1"/>
    <mergeCell ref="AE1:AF1"/>
    <mergeCell ref="AG1:AL1"/>
    <mergeCell ref="AM1:AR1"/>
    <mergeCell ref="AS1:BB1"/>
    <mergeCell ref="BC1:BC2"/>
    <mergeCell ref="U1:V1"/>
    <mergeCell ref="W1:X1"/>
    <mergeCell ref="Y1:Z1"/>
    <mergeCell ref="AA1:AB1"/>
    <mergeCell ref="AC1:AD1"/>
    <mergeCell ref="M1:M2"/>
    <mergeCell ref="N1:N2"/>
    <mergeCell ref="O1:P1"/>
    <mergeCell ref="Q1:R1"/>
    <mergeCell ref="S1:T1"/>
    <mergeCell ref="H1:H2"/>
    <mergeCell ref="I1:I2"/>
    <mergeCell ref="J1:J2"/>
    <mergeCell ref="K1:K2"/>
    <mergeCell ref="L1:L2"/>
    <mergeCell ref="A1:A2"/>
    <mergeCell ref="B1:B2"/>
    <mergeCell ref="C1:C2"/>
    <mergeCell ref="D1:E1"/>
    <mergeCell ref="F1:G1"/>
  </mergeCells>
  <conditionalFormatting sqref="U416">
    <cfRule type="expression" dxfId="161" priority="1">
      <formula>U416&gt;V417</formula>
    </cfRule>
  </conditionalFormatting>
  <conditionalFormatting sqref="AS4:AS438 AU4:AU438 AW4:AW438 AY4:AY287 BA4:BA287 BC4:BC438 AY301:AY438 BA301:BA438">
    <cfRule type="expression" dxfId="160" priority="2">
      <formula>AS4&gt;AS$3</formula>
    </cfRule>
  </conditionalFormatting>
  <conditionalFormatting sqref="AS4:AS438 AU4:AU438 AW4:AW438 AY4:AY287 BA4:BA287 BC4:BC438 AY301:AY438 BA301:BA438">
    <cfRule type="expression" dxfId="159" priority="3">
      <formula>AS4&lt;AS$3</formula>
    </cfRule>
  </conditionalFormatting>
  <conditionalFormatting sqref="AT4:AT438 AV4:AV438 AX4:AX438 AZ4:AZ287 BB4:BB287 AZ301:AZ438 BB301:BB438">
    <cfRule type="expression" dxfId="158" priority="4">
      <formula>AT4&lt;AT$3</formula>
    </cfRule>
  </conditionalFormatting>
  <conditionalFormatting sqref="AT4:AT438 AV4:AV438 AX4:AX438 AZ4:AZ287 BB4:BB287 AZ301:AZ438 BB301:BB438">
    <cfRule type="expression" dxfId="157" priority="5">
      <formula>AT4&gt;AT$3</formula>
    </cfRule>
  </conditionalFormatting>
  <conditionalFormatting sqref="BE3 BE5:BE57 BE59:BE108 BE110:BE122 BE124:BE136 BE138:BE152 BE154:BE180 BE182:BE196 BE198:BE223 BE225:BE234 BE237:BE270 BE272:BE308 BE310:BE347 BE349:BE351 BE353:BE438">
    <cfRule type="expression" dxfId="156" priority="6">
      <formula>BE3&gt;BF3</formula>
    </cfRule>
  </conditionalFormatting>
  <conditionalFormatting sqref="BF3 BF5:BF57 BF59:BF108 BF110:BF122 BF124:BF136 BF138:BF152 BF154:BF180 BF182:BF196 BF198:BF223 BF225:BF234 BF237:BF270 BF272:BF308 BF310:BF347 BF349:BF351 BF353:BF438">
    <cfRule type="expression" dxfId="155" priority="7">
      <formula>BF3&gt;BE3</formula>
    </cfRule>
  </conditionalFormatting>
  <conditionalFormatting sqref="BE58">
    <cfRule type="expression" dxfId="154" priority="8">
      <formula>BE58&gt;BF58</formula>
    </cfRule>
  </conditionalFormatting>
  <conditionalFormatting sqref="BF58">
    <cfRule type="expression" dxfId="153" priority="9">
      <formula>BF58&gt;BE58</formula>
    </cfRule>
  </conditionalFormatting>
  <conditionalFormatting sqref="BE110 BE123">
    <cfRule type="expression" dxfId="152" priority="10">
      <formula>BE110&gt;BF110</formula>
    </cfRule>
  </conditionalFormatting>
  <conditionalFormatting sqref="BF110 BF123">
    <cfRule type="expression" dxfId="151" priority="11">
      <formula>BF110&gt;BE110</formula>
    </cfRule>
  </conditionalFormatting>
  <conditionalFormatting sqref="BE236:BE237">
    <cfRule type="expression" dxfId="150" priority="12">
      <formula>BE236&gt;BF236</formula>
    </cfRule>
  </conditionalFormatting>
  <conditionalFormatting sqref="BF236:BF237">
    <cfRule type="expression" dxfId="149" priority="13">
      <formula>BF236&gt;BE236</formula>
    </cfRule>
  </conditionalFormatting>
  <conditionalFormatting sqref="BE352 BE370 BE391 BE398 BE403 BE436">
    <cfRule type="expression" dxfId="148" priority="14">
      <formula>BE352&gt;BF352</formula>
    </cfRule>
  </conditionalFormatting>
  <conditionalFormatting sqref="BF352 BF370 BF391 BF398 BF403 BF436">
    <cfRule type="expression" dxfId="147" priority="15">
      <formula>BF352&gt;BE352</formula>
    </cfRule>
  </conditionalFormatting>
  <conditionalFormatting sqref="BE339 BE348">
    <cfRule type="expression" dxfId="146" priority="16">
      <formula>BE339&gt;BF339</formula>
    </cfRule>
  </conditionalFormatting>
  <conditionalFormatting sqref="BF339 BF348">
    <cfRule type="expression" dxfId="145" priority="17">
      <formula>BF339&gt;BE339</formula>
    </cfRule>
  </conditionalFormatting>
  <conditionalFormatting sqref="BE287 BE290 BE296 BE309 BE312:BE314 BE316 BE345">
    <cfRule type="expression" dxfId="144" priority="18">
      <formula>BE287&gt;BF287</formula>
    </cfRule>
  </conditionalFormatting>
  <conditionalFormatting sqref="BF287 BF290 BF296 BF309 BF312:BF314 BF316 BF345">
    <cfRule type="expression" dxfId="143" priority="19">
      <formula>BF287&gt;BE287</formula>
    </cfRule>
  </conditionalFormatting>
  <conditionalFormatting sqref="BE258 BE271 BE279 BE283">
    <cfRule type="expression" dxfId="142" priority="20">
      <formula>BE258&gt;BF258</formula>
    </cfRule>
  </conditionalFormatting>
  <conditionalFormatting sqref="BF258 BF271 BF279 BF283">
    <cfRule type="expression" dxfId="141" priority="21">
      <formula>BF258&gt;BE258</formula>
    </cfRule>
  </conditionalFormatting>
  <conditionalFormatting sqref="BE235">
    <cfRule type="expression" dxfId="140" priority="22">
      <formula>BE235&gt;BF235</formula>
    </cfRule>
  </conditionalFormatting>
  <conditionalFormatting sqref="BF235">
    <cfRule type="expression" dxfId="139" priority="23">
      <formula>BF235&gt;BE235</formula>
    </cfRule>
  </conditionalFormatting>
  <conditionalFormatting sqref="BE224">
    <cfRule type="expression" dxfId="138" priority="24">
      <formula>BE224&gt;BF224</formula>
    </cfRule>
  </conditionalFormatting>
  <conditionalFormatting sqref="BF224">
    <cfRule type="expression" dxfId="137" priority="25">
      <formula>BF224&gt;BE224</formula>
    </cfRule>
  </conditionalFormatting>
  <conditionalFormatting sqref="BE178 BE181 BE191 BE197 BE216">
    <cfRule type="expression" dxfId="136" priority="26">
      <formula>BE178&gt;BF178</formula>
    </cfRule>
  </conditionalFormatting>
  <conditionalFormatting sqref="BF178 BF181 BF191 BF197 BF216">
    <cfRule type="expression" dxfId="135" priority="27">
      <formula>BF178&gt;BE178</formula>
    </cfRule>
  </conditionalFormatting>
  <conditionalFormatting sqref="BE137 BE153">
    <cfRule type="expression" dxfId="134" priority="28">
      <formula>BE137&gt;BF137</formula>
    </cfRule>
  </conditionalFormatting>
  <conditionalFormatting sqref="BF137 BF153">
    <cfRule type="expression" dxfId="133" priority="29">
      <formula>BF137&gt;BE137</formula>
    </cfRule>
  </conditionalFormatting>
  <conditionalFormatting sqref="BE109">
    <cfRule type="expression" dxfId="132" priority="30">
      <formula>BE109&gt;BF109</formula>
    </cfRule>
  </conditionalFormatting>
  <conditionalFormatting sqref="BF109">
    <cfRule type="expression" dxfId="131" priority="31">
      <formula>BF109&gt;BE109</formula>
    </cfRule>
  </conditionalFormatting>
  <conditionalFormatting sqref="BE4 BE11 BE19">
    <cfRule type="expression" dxfId="130" priority="32">
      <formula>BE4&gt;BF4</formula>
    </cfRule>
  </conditionalFormatting>
  <conditionalFormatting sqref="BF4 BF11 BF19">
    <cfRule type="expression" dxfId="129" priority="33">
      <formula>BF4&gt;BE4</formula>
    </cfRule>
  </conditionalFormatting>
  <conditionalFormatting sqref="AG3:AG438 AL3:AM438">
    <cfRule type="cellIs" dxfId="128" priority="34" operator="greaterThanOrEqual">
      <formula>50</formula>
    </cfRule>
  </conditionalFormatting>
  <conditionalFormatting sqref="AG3:AG438 AL3:AM438">
    <cfRule type="expression" dxfId="127" priority="35">
      <formula>AND(AG3&gt;AH3, AG3&gt;AI3, AG3&gt;AJ3, AG3&gt;AK3, AG3&lt;50)</formula>
    </cfRule>
  </conditionalFormatting>
  <conditionalFormatting sqref="AH3:AH438 AN3:AN438">
    <cfRule type="cellIs" dxfId="126" priority="36" operator="greaterThanOrEqual">
      <formula>50</formula>
    </cfRule>
  </conditionalFormatting>
  <conditionalFormatting sqref="AH3:AH438 AN3:AN438">
    <cfRule type="expression" dxfId="125" priority="37">
      <formula>AND(AH3&gt;AG3, AH3&gt;AI3, AH3&gt;AJ3, AH3&gt;AK3, AH3&lt;50)</formula>
    </cfRule>
  </conditionalFormatting>
  <conditionalFormatting sqref="AI3:AI438 AO3:AO438">
    <cfRule type="cellIs" dxfId="124" priority="38" operator="greaterThanOrEqual">
      <formula>50</formula>
    </cfRule>
  </conditionalFormatting>
  <conditionalFormatting sqref="AI3:AI438 AO3:AO438">
    <cfRule type="expression" dxfId="123" priority="39">
      <formula>AND(AI3&gt;AG3, AI3&gt;AH3, AI3&gt;AJ3, AI3&gt;AK3, AI3&lt;50)</formula>
    </cfRule>
  </conditionalFormatting>
  <conditionalFormatting sqref="AJ3:AJ438 AP3:AP438">
    <cfRule type="expression" dxfId="122" priority="40">
      <formula>AND(AJ3&gt;AG3, AJ3&gt;AH3, AJ3&gt;AI3, AJ3&gt;AK3, AJ3&lt;50)</formula>
    </cfRule>
  </conditionalFormatting>
  <conditionalFormatting sqref="AJ3:AJ438 AP3:AP438">
    <cfRule type="cellIs" dxfId="121" priority="41" operator="greaterThanOrEqual">
      <formula>50</formula>
    </cfRule>
  </conditionalFormatting>
  <conditionalFormatting sqref="AK3:AK438 AQ3:AQ438">
    <cfRule type="cellIs" dxfId="120" priority="42" operator="greaterThanOrEqual">
      <formula>50</formula>
    </cfRule>
  </conditionalFormatting>
  <conditionalFormatting sqref="AK3:AK438 AQ3:AQ438">
    <cfRule type="expression" dxfId="119" priority="43">
      <formula>AND(AK3&gt;AG3, AK3&gt;AH3, AK3&gt;AI3, AK3&gt;AJ3, AK3&lt;50)</formula>
    </cfRule>
  </conditionalFormatting>
  <conditionalFormatting sqref="C4:C438">
    <cfRule type="containsText" dxfId="118" priority="44" operator="containsText" text="Dem">
      <formula>NOT(ISERROR(SEARCH(("Dem"),(C4))))</formula>
    </cfRule>
  </conditionalFormatting>
  <conditionalFormatting sqref="C4:C438">
    <cfRule type="containsText" dxfId="117" priority="45" operator="containsText" text="Rep">
      <formula>NOT(ISERROR(SEARCH(("Rep"),(C4))))</formula>
    </cfRule>
  </conditionalFormatting>
  <conditionalFormatting sqref="N4:N438">
    <cfRule type="containsText" dxfId="116" priority="46" operator="containsText" text="Won">
      <formula>NOT(ISERROR(SEARCH(("Won"),(N4))))</formula>
    </cfRule>
  </conditionalFormatting>
  <conditionalFormatting sqref="N4:N438">
    <cfRule type="containsText" dxfId="115" priority="47" operator="containsText" text="Open">
      <formula>NOT(ISERROR(SEARCH(("Open"),(N4))))</formula>
    </cfRule>
  </conditionalFormatting>
  <conditionalFormatting sqref="N4:N438">
    <cfRule type="containsText" dxfId="114" priority="48" operator="containsText" text="Lost">
      <formula>NOT(ISERROR(SEARCH(("Lost"),(N4))))</formula>
    </cfRule>
  </conditionalFormatting>
  <conditionalFormatting sqref="N4:N438">
    <cfRule type="containsText" dxfId="113" priority="49" operator="containsText" text="Vacant">
      <formula>NOT(ISERROR(SEARCH(("Vacant"),(N4))))</formula>
    </cfRule>
  </conditionalFormatting>
  <conditionalFormatting sqref="O3:O438 P3 Q3:Q438 S3:S438 U3:U438 W3:W438 Y3:Y287 AA3:AA287 AC3:AC91 AE3:AE91 BE4:BE327 AC98 AE98 AC109 AE109 AC118:AC287 AE118:AE287 Y301:Y438 AA301:AA327 AC301:AC327 AE301:AE327 BE339 AA346:AA438 AC346:AC405 AE346:AE405 BE346:BE438 AC410:AC411 AE410:AE411 AC413:AC438 AE413:AE438">
    <cfRule type="expression" dxfId="112" priority="50">
      <formula>O3&gt;P3</formula>
    </cfRule>
  </conditionalFormatting>
  <conditionalFormatting sqref="P3:P438 R3:R438 T3:T438 V3:V438 X3:X438 Z3:Z287 AB3:AB287 AD3:AD91 AF3:AF91 BF4:BF327 AD98 AF98 AD109 AF109 AD118:AD287 AF118:AF287 Z301:Z438 AB301:AB327 AD301:AD327 AF301:AF327 BF339 AB346:AB438 AD346:AD405 AF346:AF405 BF346:BF438 AD410:AD411 AF410:AF411 AD413:AD438 AF413:AF438">
    <cfRule type="expression" dxfId="111" priority="51">
      <formula>P3&gt;O3</formula>
    </cfRule>
  </conditionalFormatting>
  <conditionalFormatting sqref="C4:C438">
    <cfRule type="containsText" dxfId="110" priority="52" operator="containsText" text="(R)">
      <formula>NOT(ISERROR(SEARCH(("(R)"),(C4))))</formula>
    </cfRule>
  </conditionalFormatting>
  <conditionalFormatting sqref="C4:C438">
    <cfRule type="containsText" dxfId="109" priority="53" operator="containsText" text="(D)">
      <formula>NOT(ISERROR(SEARCH(("(D)"),(C4))))</formula>
    </cfRule>
  </conditionalFormatting>
  <pageMargins left="0" right="0" top="0" bottom="0" header="0" footer="0"/>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Y103"/>
  <sheetViews>
    <sheetView workbookViewId="0">
      <pane xSplit="4" ySplit="3" topLeftCell="E4" activePane="bottomRight" state="frozen"/>
      <selection pane="bottomRight" activeCell="E4" sqref="E4"/>
      <selection pane="bottomLeft" activeCell="A4" sqref="A4"/>
      <selection pane="topRight" activeCell="E1" sqref="E1"/>
    </sheetView>
  </sheetViews>
  <sheetFormatPr defaultColWidth="17.28515625" defaultRowHeight="15" customHeight="1"/>
  <cols>
    <col min="1" max="1" width="18" customWidth="1"/>
    <col min="2" max="3" width="5.7109375" customWidth="1"/>
    <col min="4" max="4" width="11.42578125" customWidth="1"/>
    <col min="5" max="6" width="10.7109375" customWidth="1"/>
    <col min="7" max="8" width="12.85546875" customWidth="1"/>
    <col min="9" max="9" width="10.28515625" customWidth="1"/>
    <col min="10" max="10" width="5.7109375" customWidth="1"/>
    <col min="11" max="11" width="7.7109375" customWidth="1"/>
    <col min="12" max="12" width="8.85546875" customWidth="1"/>
    <col min="13" max="14" width="7.7109375" customWidth="1"/>
    <col min="15" max="15" width="11.85546875" customWidth="1"/>
    <col min="16" max="25" width="7.140625" customWidth="1"/>
    <col min="26" max="37" width="7.85546875" customWidth="1"/>
    <col min="38" max="45" width="9.28515625" customWidth="1"/>
    <col min="46" max="47" width="11.85546875" customWidth="1"/>
    <col min="48" max="48" width="12.140625" customWidth="1"/>
    <col min="49" max="49" width="9.140625" customWidth="1"/>
    <col min="50" max="103" width="10" customWidth="1"/>
  </cols>
  <sheetData>
    <row r="1" spans="1:103">
      <c r="A1" s="130" t="s">
        <v>2607</v>
      </c>
      <c r="B1" s="132" t="s">
        <v>2608</v>
      </c>
      <c r="C1" s="132" t="s">
        <v>2609</v>
      </c>
      <c r="D1" s="131" t="s">
        <v>2</v>
      </c>
      <c r="E1" s="127" t="s">
        <v>3</v>
      </c>
      <c r="F1" s="133"/>
      <c r="G1" s="127" t="s">
        <v>4</v>
      </c>
      <c r="H1" s="133"/>
      <c r="I1" s="126" t="s">
        <v>2610</v>
      </c>
      <c r="J1" s="134" t="s">
        <v>6</v>
      </c>
      <c r="K1" s="130" t="s">
        <v>7</v>
      </c>
      <c r="L1" s="134" t="s">
        <v>8</v>
      </c>
      <c r="M1" s="132" t="s">
        <v>9</v>
      </c>
      <c r="N1" s="126" t="s">
        <v>10</v>
      </c>
      <c r="O1" s="128" t="s">
        <v>11</v>
      </c>
      <c r="P1" s="127" t="s">
        <v>12</v>
      </c>
      <c r="Q1" s="133"/>
      <c r="R1" s="127" t="s">
        <v>13</v>
      </c>
      <c r="S1" s="133"/>
      <c r="T1" s="127" t="s">
        <v>14</v>
      </c>
      <c r="U1" s="133"/>
      <c r="V1" s="127" t="s">
        <v>15</v>
      </c>
      <c r="W1" s="133"/>
      <c r="X1" s="127" t="s">
        <v>2611</v>
      </c>
      <c r="Y1" s="133"/>
      <c r="Z1" s="129" t="s">
        <v>21</v>
      </c>
      <c r="AA1" s="135"/>
      <c r="AB1" s="135"/>
      <c r="AC1" s="135"/>
      <c r="AD1" s="135"/>
      <c r="AE1" s="133"/>
      <c r="AF1" s="129" t="s">
        <v>22</v>
      </c>
      <c r="AG1" s="135"/>
      <c r="AH1" s="135"/>
      <c r="AI1" s="135"/>
      <c r="AJ1" s="135"/>
      <c r="AK1" s="133"/>
      <c r="AL1" s="129" t="s">
        <v>2612</v>
      </c>
      <c r="AM1" s="135"/>
      <c r="AN1" s="135"/>
      <c r="AO1" s="135"/>
      <c r="AP1" s="135"/>
      <c r="AQ1" s="135"/>
      <c r="AR1" s="135"/>
      <c r="AS1" s="135"/>
      <c r="AT1" s="135"/>
      <c r="AU1" s="135"/>
      <c r="AV1" s="136" t="s">
        <v>24</v>
      </c>
      <c r="AW1" s="100"/>
      <c r="AX1" s="127" t="s">
        <v>12</v>
      </c>
      <c r="AY1" s="135"/>
      <c r="AZ1" s="133"/>
      <c r="BA1" s="127" t="s">
        <v>13</v>
      </c>
      <c r="BB1" s="135"/>
      <c r="BC1" s="133"/>
      <c r="BD1" s="127" t="s">
        <v>14</v>
      </c>
      <c r="BE1" s="135"/>
      <c r="BF1" s="133"/>
      <c r="BG1" s="127" t="s">
        <v>15</v>
      </c>
      <c r="BH1" s="135"/>
      <c r="BI1" s="135"/>
      <c r="BJ1" s="127" t="s">
        <v>2613</v>
      </c>
      <c r="BK1" s="135"/>
      <c r="BL1" s="135"/>
      <c r="BM1" s="133"/>
      <c r="BN1" s="127" t="s">
        <v>31</v>
      </c>
      <c r="BO1" s="135"/>
      <c r="BP1" s="135"/>
      <c r="BQ1" s="135"/>
      <c r="BR1" s="135"/>
      <c r="BS1" s="135"/>
      <c r="BT1" s="135"/>
      <c r="BU1" s="127" t="s">
        <v>32</v>
      </c>
      <c r="BV1" s="135"/>
      <c r="BW1" s="135"/>
      <c r="BX1" s="135"/>
      <c r="BY1" s="135"/>
      <c r="BZ1" s="135"/>
      <c r="CA1" s="135"/>
      <c r="CB1" s="127" t="s">
        <v>33</v>
      </c>
      <c r="CC1" s="135"/>
      <c r="CD1" s="135"/>
      <c r="CE1" s="135"/>
      <c r="CF1" s="135"/>
      <c r="CG1" s="135"/>
      <c r="CH1" s="135"/>
      <c r="CI1" s="127" t="s">
        <v>34</v>
      </c>
      <c r="CJ1" s="135"/>
      <c r="CK1" s="135"/>
      <c r="CL1" s="135"/>
      <c r="CM1" s="135"/>
      <c r="CN1" s="135"/>
      <c r="CO1" s="133"/>
      <c r="CP1" s="127" t="s">
        <v>35</v>
      </c>
      <c r="CQ1" s="135"/>
      <c r="CR1" s="135"/>
      <c r="CS1" s="135"/>
      <c r="CT1" s="133"/>
      <c r="CU1" s="129" t="s">
        <v>36</v>
      </c>
      <c r="CV1" s="135"/>
      <c r="CW1" s="135"/>
      <c r="CX1" s="135"/>
      <c r="CY1" s="133"/>
    </row>
    <row r="2" spans="1:103">
      <c r="A2" s="139"/>
      <c r="B2" s="137"/>
      <c r="C2" s="137"/>
      <c r="D2" s="178"/>
      <c r="E2" s="1" t="s">
        <v>37</v>
      </c>
      <c r="F2" s="63" t="s">
        <v>38</v>
      </c>
      <c r="G2" s="1" t="s">
        <v>39</v>
      </c>
      <c r="H2" s="63" t="s">
        <v>40</v>
      </c>
      <c r="I2" s="138"/>
      <c r="J2" s="137"/>
      <c r="K2" s="139"/>
      <c r="L2" s="137"/>
      <c r="M2" s="137"/>
      <c r="N2" s="138"/>
      <c r="O2" s="139"/>
      <c r="P2" s="1" t="s">
        <v>41</v>
      </c>
      <c r="Q2" s="63" t="s">
        <v>42</v>
      </c>
      <c r="R2" s="1" t="s">
        <v>43</v>
      </c>
      <c r="S2" s="63" t="s">
        <v>42</v>
      </c>
      <c r="T2" s="1" t="s">
        <v>44</v>
      </c>
      <c r="U2" s="63" t="s">
        <v>45</v>
      </c>
      <c r="V2" s="1" t="s">
        <v>44</v>
      </c>
      <c r="W2" s="63" t="s">
        <v>46</v>
      </c>
      <c r="X2" s="76" t="s">
        <v>47</v>
      </c>
      <c r="Y2" s="141" t="s">
        <v>48</v>
      </c>
      <c r="Z2" s="9" t="s">
        <v>49</v>
      </c>
      <c r="AA2" s="9" t="s">
        <v>50</v>
      </c>
      <c r="AB2" s="9" t="s">
        <v>51</v>
      </c>
      <c r="AC2" s="5" t="s">
        <v>52</v>
      </c>
      <c r="AD2" s="9" t="s">
        <v>53</v>
      </c>
      <c r="AE2" s="63" t="s">
        <v>54</v>
      </c>
      <c r="AF2" s="9" t="s">
        <v>49</v>
      </c>
      <c r="AG2" s="9" t="s">
        <v>50</v>
      </c>
      <c r="AH2" s="9" t="s">
        <v>51</v>
      </c>
      <c r="AI2" s="5" t="s">
        <v>52</v>
      </c>
      <c r="AJ2" s="9" t="s">
        <v>53</v>
      </c>
      <c r="AK2" s="63" t="s">
        <v>54</v>
      </c>
      <c r="AL2" s="4" t="s">
        <v>55</v>
      </c>
      <c r="AM2" s="4" t="s">
        <v>56</v>
      </c>
      <c r="AN2" s="4" t="s">
        <v>57</v>
      </c>
      <c r="AO2" s="5" t="s">
        <v>58</v>
      </c>
      <c r="AP2" s="6" t="s">
        <v>59</v>
      </c>
      <c r="AQ2" s="5" t="s">
        <v>60</v>
      </c>
      <c r="AR2" s="5" t="s">
        <v>61</v>
      </c>
      <c r="AS2" s="5" t="s">
        <v>62</v>
      </c>
      <c r="AT2" s="5" t="s">
        <v>63</v>
      </c>
      <c r="AU2" s="5" t="s">
        <v>64</v>
      </c>
      <c r="AV2" s="137"/>
      <c r="AW2" s="100"/>
      <c r="AX2" s="1" t="s">
        <v>66</v>
      </c>
      <c r="AY2" s="9" t="s">
        <v>41</v>
      </c>
      <c r="AZ2" s="9" t="s">
        <v>42</v>
      </c>
      <c r="BA2" s="1" t="s">
        <v>66</v>
      </c>
      <c r="BB2" s="9" t="s">
        <v>43</v>
      </c>
      <c r="BC2" s="9" t="s">
        <v>42</v>
      </c>
      <c r="BD2" s="1" t="s">
        <v>66</v>
      </c>
      <c r="BE2" s="9" t="s">
        <v>44</v>
      </c>
      <c r="BF2" s="63" t="s">
        <v>45</v>
      </c>
      <c r="BG2" s="1" t="s">
        <v>66</v>
      </c>
      <c r="BH2" s="9" t="s">
        <v>44</v>
      </c>
      <c r="BI2" s="9" t="s">
        <v>46</v>
      </c>
      <c r="BJ2" s="2" t="s">
        <v>66</v>
      </c>
      <c r="BK2" s="9" t="s">
        <v>47</v>
      </c>
      <c r="BL2" s="9" t="s">
        <v>48</v>
      </c>
      <c r="BM2" s="63" t="s">
        <v>54</v>
      </c>
      <c r="BN2" s="1" t="s">
        <v>66</v>
      </c>
      <c r="BO2" s="9" t="s">
        <v>49</v>
      </c>
      <c r="BP2" s="9" t="s">
        <v>50</v>
      </c>
      <c r="BQ2" s="9" t="s">
        <v>51</v>
      </c>
      <c r="BR2" s="5" t="s">
        <v>52</v>
      </c>
      <c r="BS2" s="5" t="s">
        <v>69</v>
      </c>
      <c r="BT2" s="9" t="s">
        <v>54</v>
      </c>
      <c r="BU2" s="1" t="s">
        <v>66</v>
      </c>
      <c r="BV2" s="9" t="s">
        <v>49</v>
      </c>
      <c r="BW2" s="9" t="s">
        <v>50</v>
      </c>
      <c r="BX2" s="9" t="s">
        <v>51</v>
      </c>
      <c r="BY2" s="5" t="s">
        <v>52</v>
      </c>
      <c r="BZ2" s="5" t="s">
        <v>69</v>
      </c>
      <c r="CA2" s="9" t="s">
        <v>54</v>
      </c>
      <c r="CB2" s="1" t="s">
        <v>66</v>
      </c>
      <c r="CC2" s="9" t="s">
        <v>49</v>
      </c>
      <c r="CD2" s="9" t="s">
        <v>50</v>
      </c>
      <c r="CE2" s="9" t="s">
        <v>51</v>
      </c>
      <c r="CF2" s="5" t="s">
        <v>52</v>
      </c>
      <c r="CG2" s="5" t="s">
        <v>69</v>
      </c>
      <c r="CH2" s="9" t="s">
        <v>54</v>
      </c>
      <c r="CI2" s="1" t="s">
        <v>66</v>
      </c>
      <c r="CJ2" s="9" t="s">
        <v>49</v>
      </c>
      <c r="CK2" s="9" t="s">
        <v>50</v>
      </c>
      <c r="CL2" s="9" t="s">
        <v>51</v>
      </c>
      <c r="CM2" s="5" t="s">
        <v>52</v>
      </c>
      <c r="CN2" s="5" t="s">
        <v>69</v>
      </c>
      <c r="CO2" s="63" t="s">
        <v>54</v>
      </c>
      <c r="CP2" s="1" t="s">
        <v>66</v>
      </c>
      <c r="CQ2" s="5" t="s">
        <v>70</v>
      </c>
      <c r="CR2" s="5" t="s">
        <v>71</v>
      </c>
      <c r="CS2" s="5" t="s">
        <v>72</v>
      </c>
      <c r="CT2" s="63" t="s">
        <v>73</v>
      </c>
      <c r="CU2" s="9" t="s">
        <v>66</v>
      </c>
      <c r="CV2" s="5" t="s">
        <v>70</v>
      </c>
      <c r="CW2" s="5" t="s">
        <v>71</v>
      </c>
      <c r="CX2" s="5" t="s">
        <v>72</v>
      </c>
      <c r="CY2" s="171" t="s">
        <v>73</v>
      </c>
    </row>
    <row r="3" spans="1:103">
      <c r="A3" s="13" t="s">
        <v>74</v>
      </c>
      <c r="B3" s="10"/>
      <c r="C3" s="10"/>
      <c r="D3" s="77" t="s">
        <v>2614</v>
      </c>
      <c r="E3" s="179"/>
      <c r="F3" s="78"/>
      <c r="G3" s="179"/>
      <c r="H3" s="78"/>
      <c r="I3" s="79"/>
      <c r="J3" s="80"/>
      <c r="K3" s="179"/>
      <c r="L3" s="179"/>
      <c r="M3" s="81"/>
      <c r="N3" s="78"/>
      <c r="O3" s="15"/>
      <c r="P3" s="16">
        <f t="shared" ref="P3:P103" si="0">100*AY3/(AX3)</f>
        <v>51.27675687</v>
      </c>
      <c r="Q3" s="17">
        <f t="shared" ref="Q3:Q103" si="1">100*AZ3/(AX3)</f>
        <v>46.822908810000001</v>
      </c>
      <c r="R3" s="16">
        <f t="shared" ref="R3:R103" si="2">100*BB3/(BA3)</f>
        <v>48.033768780000003</v>
      </c>
      <c r="S3" s="17">
        <f t="shared" ref="S3:S103" si="3">100*BC3/(BA3)</f>
        <v>45.941465149999999</v>
      </c>
      <c r="T3" s="16">
        <f t="shared" ref="T3:T103" si="4">100*BE3/(BD3)</f>
        <v>51.006478420000001</v>
      </c>
      <c r="U3" s="17">
        <f t="shared" ref="U3:U103" si="5">100*BF3/(BD3)</f>
        <v>47.149877279999998</v>
      </c>
      <c r="V3" s="16">
        <f t="shared" ref="V3:V103" si="6">BH3/BG3*100</f>
        <v>52.861846399999997</v>
      </c>
      <c r="W3" s="17">
        <f t="shared" ref="W3:W103" si="7">BI3/BG3*100</f>
        <v>45.59871725</v>
      </c>
      <c r="X3" s="43">
        <f t="shared" ref="X3:X39" si="8">100*BK3/BJ3</f>
        <v>50.186494639999999</v>
      </c>
      <c r="Y3" s="162">
        <f t="shared" ref="Y3:Y103" si="9">100*BL3/BJ3</f>
        <v>43.334791670000001</v>
      </c>
      <c r="Z3" s="180">
        <f t="shared" ref="Z3:AE3" si="10">BV3/$BU3*100</f>
        <v>68.20139811</v>
      </c>
      <c r="AA3" s="147">
        <f t="shared" si="10"/>
        <v>12.526052979999999</v>
      </c>
      <c r="AB3" s="147">
        <f t="shared" si="10"/>
        <v>12.38589458</v>
      </c>
      <c r="AC3" s="147">
        <f t="shared" si="10"/>
        <v>4.4551547310000004</v>
      </c>
      <c r="AD3" s="147">
        <f t="shared" si="10"/>
        <v>0.69190304830000005</v>
      </c>
      <c r="AE3" s="147">
        <f t="shared" si="10"/>
        <v>1.7395965499999999</v>
      </c>
      <c r="AF3" s="180">
        <f t="shared" ref="AF3:AK3" si="11">CJ3/$CI3*100</f>
        <v>66.976051650000002</v>
      </c>
      <c r="AG3" s="147">
        <f t="shared" si="11"/>
        <v>11.672409330000001</v>
      </c>
      <c r="AH3" s="147">
        <f t="shared" si="11"/>
        <v>14.21627855</v>
      </c>
      <c r="AI3" s="147">
        <f t="shared" si="11"/>
        <v>4.9612277599999999</v>
      </c>
      <c r="AJ3" s="147">
        <f t="shared" si="11"/>
        <v>0.68521877789999996</v>
      </c>
      <c r="AK3" s="147">
        <f t="shared" si="11"/>
        <v>1.579419812</v>
      </c>
      <c r="AL3" s="181">
        <f t="shared" ref="AL3:AL103" si="12">100-CQ3/CP3*100</f>
        <v>88.001082449999998</v>
      </c>
      <c r="AM3" s="146">
        <v>34</v>
      </c>
      <c r="AN3" s="182">
        <f t="shared" ref="AN3:AN103" si="13">CT3/CP3*100</f>
        <v>32.145541950000002</v>
      </c>
      <c r="AO3" s="146">
        <v>18.5</v>
      </c>
      <c r="AP3" s="182">
        <f t="shared" ref="AP3:AP103" si="14">CY3/CU3*100</f>
        <v>35.840018499999999</v>
      </c>
      <c r="AQ3" s="82">
        <v>20.5</v>
      </c>
      <c r="AR3" s="148">
        <v>62843</v>
      </c>
      <c r="AS3" s="183">
        <v>19.5</v>
      </c>
      <c r="AT3" s="184">
        <v>68785</v>
      </c>
      <c r="AU3" s="183">
        <v>18.5</v>
      </c>
      <c r="AV3" s="83">
        <f t="shared" ref="AV3:AV103" si="15">Z3*(100-AP3)/100</f>
        <v>43.758004409999998</v>
      </c>
      <c r="AW3" s="185"/>
      <c r="AX3" s="151">
        <v>158523212</v>
      </c>
      <c r="AY3" s="152">
        <v>81285562</v>
      </c>
      <c r="AZ3" s="152">
        <v>74225179</v>
      </c>
      <c r="BA3" s="151">
        <v>137098601</v>
      </c>
      <c r="BB3" s="152">
        <v>65853625</v>
      </c>
      <c r="BC3" s="152">
        <v>62985106</v>
      </c>
      <c r="BD3" s="151">
        <v>129235558</v>
      </c>
      <c r="BE3" s="152">
        <v>65918507</v>
      </c>
      <c r="BF3" s="152">
        <v>60934407</v>
      </c>
      <c r="BG3" s="151">
        <v>131473705</v>
      </c>
      <c r="BH3" s="152">
        <v>69499428</v>
      </c>
      <c r="BI3" s="152">
        <v>59950323</v>
      </c>
      <c r="BJ3" s="151">
        <f>SUM(BJ4:BJ103)</f>
        <v>262562243</v>
      </c>
      <c r="BK3" s="152">
        <f>SUM(BK4:BK103)+BM11+BM31+336940</f>
        <v>131770786</v>
      </c>
      <c r="BL3" s="152">
        <f>SUM(BL4:BL103)+38383</f>
        <v>113780801</v>
      </c>
      <c r="BM3" s="152">
        <f>SUM(BM4:BM103)</f>
        <v>17580523</v>
      </c>
      <c r="BN3" s="151">
        <v>302533855</v>
      </c>
      <c r="BO3" s="152">
        <v>194593695</v>
      </c>
      <c r="BP3" s="152">
        <v>38658380</v>
      </c>
      <c r="BQ3" s="152">
        <v>46200830</v>
      </c>
      <c r="BR3" s="152">
        <v>13465905</v>
      </c>
      <c r="BS3" s="152">
        <v>2162610</v>
      </c>
      <c r="BT3" s="152">
        <v>7452435</v>
      </c>
      <c r="BU3" s="151">
        <v>230960104</v>
      </c>
      <c r="BV3" s="152">
        <v>157518020</v>
      </c>
      <c r="BW3" s="152">
        <v>28930185</v>
      </c>
      <c r="BX3" s="152">
        <v>28606475</v>
      </c>
      <c r="BY3" s="152">
        <v>10289630</v>
      </c>
      <c r="BZ3" s="152">
        <v>1598020</v>
      </c>
      <c r="CA3" s="152">
        <v>4017774</v>
      </c>
      <c r="CB3" s="151">
        <v>308742908</v>
      </c>
      <c r="CC3" s="152">
        <v>196816822</v>
      </c>
      <c r="CD3" s="152">
        <v>37817343</v>
      </c>
      <c r="CE3" s="152">
        <v>50476704</v>
      </c>
      <c r="CF3" s="152">
        <v>14950101</v>
      </c>
      <c r="CG3" s="152">
        <v>2259941</v>
      </c>
      <c r="CH3" s="26">
        <v>6749678</v>
      </c>
      <c r="CI3" s="151">
        <v>234562019</v>
      </c>
      <c r="CJ3" s="152">
        <v>157100379</v>
      </c>
      <c r="CK3" s="152">
        <v>27379039</v>
      </c>
      <c r="CL3" s="152">
        <v>33345990</v>
      </c>
      <c r="CM3" s="152">
        <v>11637156</v>
      </c>
      <c r="CN3" s="152">
        <v>1607263</v>
      </c>
      <c r="CO3" s="26">
        <v>3704719</v>
      </c>
      <c r="CP3" s="27">
        <v>220622076</v>
      </c>
      <c r="CQ3" s="28">
        <v>26472261</v>
      </c>
      <c r="CR3" s="28">
        <v>59472748</v>
      </c>
      <c r="CS3" s="28">
        <v>63756905</v>
      </c>
      <c r="CT3" s="28">
        <v>70920162</v>
      </c>
      <c r="CU3" s="27">
        <v>143470936</v>
      </c>
      <c r="CV3" s="28">
        <v>10228549</v>
      </c>
      <c r="CW3" s="28">
        <v>38859284</v>
      </c>
      <c r="CX3" s="28">
        <v>42963093</v>
      </c>
      <c r="CY3" s="153">
        <v>51420010</v>
      </c>
    </row>
    <row r="4" spans="1:103">
      <c r="A4" s="154" t="s">
        <v>2615</v>
      </c>
      <c r="B4" s="84">
        <v>2017</v>
      </c>
      <c r="C4" s="85" t="s">
        <v>2616</v>
      </c>
      <c r="D4" s="140" t="s">
        <v>80</v>
      </c>
      <c r="E4" s="29" t="s">
        <v>2617</v>
      </c>
      <c r="F4" s="156" t="s">
        <v>2618</v>
      </c>
      <c r="G4" s="29" t="s">
        <v>2619</v>
      </c>
      <c r="H4" s="156" t="s">
        <v>2620</v>
      </c>
      <c r="I4" s="157">
        <v>2020</v>
      </c>
      <c r="J4" s="150">
        <v>1954</v>
      </c>
      <c r="K4" s="100" t="s">
        <v>85</v>
      </c>
      <c r="L4" s="100" t="s">
        <v>49</v>
      </c>
      <c r="M4" s="100" t="s">
        <v>1122</v>
      </c>
      <c r="N4" s="100" t="s">
        <v>87</v>
      </c>
      <c r="O4" s="100" t="s">
        <v>365</v>
      </c>
      <c r="P4" s="16">
        <f t="shared" si="0"/>
        <v>36.56999021</v>
      </c>
      <c r="Q4" s="17">
        <f t="shared" si="1"/>
        <v>62.031643170000002</v>
      </c>
      <c r="R4" s="16">
        <f t="shared" si="2"/>
        <v>34.35794576</v>
      </c>
      <c r="S4" s="17">
        <f t="shared" si="3"/>
        <v>62.083092360000002</v>
      </c>
      <c r="T4" s="16">
        <f t="shared" si="4"/>
        <v>38.359033099999998</v>
      </c>
      <c r="U4" s="17">
        <f t="shared" si="5"/>
        <v>60.54582233</v>
      </c>
      <c r="V4" s="16">
        <f t="shared" si="6"/>
        <v>38.740434290000003</v>
      </c>
      <c r="W4" s="17">
        <f t="shared" si="7"/>
        <v>60.316913030000002</v>
      </c>
      <c r="X4" s="43">
        <f t="shared" si="8"/>
        <v>39.736665449999997</v>
      </c>
      <c r="Y4" s="162">
        <f t="shared" si="9"/>
        <v>60.09536164</v>
      </c>
      <c r="Z4" s="23">
        <f t="shared" ref="Z4:AE4" si="16">BV4/$BU4*100</f>
        <v>69.227606809999997</v>
      </c>
      <c r="AA4" s="86">
        <f t="shared" si="16"/>
        <v>26.257325099999999</v>
      </c>
      <c r="AB4" s="86">
        <f t="shared" si="16"/>
        <v>1.954354082</v>
      </c>
      <c r="AC4" s="86">
        <f t="shared" si="16"/>
        <v>0.85832018349999994</v>
      </c>
      <c r="AD4" s="86">
        <f t="shared" si="16"/>
        <v>0.4968650825</v>
      </c>
      <c r="AE4" s="86">
        <f t="shared" si="16"/>
        <v>1.2055287429999999</v>
      </c>
      <c r="AF4" s="23">
        <f t="shared" ref="AF4:AF103" si="17">100*CJ4/CI4</f>
        <v>69.387682920000003</v>
      </c>
      <c r="AG4" s="86">
        <f t="shared" ref="AG4:AG103" si="18">100*CK4/CI4</f>
        <v>24.738400729999999</v>
      </c>
      <c r="AH4" s="86">
        <f t="shared" ref="AH4:AH103" si="19">100*CL4/CI4</f>
        <v>3.2445026800000001</v>
      </c>
      <c r="AI4" s="86">
        <f t="shared" ref="AI4:AI103" si="20">100*CM4/CI4</f>
        <v>1.1417558910000001</v>
      </c>
      <c r="AJ4" s="86">
        <f t="shared" ref="AJ4:AJ103" si="21">100*CN4/CI4</f>
        <v>0.53601632119999998</v>
      </c>
      <c r="AK4" s="86">
        <f t="shared" ref="AK4:AK103" si="22">100*CO4/CI4</f>
        <v>0.95164145739999995</v>
      </c>
      <c r="AL4" s="45">
        <f t="shared" si="12"/>
        <v>86.180698649999997</v>
      </c>
      <c r="AM4" s="46">
        <v>45</v>
      </c>
      <c r="AN4" s="47">
        <f t="shared" si="13"/>
        <v>25.468332610000001</v>
      </c>
      <c r="AO4" s="46">
        <v>43</v>
      </c>
      <c r="AP4" s="47">
        <f t="shared" si="14"/>
        <v>28.111327530000001</v>
      </c>
      <c r="AQ4" s="164">
        <v>44</v>
      </c>
      <c r="AR4" s="48">
        <v>50536</v>
      </c>
      <c r="AS4" s="87">
        <v>45</v>
      </c>
      <c r="AT4" s="50">
        <v>57935</v>
      </c>
      <c r="AU4" s="87">
        <v>42</v>
      </c>
      <c r="AV4" s="158">
        <f t="shared" si="15"/>
        <v>49.76680752</v>
      </c>
      <c r="AW4" s="100"/>
      <c r="AX4" s="39">
        <v>2323282</v>
      </c>
      <c r="AY4" s="40">
        <v>849624</v>
      </c>
      <c r="AZ4" s="40">
        <v>1441170</v>
      </c>
      <c r="BA4" s="39">
        <v>2123372</v>
      </c>
      <c r="BB4" s="40">
        <v>729547</v>
      </c>
      <c r="BC4" s="40">
        <v>1318255</v>
      </c>
      <c r="BD4" s="39">
        <v>2074338</v>
      </c>
      <c r="BE4" s="40">
        <v>795696</v>
      </c>
      <c r="BF4" s="40">
        <v>1255925</v>
      </c>
      <c r="BG4" s="39">
        <v>2099819</v>
      </c>
      <c r="BH4" s="40">
        <v>813479</v>
      </c>
      <c r="BI4" s="40">
        <v>1266546</v>
      </c>
      <c r="BJ4" s="39">
        <v>2316445</v>
      </c>
      <c r="BK4" s="40">
        <v>920478</v>
      </c>
      <c r="BL4" s="40">
        <v>1392076</v>
      </c>
      <c r="BM4" s="159">
        <v>3891</v>
      </c>
      <c r="BN4" s="39">
        <v>4770935</v>
      </c>
      <c r="BO4" s="40">
        <v>3186580</v>
      </c>
      <c r="BP4" s="40">
        <v>1287250</v>
      </c>
      <c r="BQ4" s="40">
        <v>149345</v>
      </c>
      <c r="BR4" s="40">
        <v>44715</v>
      </c>
      <c r="BS4" s="40">
        <v>22745</v>
      </c>
      <c r="BT4" s="40">
        <v>80300</v>
      </c>
      <c r="BU4" s="39">
        <v>3685105</v>
      </c>
      <c r="BV4" s="40">
        <v>2551110</v>
      </c>
      <c r="BW4" s="40">
        <v>967610</v>
      </c>
      <c r="BX4" s="40">
        <v>72020</v>
      </c>
      <c r="BY4" s="40">
        <v>31630</v>
      </c>
      <c r="BZ4" s="40">
        <v>18310</v>
      </c>
      <c r="CA4" s="40">
        <v>44425</v>
      </c>
      <c r="CB4" s="39">
        <v>4779736</v>
      </c>
      <c r="CC4" s="40">
        <v>3204402</v>
      </c>
      <c r="CD4" s="40">
        <v>1244437</v>
      </c>
      <c r="CE4" s="40">
        <v>185602</v>
      </c>
      <c r="CF4" s="40">
        <v>54913</v>
      </c>
      <c r="CG4" s="40">
        <v>25907</v>
      </c>
      <c r="CH4" s="159">
        <v>64475</v>
      </c>
      <c r="CI4" s="39">
        <v>3647277</v>
      </c>
      <c r="CJ4" s="40">
        <v>2530761</v>
      </c>
      <c r="CK4" s="40">
        <v>902278</v>
      </c>
      <c r="CL4" s="40">
        <v>118336</v>
      </c>
      <c r="CM4" s="40">
        <v>41643</v>
      </c>
      <c r="CN4" s="40">
        <v>19550</v>
      </c>
      <c r="CO4" s="159">
        <v>34709</v>
      </c>
      <c r="CP4" s="41">
        <v>3320877</v>
      </c>
      <c r="CQ4" s="42">
        <v>458922</v>
      </c>
      <c r="CR4" s="42">
        <v>1022839</v>
      </c>
      <c r="CS4" s="42">
        <v>993344</v>
      </c>
      <c r="CT4" s="42">
        <v>845772</v>
      </c>
      <c r="CU4" s="41">
        <v>2288814</v>
      </c>
      <c r="CV4" s="42">
        <v>266278</v>
      </c>
      <c r="CW4" s="42">
        <v>688652</v>
      </c>
      <c r="CX4" s="42">
        <v>690468</v>
      </c>
      <c r="CY4" s="160">
        <v>643416</v>
      </c>
    </row>
    <row r="5" spans="1:103">
      <c r="A5" s="155" t="s">
        <v>2615</v>
      </c>
      <c r="B5" s="150">
        <v>2016</v>
      </c>
      <c r="C5" s="186" t="s">
        <v>2621</v>
      </c>
      <c r="D5" s="140" t="s">
        <v>80</v>
      </c>
      <c r="E5" s="29" t="s">
        <v>1826</v>
      </c>
      <c r="F5" s="156" t="s">
        <v>2622</v>
      </c>
      <c r="G5" s="29" t="s">
        <v>2623</v>
      </c>
      <c r="H5" s="156" t="s">
        <v>2624</v>
      </c>
      <c r="I5" s="161">
        <v>1986</v>
      </c>
      <c r="J5" s="150">
        <v>1934</v>
      </c>
      <c r="K5" s="100" t="s">
        <v>85</v>
      </c>
      <c r="L5" s="100" t="s">
        <v>49</v>
      </c>
      <c r="M5" s="100" t="s">
        <v>123</v>
      </c>
      <c r="N5" s="100" t="s">
        <v>87</v>
      </c>
      <c r="O5" s="100" t="s">
        <v>2625</v>
      </c>
      <c r="P5" s="43">
        <f t="shared" si="0"/>
        <v>36.56999021</v>
      </c>
      <c r="Q5" s="162">
        <f t="shared" si="1"/>
        <v>62.031643170000002</v>
      </c>
      <c r="R5" s="43">
        <f t="shared" si="2"/>
        <v>34.35794576</v>
      </c>
      <c r="S5" s="162">
        <f t="shared" si="3"/>
        <v>62.083092360000002</v>
      </c>
      <c r="T5" s="43">
        <f t="shared" si="4"/>
        <v>38.359033099999998</v>
      </c>
      <c r="U5" s="162">
        <f t="shared" si="5"/>
        <v>60.54582233</v>
      </c>
      <c r="V5" s="43">
        <f t="shared" si="6"/>
        <v>38.740434290000003</v>
      </c>
      <c r="W5" s="162">
        <f t="shared" si="7"/>
        <v>60.316913030000002</v>
      </c>
      <c r="X5" s="43">
        <f t="shared" si="8"/>
        <v>35.867261589999998</v>
      </c>
      <c r="Y5" s="162">
        <f t="shared" si="9"/>
        <v>63.958793630000002</v>
      </c>
      <c r="Z5" s="23">
        <f t="shared" ref="Z5:AE5" si="23">BV5/$BU5*100</f>
        <v>69.227606809999997</v>
      </c>
      <c r="AA5" s="86">
        <f t="shared" si="23"/>
        <v>26.257325099999999</v>
      </c>
      <c r="AB5" s="86">
        <f t="shared" si="23"/>
        <v>1.954354082</v>
      </c>
      <c r="AC5" s="86">
        <f t="shared" si="23"/>
        <v>0.85832018349999994</v>
      </c>
      <c r="AD5" s="86">
        <f t="shared" si="23"/>
        <v>0.4968650825</v>
      </c>
      <c r="AE5" s="86">
        <f t="shared" si="23"/>
        <v>1.2055287429999999</v>
      </c>
      <c r="AF5" s="23">
        <f t="shared" si="17"/>
        <v>69.387682920000003</v>
      </c>
      <c r="AG5" s="86">
        <f t="shared" si="18"/>
        <v>24.738400729999999</v>
      </c>
      <c r="AH5" s="86">
        <f t="shared" si="19"/>
        <v>3.2445026800000001</v>
      </c>
      <c r="AI5" s="86">
        <f t="shared" si="20"/>
        <v>1.1417558910000001</v>
      </c>
      <c r="AJ5" s="86">
        <f t="shared" si="21"/>
        <v>0.53601632119999998</v>
      </c>
      <c r="AK5" s="86">
        <f t="shared" si="22"/>
        <v>0.95164145739999995</v>
      </c>
      <c r="AL5" s="45">
        <f t="shared" si="12"/>
        <v>86.180698649999997</v>
      </c>
      <c r="AM5" s="46">
        <v>45</v>
      </c>
      <c r="AN5" s="47">
        <f t="shared" si="13"/>
        <v>25.468332610000001</v>
      </c>
      <c r="AO5" s="46">
        <v>43</v>
      </c>
      <c r="AP5" s="47">
        <f t="shared" si="14"/>
        <v>28.111327530000001</v>
      </c>
      <c r="AQ5" s="164">
        <v>44</v>
      </c>
      <c r="AR5" s="48">
        <v>50536</v>
      </c>
      <c r="AS5" s="87">
        <v>45</v>
      </c>
      <c r="AT5" s="50">
        <v>57935</v>
      </c>
      <c r="AU5" s="87">
        <v>42</v>
      </c>
      <c r="AV5" s="165">
        <f t="shared" si="15"/>
        <v>49.76680752</v>
      </c>
      <c r="AW5" s="100"/>
      <c r="AX5" s="39">
        <v>2323282</v>
      </c>
      <c r="AY5" s="40">
        <v>849624</v>
      </c>
      <c r="AZ5" s="40">
        <v>1441170</v>
      </c>
      <c r="BA5" s="39">
        <v>2123372</v>
      </c>
      <c r="BB5" s="40">
        <v>729547</v>
      </c>
      <c r="BC5" s="40">
        <v>1318255</v>
      </c>
      <c r="BD5" s="39">
        <v>2074338</v>
      </c>
      <c r="BE5" s="40">
        <v>795696</v>
      </c>
      <c r="BF5" s="40">
        <v>1255925</v>
      </c>
      <c r="BG5" s="39">
        <v>2099819</v>
      </c>
      <c r="BH5" s="40">
        <v>813479</v>
      </c>
      <c r="BI5" s="40">
        <v>1266546</v>
      </c>
      <c r="BJ5" s="39">
        <v>2087444</v>
      </c>
      <c r="BK5" s="40">
        <v>748709</v>
      </c>
      <c r="BL5" s="40">
        <v>1335104</v>
      </c>
      <c r="BM5" s="159">
        <v>3631</v>
      </c>
      <c r="BN5" s="39">
        <v>4770935</v>
      </c>
      <c r="BO5" s="40">
        <v>3186580</v>
      </c>
      <c r="BP5" s="40">
        <v>1287250</v>
      </c>
      <c r="BQ5" s="40">
        <v>149345</v>
      </c>
      <c r="BR5" s="40">
        <v>44715</v>
      </c>
      <c r="BS5" s="40">
        <v>22745</v>
      </c>
      <c r="BT5" s="40">
        <v>80300</v>
      </c>
      <c r="BU5" s="39">
        <v>3685105</v>
      </c>
      <c r="BV5" s="40">
        <v>2551110</v>
      </c>
      <c r="BW5" s="40">
        <v>967610</v>
      </c>
      <c r="BX5" s="40">
        <v>72020</v>
      </c>
      <c r="BY5" s="40">
        <v>31630</v>
      </c>
      <c r="BZ5" s="40">
        <v>18310</v>
      </c>
      <c r="CA5" s="40">
        <v>44425</v>
      </c>
      <c r="CB5" s="39">
        <v>4779736</v>
      </c>
      <c r="CC5" s="40">
        <v>3204402</v>
      </c>
      <c r="CD5" s="40">
        <v>1244437</v>
      </c>
      <c r="CE5" s="40">
        <v>185602</v>
      </c>
      <c r="CF5" s="40">
        <v>54913</v>
      </c>
      <c r="CG5" s="40">
        <v>25907</v>
      </c>
      <c r="CH5" s="159">
        <v>64475</v>
      </c>
      <c r="CI5" s="39">
        <v>3647277</v>
      </c>
      <c r="CJ5" s="40">
        <v>2530761</v>
      </c>
      <c r="CK5" s="40">
        <v>902278</v>
      </c>
      <c r="CL5" s="40">
        <v>118336</v>
      </c>
      <c r="CM5" s="40">
        <v>41643</v>
      </c>
      <c r="CN5" s="40">
        <v>19550</v>
      </c>
      <c r="CO5" s="159">
        <v>34709</v>
      </c>
      <c r="CP5" s="41">
        <v>3320877</v>
      </c>
      <c r="CQ5" s="42">
        <v>458922</v>
      </c>
      <c r="CR5" s="42">
        <v>1022839</v>
      </c>
      <c r="CS5" s="42">
        <v>993344</v>
      </c>
      <c r="CT5" s="42">
        <v>845772</v>
      </c>
      <c r="CU5" s="41">
        <v>2288814</v>
      </c>
      <c r="CV5" s="42">
        <v>266278</v>
      </c>
      <c r="CW5" s="42">
        <v>688652</v>
      </c>
      <c r="CX5" s="42">
        <v>690468</v>
      </c>
      <c r="CY5" s="160">
        <v>643416</v>
      </c>
    </row>
    <row r="6" spans="1:103">
      <c r="A6" s="155" t="s">
        <v>2626</v>
      </c>
      <c r="B6" s="150">
        <v>2014</v>
      </c>
      <c r="C6" s="187" t="s">
        <v>2616</v>
      </c>
      <c r="D6" s="140" t="s">
        <v>80</v>
      </c>
      <c r="E6" s="29" t="s">
        <v>1312</v>
      </c>
      <c r="F6" s="156" t="s">
        <v>2627</v>
      </c>
      <c r="G6" s="29" t="s">
        <v>2628</v>
      </c>
      <c r="H6" s="156" t="s">
        <v>2629</v>
      </c>
      <c r="I6" s="166">
        <v>2014</v>
      </c>
      <c r="J6" s="150">
        <v>1964</v>
      </c>
      <c r="K6" s="100" t="s">
        <v>85</v>
      </c>
      <c r="L6" s="100" t="s">
        <v>49</v>
      </c>
      <c r="M6" s="100" t="s">
        <v>148</v>
      </c>
      <c r="N6" s="100" t="s">
        <v>87</v>
      </c>
      <c r="O6" s="100" t="s">
        <v>102</v>
      </c>
      <c r="P6" s="43">
        <f t="shared" si="0"/>
        <v>42.77195227</v>
      </c>
      <c r="Q6" s="162">
        <f t="shared" si="1"/>
        <v>52.833143270000001</v>
      </c>
      <c r="R6" s="43">
        <f t="shared" si="2"/>
        <v>36.550871290000003</v>
      </c>
      <c r="S6" s="162">
        <f t="shared" si="3"/>
        <v>51.281512079999999</v>
      </c>
      <c r="T6" s="43">
        <f t="shared" si="4"/>
        <v>40.812659109999998</v>
      </c>
      <c r="U6" s="162">
        <f t="shared" si="5"/>
        <v>54.801577399999999</v>
      </c>
      <c r="V6" s="43">
        <f t="shared" si="6"/>
        <v>37.889373599999999</v>
      </c>
      <c r="W6" s="162">
        <f t="shared" si="7"/>
        <v>59.424519539999999</v>
      </c>
      <c r="X6" s="43">
        <f t="shared" si="8"/>
        <v>41.193839590000003</v>
      </c>
      <c r="Y6" s="162">
        <f t="shared" si="9"/>
        <v>53.89706898</v>
      </c>
      <c r="Z6" s="23">
        <f t="shared" ref="Z6:AE6" si="24">BV6/$BU6*100</f>
        <v>66.560263649999996</v>
      </c>
      <c r="AA6" s="86">
        <f t="shared" si="24"/>
        <v>3.1440677969999999</v>
      </c>
      <c r="AB6" s="86">
        <f t="shared" si="24"/>
        <v>5.7137476459999998</v>
      </c>
      <c r="AC6" s="86">
        <f t="shared" si="24"/>
        <v>5.4048964220000002</v>
      </c>
      <c r="AD6" s="86">
        <f t="shared" si="24"/>
        <v>13.691148780000001</v>
      </c>
      <c r="AE6" s="86">
        <f t="shared" si="24"/>
        <v>5.4858757059999999</v>
      </c>
      <c r="AF6" s="23">
        <f t="shared" si="17"/>
        <v>68.361235300000004</v>
      </c>
      <c r="AG6" s="86">
        <f t="shared" si="18"/>
        <v>3.0773330670000001</v>
      </c>
      <c r="AH6" s="86">
        <f t="shared" si="19"/>
        <v>4.6569322910000004</v>
      </c>
      <c r="AI6" s="86">
        <f t="shared" si="20"/>
        <v>6.1654025780000001</v>
      </c>
      <c r="AJ6" s="86">
        <f t="shared" si="21"/>
        <v>13.23918495</v>
      </c>
      <c r="AK6" s="86">
        <f t="shared" si="22"/>
        <v>4.4999118080000002</v>
      </c>
      <c r="AL6" s="45">
        <f t="shared" si="12"/>
        <v>92.847065869999994</v>
      </c>
      <c r="AM6" s="46">
        <v>5</v>
      </c>
      <c r="AN6" s="47">
        <f t="shared" si="13"/>
        <v>29.551214559999998</v>
      </c>
      <c r="AO6" s="46">
        <v>30</v>
      </c>
      <c r="AP6" s="47">
        <f t="shared" si="14"/>
        <v>36.11418261</v>
      </c>
      <c r="AQ6" s="164">
        <v>19</v>
      </c>
      <c r="AR6" s="48">
        <v>77640</v>
      </c>
      <c r="AS6" s="87">
        <v>6</v>
      </c>
      <c r="AT6" s="50">
        <v>85841</v>
      </c>
      <c r="AU6" s="87">
        <v>6</v>
      </c>
      <c r="AV6" s="165">
        <f t="shared" si="15"/>
        <v>42.522568489999998</v>
      </c>
      <c r="AW6" s="100"/>
      <c r="AX6" s="39">
        <v>359530</v>
      </c>
      <c r="AY6" s="40">
        <v>153778</v>
      </c>
      <c r="AZ6" s="40">
        <v>189951</v>
      </c>
      <c r="BA6" s="39">
        <v>318608</v>
      </c>
      <c r="BB6" s="40">
        <v>116454</v>
      </c>
      <c r="BC6" s="40">
        <v>163387</v>
      </c>
      <c r="BD6" s="39">
        <v>300495</v>
      </c>
      <c r="BE6" s="40">
        <v>122640</v>
      </c>
      <c r="BF6" s="40">
        <v>164676</v>
      </c>
      <c r="BG6" s="39">
        <v>326197</v>
      </c>
      <c r="BH6" s="40">
        <v>123594</v>
      </c>
      <c r="BI6" s="40">
        <v>193841</v>
      </c>
      <c r="BJ6" s="39">
        <v>354587</v>
      </c>
      <c r="BK6" s="40">
        <v>146068</v>
      </c>
      <c r="BL6" s="40">
        <v>191112</v>
      </c>
      <c r="BM6" s="159">
        <v>17407</v>
      </c>
      <c r="BN6" s="39">
        <v>712455</v>
      </c>
      <c r="BO6" s="40">
        <v>444250</v>
      </c>
      <c r="BP6" s="40">
        <v>21320</v>
      </c>
      <c r="BQ6" s="40">
        <v>47730</v>
      </c>
      <c r="BR6" s="40">
        <v>40340</v>
      </c>
      <c r="BS6" s="40">
        <v>106330</v>
      </c>
      <c r="BT6" s="40">
        <v>52485</v>
      </c>
      <c r="BU6" s="39">
        <v>531000</v>
      </c>
      <c r="BV6" s="40">
        <v>353435</v>
      </c>
      <c r="BW6" s="40">
        <v>16695</v>
      </c>
      <c r="BX6" s="40">
        <v>30340</v>
      </c>
      <c r="BY6" s="40">
        <v>28700</v>
      </c>
      <c r="BZ6" s="40">
        <v>72700</v>
      </c>
      <c r="CA6" s="40">
        <v>29130</v>
      </c>
      <c r="CB6" s="39">
        <v>708570</v>
      </c>
      <c r="CC6" s="40">
        <v>454831</v>
      </c>
      <c r="CD6" s="40">
        <v>21862</v>
      </c>
      <c r="CE6" s="40">
        <v>39038</v>
      </c>
      <c r="CF6" s="40">
        <v>44357</v>
      </c>
      <c r="CG6" s="40">
        <v>102124</v>
      </c>
      <c r="CH6" s="159">
        <v>46358</v>
      </c>
      <c r="CI6" s="39">
        <v>521588</v>
      </c>
      <c r="CJ6" s="40">
        <v>356564</v>
      </c>
      <c r="CK6" s="40">
        <v>16051</v>
      </c>
      <c r="CL6" s="40">
        <v>24290</v>
      </c>
      <c r="CM6" s="40">
        <v>32158</v>
      </c>
      <c r="CN6" s="40">
        <v>69054</v>
      </c>
      <c r="CO6" s="159">
        <v>23471</v>
      </c>
      <c r="CP6" s="41">
        <v>480586</v>
      </c>
      <c r="CQ6" s="42">
        <v>34376</v>
      </c>
      <c r="CR6" s="42">
        <v>134582</v>
      </c>
      <c r="CS6" s="42">
        <v>169609</v>
      </c>
      <c r="CT6" s="42">
        <v>142019</v>
      </c>
      <c r="CU6" s="41">
        <v>319243</v>
      </c>
      <c r="CV6" s="42">
        <v>13204</v>
      </c>
      <c r="CW6" s="42">
        <v>77384</v>
      </c>
      <c r="CX6" s="42">
        <v>113363</v>
      </c>
      <c r="CY6" s="160">
        <v>115292</v>
      </c>
    </row>
    <row r="7" spans="1:103">
      <c r="A7" s="155" t="s">
        <v>2626</v>
      </c>
      <c r="B7" s="150">
        <v>2016</v>
      </c>
      <c r="C7" s="186" t="s">
        <v>2621</v>
      </c>
      <c r="D7" s="140" t="s">
        <v>80</v>
      </c>
      <c r="E7" s="29" t="s">
        <v>639</v>
      </c>
      <c r="F7" s="156" t="s">
        <v>2630</v>
      </c>
      <c r="G7" s="29" t="s">
        <v>2631</v>
      </c>
      <c r="H7" s="156" t="s">
        <v>2632</v>
      </c>
      <c r="I7" s="166" t="s">
        <v>2633</v>
      </c>
      <c r="J7" s="150">
        <v>1957</v>
      </c>
      <c r="K7" s="100" t="s">
        <v>131</v>
      </c>
      <c r="L7" s="100" t="s">
        <v>49</v>
      </c>
      <c r="M7" s="100" t="s">
        <v>148</v>
      </c>
      <c r="N7" s="100" t="s">
        <v>87</v>
      </c>
      <c r="O7" s="100" t="s">
        <v>2625</v>
      </c>
      <c r="P7" s="43">
        <f t="shared" si="0"/>
        <v>42.77195227</v>
      </c>
      <c r="Q7" s="162">
        <f t="shared" si="1"/>
        <v>52.833143270000001</v>
      </c>
      <c r="R7" s="43">
        <f t="shared" si="2"/>
        <v>36.550871290000003</v>
      </c>
      <c r="S7" s="162">
        <f t="shared" si="3"/>
        <v>51.281512079999999</v>
      </c>
      <c r="T7" s="43">
        <f t="shared" si="4"/>
        <v>40.812659109999998</v>
      </c>
      <c r="U7" s="162">
        <f t="shared" si="5"/>
        <v>54.801577399999999</v>
      </c>
      <c r="V7" s="43">
        <f t="shared" si="6"/>
        <v>37.889373599999999</v>
      </c>
      <c r="W7" s="162">
        <f t="shared" si="7"/>
        <v>59.424519539999999</v>
      </c>
      <c r="X7" s="43">
        <f t="shared" si="8"/>
        <v>11.623389339999999</v>
      </c>
      <c r="Y7" s="162">
        <f t="shared" si="9"/>
        <v>44.358000390000001</v>
      </c>
      <c r="Z7" s="23">
        <f t="shared" ref="Z7:AE7" si="25">BV7/$BU7*100</f>
        <v>66.560263649999996</v>
      </c>
      <c r="AA7" s="86">
        <f t="shared" si="25"/>
        <v>3.1440677969999999</v>
      </c>
      <c r="AB7" s="86">
        <f t="shared" si="25"/>
        <v>5.7137476459999998</v>
      </c>
      <c r="AC7" s="86">
        <f t="shared" si="25"/>
        <v>5.4048964220000002</v>
      </c>
      <c r="AD7" s="86">
        <f t="shared" si="25"/>
        <v>13.691148780000001</v>
      </c>
      <c r="AE7" s="86">
        <f t="shared" si="25"/>
        <v>5.4858757059999999</v>
      </c>
      <c r="AF7" s="23">
        <f t="shared" si="17"/>
        <v>68.361235300000004</v>
      </c>
      <c r="AG7" s="86">
        <f t="shared" si="18"/>
        <v>3.0773330670000001</v>
      </c>
      <c r="AH7" s="86">
        <f t="shared" si="19"/>
        <v>4.6569322910000004</v>
      </c>
      <c r="AI7" s="86">
        <f t="shared" si="20"/>
        <v>6.1654025780000001</v>
      </c>
      <c r="AJ7" s="86">
        <f t="shared" si="21"/>
        <v>13.23918495</v>
      </c>
      <c r="AK7" s="86">
        <f t="shared" si="22"/>
        <v>4.4999118080000002</v>
      </c>
      <c r="AL7" s="45">
        <f t="shared" si="12"/>
        <v>92.847065869999994</v>
      </c>
      <c r="AM7" s="46">
        <v>5</v>
      </c>
      <c r="AN7" s="47">
        <f t="shared" si="13"/>
        <v>29.551214559999998</v>
      </c>
      <c r="AO7" s="46">
        <v>30</v>
      </c>
      <c r="AP7" s="47">
        <f t="shared" si="14"/>
        <v>36.11418261</v>
      </c>
      <c r="AQ7" s="164">
        <v>19</v>
      </c>
      <c r="AR7" s="48">
        <v>77640</v>
      </c>
      <c r="AS7" s="87">
        <v>6</v>
      </c>
      <c r="AT7" s="50">
        <v>85841</v>
      </c>
      <c r="AU7" s="87">
        <v>6</v>
      </c>
      <c r="AV7" s="165">
        <f t="shared" si="15"/>
        <v>42.522568489999998</v>
      </c>
      <c r="AW7" s="100"/>
      <c r="AX7" s="39">
        <v>359530</v>
      </c>
      <c r="AY7" s="40">
        <v>153778</v>
      </c>
      <c r="AZ7" s="40">
        <v>189951</v>
      </c>
      <c r="BA7" s="39">
        <v>318608</v>
      </c>
      <c r="BB7" s="40">
        <v>116454</v>
      </c>
      <c r="BC7" s="40">
        <v>163387</v>
      </c>
      <c r="BD7" s="39">
        <v>300495</v>
      </c>
      <c r="BE7" s="40">
        <v>122640</v>
      </c>
      <c r="BF7" s="40">
        <v>164676</v>
      </c>
      <c r="BG7" s="39">
        <v>326197</v>
      </c>
      <c r="BH7" s="40">
        <v>123594</v>
      </c>
      <c r="BI7" s="40">
        <v>193841</v>
      </c>
      <c r="BJ7" s="39">
        <v>311441</v>
      </c>
      <c r="BK7" s="40">
        <v>36200</v>
      </c>
      <c r="BL7" s="40">
        <v>138149</v>
      </c>
      <c r="BM7" s="159">
        <v>137092</v>
      </c>
      <c r="BN7" s="39">
        <v>712455</v>
      </c>
      <c r="BO7" s="40">
        <v>444250</v>
      </c>
      <c r="BP7" s="40">
        <v>21320</v>
      </c>
      <c r="BQ7" s="40">
        <v>47730</v>
      </c>
      <c r="BR7" s="40">
        <v>40340</v>
      </c>
      <c r="BS7" s="40">
        <v>106330</v>
      </c>
      <c r="BT7" s="40">
        <v>52485</v>
      </c>
      <c r="BU7" s="39">
        <v>531000</v>
      </c>
      <c r="BV7" s="40">
        <v>353435</v>
      </c>
      <c r="BW7" s="40">
        <v>16695</v>
      </c>
      <c r="BX7" s="40">
        <v>30340</v>
      </c>
      <c r="BY7" s="40">
        <v>28700</v>
      </c>
      <c r="BZ7" s="40">
        <v>72700</v>
      </c>
      <c r="CA7" s="40">
        <v>29130</v>
      </c>
      <c r="CB7" s="39">
        <v>708570</v>
      </c>
      <c r="CC7" s="40">
        <v>454831</v>
      </c>
      <c r="CD7" s="40">
        <v>21862</v>
      </c>
      <c r="CE7" s="40">
        <v>39038</v>
      </c>
      <c r="CF7" s="40">
        <v>44357</v>
      </c>
      <c r="CG7" s="40">
        <v>102124</v>
      </c>
      <c r="CH7" s="159">
        <v>46358</v>
      </c>
      <c r="CI7" s="39">
        <v>521588</v>
      </c>
      <c r="CJ7" s="40">
        <v>356564</v>
      </c>
      <c r="CK7" s="40">
        <v>16051</v>
      </c>
      <c r="CL7" s="40">
        <v>24290</v>
      </c>
      <c r="CM7" s="40">
        <v>32158</v>
      </c>
      <c r="CN7" s="40">
        <v>69054</v>
      </c>
      <c r="CO7" s="159">
        <v>23471</v>
      </c>
      <c r="CP7" s="41">
        <v>480586</v>
      </c>
      <c r="CQ7" s="42">
        <v>34376</v>
      </c>
      <c r="CR7" s="42">
        <v>134582</v>
      </c>
      <c r="CS7" s="42">
        <v>169609</v>
      </c>
      <c r="CT7" s="42">
        <v>142019</v>
      </c>
      <c r="CU7" s="41">
        <v>319243</v>
      </c>
      <c r="CV7" s="42">
        <v>13204</v>
      </c>
      <c r="CW7" s="42">
        <v>77384</v>
      </c>
      <c r="CX7" s="42">
        <v>113363</v>
      </c>
      <c r="CY7" s="160">
        <v>115292</v>
      </c>
    </row>
    <row r="8" spans="1:103">
      <c r="A8" s="155" t="s">
        <v>2634</v>
      </c>
      <c r="B8" s="150">
        <v>2018</v>
      </c>
      <c r="C8" s="188" t="s">
        <v>2635</v>
      </c>
      <c r="D8" s="140" t="s">
        <v>126</v>
      </c>
      <c r="E8" s="29" t="s">
        <v>2636</v>
      </c>
      <c r="F8" s="156" t="s">
        <v>2637</v>
      </c>
      <c r="G8" s="29" t="s">
        <v>2638</v>
      </c>
      <c r="H8" s="156" t="s">
        <v>2639</v>
      </c>
      <c r="I8" s="166">
        <v>2018</v>
      </c>
      <c r="J8" s="150">
        <v>1976</v>
      </c>
      <c r="K8" s="100" t="s">
        <v>131</v>
      </c>
      <c r="L8" s="100" t="s">
        <v>49</v>
      </c>
      <c r="M8" s="100" t="s">
        <v>2640</v>
      </c>
      <c r="N8" s="100" t="s">
        <v>2641</v>
      </c>
      <c r="O8" s="100" t="s">
        <v>2625</v>
      </c>
      <c r="P8" s="43">
        <f t="shared" si="0"/>
        <v>49.218487850000002</v>
      </c>
      <c r="Q8" s="162">
        <f t="shared" si="1"/>
        <v>48.910692570000002</v>
      </c>
      <c r="R8" s="43">
        <f t="shared" si="2"/>
        <v>44.58041884</v>
      </c>
      <c r="S8" s="162">
        <f t="shared" si="3"/>
        <v>48.083144920000002</v>
      </c>
      <c r="T8" s="43">
        <f t="shared" si="4"/>
        <v>44.448548680000002</v>
      </c>
      <c r="U8" s="162">
        <f t="shared" si="5"/>
        <v>53.484606290000002</v>
      </c>
      <c r="V8" s="43">
        <f t="shared" si="6"/>
        <v>44.912315880000001</v>
      </c>
      <c r="W8" s="162">
        <f t="shared" si="7"/>
        <v>53.393988640000003</v>
      </c>
      <c r="X8" s="43">
        <f t="shared" si="8"/>
        <v>49.955794300000001</v>
      </c>
      <c r="Y8" s="162">
        <f t="shared" si="9"/>
        <v>47.61129854</v>
      </c>
      <c r="Z8" s="23">
        <f t="shared" ref="Z8:AE8" si="26">BV8/$BU8*100</f>
        <v>64.183524050000003</v>
      </c>
      <c r="AA8" s="86">
        <f t="shared" si="26"/>
        <v>4.3278605900000002</v>
      </c>
      <c r="AB8" s="86">
        <f t="shared" si="26"/>
        <v>23.172599229999999</v>
      </c>
      <c r="AC8" s="86">
        <f t="shared" si="26"/>
        <v>2.6139912139999999</v>
      </c>
      <c r="AD8" s="86">
        <f t="shared" si="26"/>
        <v>3.9816520660000001</v>
      </c>
      <c r="AE8" s="86">
        <f t="shared" si="26"/>
        <v>1.7203728519999999</v>
      </c>
      <c r="AF8" s="23">
        <f t="shared" si="17"/>
        <v>63.36118201</v>
      </c>
      <c r="AG8" s="86">
        <f t="shared" si="18"/>
        <v>3.6163949510000002</v>
      </c>
      <c r="AH8" s="86">
        <f t="shared" si="19"/>
        <v>25.009495059999999</v>
      </c>
      <c r="AI8" s="86">
        <f t="shared" si="20"/>
        <v>2.9501766009999999</v>
      </c>
      <c r="AJ8" s="86">
        <f t="shared" si="21"/>
        <v>3.6784986279999998</v>
      </c>
      <c r="AK8" s="86">
        <f t="shared" si="22"/>
        <v>1.3842527499999999</v>
      </c>
      <c r="AL8" s="45">
        <f t="shared" si="12"/>
        <v>87.139294570000004</v>
      </c>
      <c r="AM8" s="46">
        <v>38</v>
      </c>
      <c r="AN8" s="47">
        <f t="shared" si="13"/>
        <v>29.46680551</v>
      </c>
      <c r="AO8" s="46">
        <v>31</v>
      </c>
      <c r="AP8" s="47">
        <f t="shared" si="14"/>
        <v>35.745079320000002</v>
      </c>
      <c r="AQ8" s="164">
        <v>21</v>
      </c>
      <c r="AR8" s="48">
        <v>58945</v>
      </c>
      <c r="AS8" s="87">
        <v>29</v>
      </c>
      <c r="AT8" s="50">
        <v>64657</v>
      </c>
      <c r="AU8" s="87">
        <v>26</v>
      </c>
      <c r="AV8" s="165">
        <f t="shared" si="15"/>
        <v>41.241072469999999</v>
      </c>
      <c r="AW8" s="100"/>
      <c r="AX8" s="39">
        <v>3397388</v>
      </c>
      <c r="AY8" s="40">
        <v>1672143</v>
      </c>
      <c r="AZ8" s="40">
        <v>1661686</v>
      </c>
      <c r="BA8" s="39">
        <v>2604657</v>
      </c>
      <c r="BB8" s="40">
        <v>1161167</v>
      </c>
      <c r="BC8" s="40">
        <v>1252401</v>
      </c>
      <c r="BD8" s="39">
        <v>2306559</v>
      </c>
      <c r="BE8" s="40">
        <v>1025232</v>
      </c>
      <c r="BF8" s="40">
        <v>1233654</v>
      </c>
      <c r="BG8" s="39">
        <v>2303838</v>
      </c>
      <c r="BH8" s="40">
        <v>1034707</v>
      </c>
      <c r="BI8" s="40">
        <v>1230111</v>
      </c>
      <c r="BJ8" s="39">
        <v>2384308</v>
      </c>
      <c r="BK8" s="40">
        <v>1191100</v>
      </c>
      <c r="BL8" s="40">
        <v>1135200</v>
      </c>
      <c r="BM8" s="159">
        <v>58008</v>
      </c>
      <c r="BN8" s="39">
        <v>6519390</v>
      </c>
      <c r="BO8" s="40">
        <v>3795360</v>
      </c>
      <c r="BP8" s="40">
        <v>284430</v>
      </c>
      <c r="BQ8" s="40">
        <v>1843415</v>
      </c>
      <c r="BR8" s="40">
        <v>166560</v>
      </c>
      <c r="BS8" s="40">
        <v>276195</v>
      </c>
      <c r="BT8" s="40">
        <v>153430</v>
      </c>
      <c r="BU8" s="39">
        <v>4920445</v>
      </c>
      <c r="BV8" s="40">
        <v>3158115</v>
      </c>
      <c r="BW8" s="40">
        <v>212950</v>
      </c>
      <c r="BX8" s="40">
        <v>1140195</v>
      </c>
      <c r="BY8" s="40">
        <v>128620</v>
      </c>
      <c r="BZ8" s="40">
        <v>195915</v>
      </c>
      <c r="CA8" s="40">
        <v>84650</v>
      </c>
      <c r="CB8" s="39">
        <v>6392017</v>
      </c>
      <c r="CC8" s="40">
        <v>3695647</v>
      </c>
      <c r="CD8" s="40">
        <v>239101</v>
      </c>
      <c r="CE8" s="40">
        <v>1895149</v>
      </c>
      <c r="CF8" s="40">
        <v>181468</v>
      </c>
      <c r="CG8" s="40">
        <v>257426</v>
      </c>
      <c r="CH8" s="159">
        <v>123226</v>
      </c>
      <c r="CI8" s="39">
        <v>4763003</v>
      </c>
      <c r="CJ8" s="40">
        <v>3017895</v>
      </c>
      <c r="CK8" s="40">
        <v>172249</v>
      </c>
      <c r="CL8" s="40">
        <v>1191203</v>
      </c>
      <c r="CM8" s="40">
        <v>140517</v>
      </c>
      <c r="CN8" s="40">
        <v>175207</v>
      </c>
      <c r="CO8" s="159">
        <v>65932</v>
      </c>
      <c r="CP8" s="41">
        <v>4732532</v>
      </c>
      <c r="CQ8" s="42">
        <v>608637</v>
      </c>
      <c r="CR8" s="42">
        <v>1129129</v>
      </c>
      <c r="CS8" s="42">
        <v>1600240</v>
      </c>
      <c r="CT8" s="42">
        <v>1394526</v>
      </c>
      <c r="CU8" s="41">
        <v>2930339</v>
      </c>
      <c r="CV8" s="42">
        <v>166576</v>
      </c>
      <c r="CW8" s="42">
        <v>654137</v>
      </c>
      <c r="CX8" s="42">
        <v>1062174</v>
      </c>
      <c r="CY8" s="160">
        <v>1047452</v>
      </c>
    </row>
    <row r="9" spans="1:103">
      <c r="A9" s="154" t="s">
        <v>2634</v>
      </c>
      <c r="B9" s="150">
        <v>2016</v>
      </c>
      <c r="C9" s="186" t="s">
        <v>2621</v>
      </c>
      <c r="D9" s="140" t="s">
        <v>126</v>
      </c>
      <c r="E9" s="29" t="s">
        <v>293</v>
      </c>
      <c r="F9" s="156" t="s">
        <v>915</v>
      </c>
      <c r="G9" s="29" t="s">
        <v>2642</v>
      </c>
      <c r="H9" s="156" t="s">
        <v>2643</v>
      </c>
      <c r="I9" s="166">
        <v>2020</v>
      </c>
      <c r="J9" s="150">
        <v>1964</v>
      </c>
      <c r="K9" s="100" t="s">
        <v>85</v>
      </c>
      <c r="L9" s="100" t="s">
        <v>49</v>
      </c>
      <c r="M9" s="100" t="s">
        <v>148</v>
      </c>
      <c r="N9" s="100" t="s">
        <v>87</v>
      </c>
      <c r="O9" s="100" t="s">
        <v>365</v>
      </c>
      <c r="P9" s="43">
        <f t="shared" si="0"/>
        <v>49.218487850000002</v>
      </c>
      <c r="Q9" s="162">
        <f t="shared" si="1"/>
        <v>48.910692570000002</v>
      </c>
      <c r="R9" s="43">
        <f t="shared" si="2"/>
        <v>44.58041884</v>
      </c>
      <c r="S9" s="162">
        <f t="shared" si="3"/>
        <v>48.083144920000002</v>
      </c>
      <c r="T9" s="43">
        <f t="shared" si="4"/>
        <v>44.448548680000002</v>
      </c>
      <c r="U9" s="162">
        <f t="shared" si="5"/>
        <v>53.484606290000002</v>
      </c>
      <c r="V9" s="43">
        <f t="shared" si="6"/>
        <v>44.912315880000001</v>
      </c>
      <c r="W9" s="162">
        <f t="shared" si="7"/>
        <v>53.393988640000003</v>
      </c>
      <c r="X9" s="43">
        <f t="shared" si="8"/>
        <v>51.156626930000002</v>
      </c>
      <c r="Y9" s="162">
        <f t="shared" si="9"/>
        <v>48.807936779999999</v>
      </c>
      <c r="Z9" s="23">
        <f t="shared" ref="Z9:AE9" si="27">BV9/$BU9*100</f>
        <v>64.183524050000003</v>
      </c>
      <c r="AA9" s="86">
        <f t="shared" si="27"/>
        <v>4.3278605900000002</v>
      </c>
      <c r="AB9" s="86">
        <f t="shared" si="27"/>
        <v>23.172599229999999</v>
      </c>
      <c r="AC9" s="86">
        <f t="shared" si="27"/>
        <v>2.6139912139999999</v>
      </c>
      <c r="AD9" s="86">
        <f t="shared" si="27"/>
        <v>3.9816520660000001</v>
      </c>
      <c r="AE9" s="86">
        <f t="shared" si="27"/>
        <v>1.7203728519999999</v>
      </c>
      <c r="AF9" s="23">
        <f t="shared" si="17"/>
        <v>63.36118201</v>
      </c>
      <c r="AG9" s="86">
        <f t="shared" si="18"/>
        <v>3.6163949510000002</v>
      </c>
      <c r="AH9" s="86">
        <f t="shared" si="19"/>
        <v>25.009495059999999</v>
      </c>
      <c r="AI9" s="86">
        <f t="shared" si="20"/>
        <v>2.9501766009999999</v>
      </c>
      <c r="AJ9" s="86">
        <f t="shared" si="21"/>
        <v>3.6784986279999998</v>
      </c>
      <c r="AK9" s="86">
        <f t="shared" si="22"/>
        <v>1.3842527499999999</v>
      </c>
      <c r="AL9" s="45">
        <f t="shared" si="12"/>
        <v>87.139294570000004</v>
      </c>
      <c r="AM9" s="46">
        <v>38</v>
      </c>
      <c r="AN9" s="47">
        <f t="shared" si="13"/>
        <v>29.46680551</v>
      </c>
      <c r="AO9" s="46">
        <v>31</v>
      </c>
      <c r="AP9" s="47">
        <f t="shared" si="14"/>
        <v>35.745079320000002</v>
      </c>
      <c r="AQ9" s="164">
        <v>21</v>
      </c>
      <c r="AR9" s="48">
        <v>58945</v>
      </c>
      <c r="AS9" s="87">
        <v>29</v>
      </c>
      <c r="AT9" s="50">
        <v>64657</v>
      </c>
      <c r="AU9" s="87">
        <v>26</v>
      </c>
      <c r="AV9" s="165">
        <f t="shared" si="15"/>
        <v>41.241072469999999</v>
      </c>
      <c r="AW9" s="100"/>
      <c r="AX9" s="39">
        <v>3397388</v>
      </c>
      <c r="AY9" s="40">
        <v>1672143</v>
      </c>
      <c r="AZ9" s="40">
        <v>1661686</v>
      </c>
      <c r="BA9" s="39">
        <v>2604657</v>
      </c>
      <c r="BB9" s="40">
        <v>1161167</v>
      </c>
      <c r="BC9" s="40">
        <v>1252401</v>
      </c>
      <c r="BD9" s="39">
        <v>2306559</v>
      </c>
      <c r="BE9" s="40">
        <v>1025232</v>
      </c>
      <c r="BF9" s="40">
        <v>1233654</v>
      </c>
      <c r="BG9" s="39">
        <v>2303838</v>
      </c>
      <c r="BH9" s="40">
        <v>1034707</v>
      </c>
      <c r="BI9" s="40">
        <v>1230111</v>
      </c>
      <c r="BJ9" s="39">
        <v>3355317</v>
      </c>
      <c r="BK9" s="40">
        <v>1716467</v>
      </c>
      <c r="BL9" s="40">
        <v>1637661</v>
      </c>
      <c r="BM9" s="159">
        <v>1189</v>
      </c>
      <c r="BN9" s="39">
        <v>6519390</v>
      </c>
      <c r="BO9" s="40">
        <v>3795360</v>
      </c>
      <c r="BP9" s="40">
        <v>284430</v>
      </c>
      <c r="BQ9" s="40">
        <v>1843415</v>
      </c>
      <c r="BR9" s="40">
        <v>166560</v>
      </c>
      <c r="BS9" s="40">
        <v>276195</v>
      </c>
      <c r="BT9" s="40">
        <v>153430</v>
      </c>
      <c r="BU9" s="39">
        <v>4920445</v>
      </c>
      <c r="BV9" s="40">
        <v>3158115</v>
      </c>
      <c r="BW9" s="40">
        <v>212950</v>
      </c>
      <c r="BX9" s="40">
        <v>1140195</v>
      </c>
      <c r="BY9" s="40">
        <v>128620</v>
      </c>
      <c r="BZ9" s="40">
        <v>195915</v>
      </c>
      <c r="CA9" s="40">
        <v>84650</v>
      </c>
      <c r="CB9" s="39">
        <v>6392017</v>
      </c>
      <c r="CC9" s="40">
        <v>3695647</v>
      </c>
      <c r="CD9" s="40">
        <v>239101</v>
      </c>
      <c r="CE9" s="40">
        <v>1895149</v>
      </c>
      <c r="CF9" s="40">
        <v>181468</v>
      </c>
      <c r="CG9" s="40">
        <v>257426</v>
      </c>
      <c r="CH9" s="159">
        <v>123226</v>
      </c>
      <c r="CI9" s="39">
        <v>4763003</v>
      </c>
      <c r="CJ9" s="40">
        <v>3017895</v>
      </c>
      <c r="CK9" s="40">
        <v>172249</v>
      </c>
      <c r="CL9" s="40">
        <v>1191203</v>
      </c>
      <c r="CM9" s="40">
        <v>140517</v>
      </c>
      <c r="CN9" s="40">
        <v>175207</v>
      </c>
      <c r="CO9" s="159">
        <v>65932</v>
      </c>
      <c r="CP9" s="41">
        <v>4732532</v>
      </c>
      <c r="CQ9" s="42">
        <v>608637</v>
      </c>
      <c r="CR9" s="42">
        <v>1129129</v>
      </c>
      <c r="CS9" s="42">
        <v>1600240</v>
      </c>
      <c r="CT9" s="42">
        <v>1394526</v>
      </c>
      <c r="CU9" s="41">
        <v>2930339</v>
      </c>
      <c r="CV9" s="42">
        <v>166576</v>
      </c>
      <c r="CW9" s="42">
        <v>654137</v>
      </c>
      <c r="CX9" s="42">
        <v>1062174</v>
      </c>
      <c r="CY9" s="160">
        <v>1047452</v>
      </c>
    </row>
    <row r="10" spans="1:103">
      <c r="A10" s="154" t="s">
        <v>2644</v>
      </c>
      <c r="B10" s="150">
        <v>2014</v>
      </c>
      <c r="C10" s="187" t="s">
        <v>2616</v>
      </c>
      <c r="D10" s="140" t="s">
        <v>80</v>
      </c>
      <c r="E10" s="29" t="s">
        <v>144</v>
      </c>
      <c r="F10" s="156" t="s">
        <v>2645</v>
      </c>
      <c r="G10" s="29" t="s">
        <v>2646</v>
      </c>
      <c r="H10" s="156" t="s">
        <v>2647</v>
      </c>
      <c r="I10" s="166">
        <v>2014</v>
      </c>
      <c r="J10" s="150">
        <v>1977</v>
      </c>
      <c r="K10" s="100" t="s">
        <v>85</v>
      </c>
      <c r="L10" s="100" t="s">
        <v>49</v>
      </c>
      <c r="M10" s="100" t="s">
        <v>132</v>
      </c>
      <c r="N10" s="100" t="s">
        <v>87</v>
      </c>
      <c r="O10" s="100" t="s">
        <v>102</v>
      </c>
      <c r="P10" s="43">
        <f t="shared" si="0"/>
        <v>34.775061950000001</v>
      </c>
      <c r="Q10" s="162">
        <f t="shared" si="1"/>
        <v>62.395729860000003</v>
      </c>
      <c r="R10" s="43">
        <f t="shared" si="2"/>
        <v>33.653124130000002</v>
      </c>
      <c r="S10" s="162">
        <f t="shared" si="3"/>
        <v>60.574102160000002</v>
      </c>
      <c r="T10" s="43">
        <f t="shared" si="4"/>
        <v>36.878990299999998</v>
      </c>
      <c r="U10" s="162">
        <f t="shared" si="5"/>
        <v>60.566936079999998</v>
      </c>
      <c r="V10" s="43">
        <f t="shared" si="6"/>
        <v>38.864659770000003</v>
      </c>
      <c r="W10" s="162">
        <f t="shared" si="7"/>
        <v>58.715904500000001</v>
      </c>
      <c r="X10" s="43">
        <f t="shared" si="8"/>
        <v>0</v>
      </c>
      <c r="Y10" s="162">
        <f t="shared" si="9"/>
        <v>66.529535449999997</v>
      </c>
      <c r="Z10" s="23">
        <f t="shared" ref="Z10:AE10" si="28">BV10/$BU10*100</f>
        <v>78.044592640000005</v>
      </c>
      <c r="AA10" s="86">
        <f t="shared" si="28"/>
        <v>15.07057217</v>
      </c>
      <c r="AB10" s="86">
        <f t="shared" si="28"/>
        <v>3.5570364900000002</v>
      </c>
      <c r="AC10" s="86">
        <f t="shared" si="28"/>
        <v>1.0281722360000001</v>
      </c>
      <c r="AD10" s="86">
        <f t="shared" si="28"/>
        <v>0.62428787919999995</v>
      </c>
      <c r="AE10" s="86">
        <f t="shared" si="28"/>
        <v>1.67533859</v>
      </c>
      <c r="AF10" s="23">
        <f t="shared" si="17"/>
        <v>77.521033660000001</v>
      </c>
      <c r="AG10" s="86">
        <f t="shared" si="18"/>
        <v>14.238834929999999</v>
      </c>
      <c r="AH10" s="86">
        <f t="shared" si="19"/>
        <v>5.0395496729999998</v>
      </c>
      <c r="AI10" s="86">
        <f t="shared" si="20"/>
        <v>1.359118834</v>
      </c>
      <c r="AJ10" s="86">
        <f t="shared" si="21"/>
        <v>0.67481899059999995</v>
      </c>
      <c r="AK10" s="86">
        <f t="shared" si="22"/>
        <v>1.1666439099999999</v>
      </c>
      <c r="AL10" s="45">
        <f t="shared" si="12"/>
        <v>86.569757300000006</v>
      </c>
      <c r="AM10" s="46">
        <v>43</v>
      </c>
      <c r="AN10" s="47">
        <f t="shared" si="13"/>
        <v>23.027789779999999</v>
      </c>
      <c r="AO10" s="46">
        <v>48</v>
      </c>
      <c r="AP10" s="47">
        <f t="shared" si="14"/>
        <v>24.832656050000001</v>
      </c>
      <c r="AQ10" s="164">
        <v>48</v>
      </c>
      <c r="AR10" s="48">
        <v>47597</v>
      </c>
      <c r="AS10" s="87">
        <v>48</v>
      </c>
      <c r="AT10" s="50">
        <v>51681</v>
      </c>
      <c r="AU10" s="87">
        <v>49</v>
      </c>
      <c r="AV10" s="165">
        <f t="shared" si="15"/>
        <v>58.66404739</v>
      </c>
      <c r="AW10" s="100"/>
      <c r="AX10" s="39">
        <v>1219069</v>
      </c>
      <c r="AY10" s="40">
        <v>423932</v>
      </c>
      <c r="AZ10" s="40">
        <v>760647</v>
      </c>
      <c r="BA10" s="39">
        <v>1130635</v>
      </c>
      <c r="BB10" s="40">
        <v>380494</v>
      </c>
      <c r="BC10" s="40">
        <v>684872</v>
      </c>
      <c r="BD10" s="39">
        <v>1069468</v>
      </c>
      <c r="BE10" s="40">
        <v>394409</v>
      </c>
      <c r="BF10" s="40">
        <v>647744</v>
      </c>
      <c r="BG10" s="39">
        <v>1086617</v>
      </c>
      <c r="BH10" s="40">
        <v>422310</v>
      </c>
      <c r="BI10" s="40">
        <v>638017</v>
      </c>
      <c r="BJ10" s="39">
        <v>1193261</v>
      </c>
      <c r="BK10" s="40">
        <v>0</v>
      </c>
      <c r="BL10" s="40">
        <v>793871</v>
      </c>
      <c r="BM10" s="159">
        <v>399390</v>
      </c>
      <c r="BN10" s="39">
        <v>2903065</v>
      </c>
      <c r="BO10" s="40">
        <v>2168030</v>
      </c>
      <c r="BP10" s="40">
        <v>455355</v>
      </c>
      <c r="BQ10" s="40">
        <v>160425</v>
      </c>
      <c r="BR10" s="40">
        <v>33905</v>
      </c>
      <c r="BS10" s="40">
        <v>17710</v>
      </c>
      <c r="BT10" s="40">
        <v>67640</v>
      </c>
      <c r="BU10" s="39">
        <v>2207315</v>
      </c>
      <c r="BV10" s="40">
        <v>1722690</v>
      </c>
      <c r="BW10" s="40">
        <v>332655</v>
      </c>
      <c r="BX10" s="40">
        <v>78515</v>
      </c>
      <c r="BY10" s="40">
        <v>22695</v>
      </c>
      <c r="BZ10" s="40">
        <v>13780</v>
      </c>
      <c r="CA10" s="40">
        <v>36980</v>
      </c>
      <c r="CB10" s="39">
        <v>2915918</v>
      </c>
      <c r="CC10" s="40">
        <v>2173469</v>
      </c>
      <c r="CD10" s="40">
        <v>447102</v>
      </c>
      <c r="CE10" s="40">
        <v>186050</v>
      </c>
      <c r="CF10" s="40">
        <v>41156</v>
      </c>
      <c r="CG10" s="40">
        <v>20183</v>
      </c>
      <c r="CH10" s="159">
        <v>47958</v>
      </c>
      <c r="CI10" s="39">
        <v>2204443</v>
      </c>
      <c r="CJ10" s="40">
        <v>1708907</v>
      </c>
      <c r="CK10" s="40">
        <v>313887</v>
      </c>
      <c r="CL10" s="40">
        <v>111094</v>
      </c>
      <c r="CM10" s="40">
        <v>29961</v>
      </c>
      <c r="CN10" s="40">
        <v>14876</v>
      </c>
      <c r="CO10" s="159">
        <v>25718</v>
      </c>
      <c r="CP10" s="41">
        <v>2011639</v>
      </c>
      <c r="CQ10" s="42">
        <v>270168</v>
      </c>
      <c r="CR10" s="42">
        <v>684659</v>
      </c>
      <c r="CS10" s="42">
        <v>593576</v>
      </c>
      <c r="CT10" s="42">
        <v>463236</v>
      </c>
      <c r="CU10" s="41">
        <v>1542183</v>
      </c>
      <c r="CV10" s="42">
        <v>165425</v>
      </c>
      <c r="CW10" s="42">
        <v>530217</v>
      </c>
      <c r="CX10" s="42">
        <v>463576</v>
      </c>
      <c r="CY10" s="160">
        <v>382965</v>
      </c>
    </row>
    <row r="11" spans="1:103">
      <c r="A11" s="155" t="s">
        <v>2644</v>
      </c>
      <c r="B11" s="150">
        <v>2016</v>
      </c>
      <c r="C11" s="186" t="s">
        <v>2621</v>
      </c>
      <c r="D11" s="140" t="s">
        <v>80</v>
      </c>
      <c r="E11" s="29" t="s">
        <v>242</v>
      </c>
      <c r="F11" s="156" t="s">
        <v>2648</v>
      </c>
      <c r="G11" s="29" t="s">
        <v>2649</v>
      </c>
      <c r="H11" s="156" t="s">
        <v>2650</v>
      </c>
      <c r="I11" s="166">
        <v>2010</v>
      </c>
      <c r="J11" s="150">
        <v>1950</v>
      </c>
      <c r="K11" s="100" t="s">
        <v>85</v>
      </c>
      <c r="L11" s="100" t="s">
        <v>49</v>
      </c>
      <c r="M11" s="100" t="s">
        <v>86</v>
      </c>
      <c r="N11" s="100" t="s">
        <v>87</v>
      </c>
      <c r="O11" s="100" t="s">
        <v>2625</v>
      </c>
      <c r="P11" s="43">
        <f t="shared" si="0"/>
        <v>34.775061950000001</v>
      </c>
      <c r="Q11" s="162">
        <f t="shared" si="1"/>
        <v>62.395729860000003</v>
      </c>
      <c r="R11" s="43">
        <f t="shared" si="2"/>
        <v>33.653124130000002</v>
      </c>
      <c r="S11" s="162">
        <f t="shared" si="3"/>
        <v>60.574102160000002</v>
      </c>
      <c r="T11" s="43">
        <f t="shared" si="4"/>
        <v>36.878990299999998</v>
      </c>
      <c r="U11" s="162">
        <f t="shared" si="5"/>
        <v>60.566936079999998</v>
      </c>
      <c r="V11" s="43">
        <f t="shared" si="6"/>
        <v>38.864659770000003</v>
      </c>
      <c r="W11" s="162">
        <f t="shared" si="7"/>
        <v>58.715904500000001</v>
      </c>
      <c r="X11" s="43">
        <f t="shared" si="8"/>
        <v>36.171019630000004</v>
      </c>
      <c r="Y11" s="162">
        <f t="shared" si="9"/>
        <v>59.771634329999998</v>
      </c>
      <c r="Z11" s="23">
        <f t="shared" ref="Z11:AE11" si="29">BV11/$BU11*100</f>
        <v>78.044592640000005</v>
      </c>
      <c r="AA11" s="86">
        <f t="shared" si="29"/>
        <v>15.07057217</v>
      </c>
      <c r="AB11" s="86">
        <f t="shared" si="29"/>
        <v>3.5570364900000002</v>
      </c>
      <c r="AC11" s="86">
        <f t="shared" si="29"/>
        <v>1.0281722360000001</v>
      </c>
      <c r="AD11" s="86">
        <f t="shared" si="29"/>
        <v>0.62428787919999995</v>
      </c>
      <c r="AE11" s="86">
        <f t="shared" si="29"/>
        <v>1.67533859</v>
      </c>
      <c r="AF11" s="23">
        <f t="shared" si="17"/>
        <v>77.521033660000001</v>
      </c>
      <c r="AG11" s="86">
        <f t="shared" si="18"/>
        <v>14.238834929999999</v>
      </c>
      <c r="AH11" s="86">
        <f t="shared" si="19"/>
        <v>5.0395496729999998</v>
      </c>
      <c r="AI11" s="86">
        <f t="shared" si="20"/>
        <v>1.359118834</v>
      </c>
      <c r="AJ11" s="86">
        <f t="shared" si="21"/>
        <v>0.67481899059999995</v>
      </c>
      <c r="AK11" s="86">
        <f t="shared" si="22"/>
        <v>1.1666439099999999</v>
      </c>
      <c r="AL11" s="45">
        <f t="shared" si="12"/>
        <v>86.569757300000006</v>
      </c>
      <c r="AM11" s="46">
        <v>43</v>
      </c>
      <c r="AN11" s="47">
        <f t="shared" si="13"/>
        <v>23.027789779999999</v>
      </c>
      <c r="AO11" s="46">
        <v>48</v>
      </c>
      <c r="AP11" s="47">
        <f t="shared" si="14"/>
        <v>24.832656050000001</v>
      </c>
      <c r="AQ11" s="164">
        <v>48</v>
      </c>
      <c r="AR11" s="48">
        <v>47597</v>
      </c>
      <c r="AS11" s="87">
        <v>48</v>
      </c>
      <c r="AT11" s="50">
        <v>51681</v>
      </c>
      <c r="AU11" s="87">
        <v>49</v>
      </c>
      <c r="AV11" s="165">
        <f t="shared" si="15"/>
        <v>58.66404739</v>
      </c>
      <c r="AW11" s="100"/>
      <c r="AX11" s="39">
        <v>1219069</v>
      </c>
      <c r="AY11" s="40">
        <v>423932</v>
      </c>
      <c r="AZ11" s="40">
        <v>760647</v>
      </c>
      <c r="BA11" s="39">
        <v>1130635</v>
      </c>
      <c r="BB11" s="40">
        <v>380494</v>
      </c>
      <c r="BC11" s="40">
        <v>684872</v>
      </c>
      <c r="BD11" s="39">
        <v>1069468</v>
      </c>
      <c r="BE11" s="40">
        <v>394409</v>
      </c>
      <c r="BF11" s="40">
        <v>647744</v>
      </c>
      <c r="BG11" s="39">
        <v>1086617</v>
      </c>
      <c r="BH11" s="40">
        <v>422310</v>
      </c>
      <c r="BI11" s="40">
        <v>638017</v>
      </c>
      <c r="BJ11" s="39">
        <v>1107522</v>
      </c>
      <c r="BK11" s="40">
        <v>400602</v>
      </c>
      <c r="BL11" s="40">
        <v>661984</v>
      </c>
      <c r="BM11" s="159">
        <v>44936</v>
      </c>
      <c r="BN11" s="39">
        <v>2903065</v>
      </c>
      <c r="BO11" s="40">
        <v>2168030</v>
      </c>
      <c r="BP11" s="40">
        <v>455355</v>
      </c>
      <c r="BQ11" s="40">
        <v>160425</v>
      </c>
      <c r="BR11" s="40">
        <v>33905</v>
      </c>
      <c r="BS11" s="40">
        <v>17710</v>
      </c>
      <c r="BT11" s="40">
        <v>67640</v>
      </c>
      <c r="BU11" s="39">
        <v>2207315</v>
      </c>
      <c r="BV11" s="40">
        <v>1722690</v>
      </c>
      <c r="BW11" s="40">
        <v>332655</v>
      </c>
      <c r="BX11" s="40">
        <v>78515</v>
      </c>
      <c r="BY11" s="40">
        <v>22695</v>
      </c>
      <c r="BZ11" s="40">
        <v>13780</v>
      </c>
      <c r="CA11" s="40">
        <v>36980</v>
      </c>
      <c r="CB11" s="39">
        <v>2915918</v>
      </c>
      <c r="CC11" s="40">
        <v>2173469</v>
      </c>
      <c r="CD11" s="40">
        <v>447102</v>
      </c>
      <c r="CE11" s="40">
        <v>186050</v>
      </c>
      <c r="CF11" s="40">
        <v>41156</v>
      </c>
      <c r="CG11" s="40">
        <v>20183</v>
      </c>
      <c r="CH11" s="159">
        <v>47958</v>
      </c>
      <c r="CI11" s="39">
        <v>2204443</v>
      </c>
      <c r="CJ11" s="40">
        <v>1708907</v>
      </c>
      <c r="CK11" s="40">
        <v>313887</v>
      </c>
      <c r="CL11" s="40">
        <v>111094</v>
      </c>
      <c r="CM11" s="40">
        <v>29961</v>
      </c>
      <c r="CN11" s="40">
        <v>14876</v>
      </c>
      <c r="CO11" s="159">
        <v>25718</v>
      </c>
      <c r="CP11" s="41">
        <v>2011639</v>
      </c>
      <c r="CQ11" s="42">
        <v>270168</v>
      </c>
      <c r="CR11" s="42">
        <v>684659</v>
      </c>
      <c r="CS11" s="42">
        <v>593576</v>
      </c>
      <c r="CT11" s="42">
        <v>463236</v>
      </c>
      <c r="CU11" s="41">
        <v>1542183</v>
      </c>
      <c r="CV11" s="42">
        <v>165425</v>
      </c>
      <c r="CW11" s="42">
        <v>530217</v>
      </c>
      <c r="CX11" s="42">
        <v>463576</v>
      </c>
      <c r="CY11" s="160">
        <v>382965</v>
      </c>
    </row>
    <row r="12" spans="1:103">
      <c r="A12" s="154" t="s">
        <v>2651</v>
      </c>
      <c r="B12" s="150">
        <v>2018</v>
      </c>
      <c r="C12" s="188" t="s">
        <v>2635</v>
      </c>
      <c r="D12" s="140" t="s">
        <v>126</v>
      </c>
      <c r="E12" s="29" t="s">
        <v>2652</v>
      </c>
      <c r="F12" s="156" t="s">
        <v>2653</v>
      </c>
      <c r="G12" s="29" t="s">
        <v>2654</v>
      </c>
      <c r="H12" s="156" t="s">
        <v>2655</v>
      </c>
      <c r="I12" s="166">
        <v>1992</v>
      </c>
      <c r="J12" s="150">
        <v>1933</v>
      </c>
      <c r="K12" s="100" t="s">
        <v>131</v>
      </c>
      <c r="L12" s="100" t="s">
        <v>49</v>
      </c>
      <c r="M12" s="100" t="s">
        <v>410</v>
      </c>
      <c r="N12" s="100" t="s">
        <v>87</v>
      </c>
      <c r="O12" s="100" t="s">
        <v>2625</v>
      </c>
      <c r="P12" s="43">
        <f t="shared" si="0"/>
        <v>63.445395789999999</v>
      </c>
      <c r="Q12" s="162">
        <f t="shared" si="1"/>
        <v>34.299882109999999</v>
      </c>
      <c r="R12" s="43">
        <f t="shared" si="2"/>
        <v>61.482366339999999</v>
      </c>
      <c r="S12" s="162">
        <f t="shared" si="3"/>
        <v>31.492109360000001</v>
      </c>
      <c r="T12" s="43">
        <f t="shared" si="4"/>
        <v>60.159285349999998</v>
      </c>
      <c r="U12" s="162">
        <f t="shared" si="5"/>
        <v>37.071282029999999</v>
      </c>
      <c r="V12" s="43">
        <f t="shared" si="6"/>
        <v>60.917488319999997</v>
      </c>
      <c r="W12" s="162">
        <f t="shared" si="7"/>
        <v>36.897227229999999</v>
      </c>
      <c r="X12" s="43">
        <f t="shared" si="8"/>
        <v>54.163815739999997</v>
      </c>
      <c r="Y12" s="162">
        <f t="shared" si="9"/>
        <v>0</v>
      </c>
      <c r="Z12" s="23">
        <f t="shared" ref="Z12:AE12" si="30">BV12/$BU12*100</f>
        <v>46.5638468</v>
      </c>
      <c r="AA12" s="86">
        <f t="shared" si="30"/>
        <v>6.5935591799999997</v>
      </c>
      <c r="AB12" s="86">
        <f t="shared" si="30"/>
        <v>29.782099420000002</v>
      </c>
      <c r="AC12" s="86">
        <f t="shared" si="30"/>
        <v>14.1002984</v>
      </c>
      <c r="AD12" s="86">
        <f t="shared" si="30"/>
        <v>0.44111604789999997</v>
      </c>
      <c r="AE12" s="86">
        <f t="shared" si="30"/>
        <v>2.5190801519999999</v>
      </c>
      <c r="AF12" s="23">
        <f t="shared" si="17"/>
        <v>44.386048440000003</v>
      </c>
      <c r="AG12" s="86">
        <f t="shared" si="18"/>
        <v>5.8667474799999999</v>
      </c>
      <c r="AH12" s="86">
        <f t="shared" si="19"/>
        <v>33.111079840000002</v>
      </c>
      <c r="AI12" s="86">
        <f t="shared" si="20"/>
        <v>13.96864242</v>
      </c>
      <c r="AJ12" s="86">
        <f t="shared" si="21"/>
        <v>0.44715610579999998</v>
      </c>
      <c r="AK12" s="86">
        <f t="shared" si="22"/>
        <v>2.2203257089999999</v>
      </c>
      <c r="AL12" s="45">
        <f t="shared" si="12"/>
        <v>83.307829850000005</v>
      </c>
      <c r="AM12" s="46">
        <v>50</v>
      </c>
      <c r="AN12" s="47">
        <f t="shared" si="13"/>
        <v>33.925963439999997</v>
      </c>
      <c r="AO12" s="46">
        <v>15</v>
      </c>
      <c r="AP12" s="47">
        <f t="shared" si="14"/>
        <v>43.982213969999997</v>
      </c>
      <c r="AQ12" s="164">
        <v>7</v>
      </c>
      <c r="AR12" s="48">
        <v>75235</v>
      </c>
      <c r="AS12" s="87">
        <v>8</v>
      </c>
      <c r="AT12" s="50">
        <v>87089</v>
      </c>
      <c r="AU12" s="87">
        <v>5</v>
      </c>
      <c r="AV12" s="165">
        <f t="shared" si="15"/>
        <v>26.08403607</v>
      </c>
      <c r="AW12" s="100"/>
      <c r="AX12" s="39">
        <v>17511515</v>
      </c>
      <c r="AY12" s="40">
        <v>11110250</v>
      </c>
      <c r="AZ12" s="40">
        <v>6006429</v>
      </c>
      <c r="BA12" s="39">
        <v>14237884</v>
      </c>
      <c r="BB12" s="40">
        <v>8753788</v>
      </c>
      <c r="BC12" s="40">
        <v>4483810</v>
      </c>
      <c r="BD12" s="39">
        <v>13055815</v>
      </c>
      <c r="BE12" s="40">
        <v>7854285</v>
      </c>
      <c r="BF12" s="40">
        <v>4839958</v>
      </c>
      <c r="BG12" s="39">
        <v>13583083</v>
      </c>
      <c r="BH12" s="40">
        <v>8274473</v>
      </c>
      <c r="BI12" s="40">
        <v>5011781</v>
      </c>
      <c r="BJ12" s="39">
        <v>11113364</v>
      </c>
      <c r="BK12" s="40">
        <v>6019422</v>
      </c>
      <c r="BL12" s="40">
        <v>0</v>
      </c>
      <c r="BM12" s="159">
        <v>5093942</v>
      </c>
      <c r="BN12" s="39">
        <v>34187330</v>
      </c>
      <c r="BO12" s="40">
        <v>14164990</v>
      </c>
      <c r="BP12" s="40">
        <v>2128880</v>
      </c>
      <c r="BQ12" s="40">
        <v>12115100</v>
      </c>
      <c r="BR12" s="40">
        <v>4536030</v>
      </c>
      <c r="BS12" s="40">
        <v>141895</v>
      </c>
      <c r="BT12" s="40">
        <v>1100435</v>
      </c>
      <c r="BU12" s="39">
        <v>25494425</v>
      </c>
      <c r="BV12" s="40">
        <v>11871185</v>
      </c>
      <c r="BW12" s="40">
        <v>1680990</v>
      </c>
      <c r="BX12" s="40">
        <v>7592775</v>
      </c>
      <c r="BY12" s="40">
        <v>3594790</v>
      </c>
      <c r="BZ12" s="40">
        <v>112460</v>
      </c>
      <c r="CA12" s="40">
        <v>642225</v>
      </c>
      <c r="CB12" s="39">
        <v>37253956</v>
      </c>
      <c r="CC12" s="40">
        <v>14956253</v>
      </c>
      <c r="CD12" s="40">
        <v>2163804</v>
      </c>
      <c r="CE12" s="40">
        <v>14013719</v>
      </c>
      <c r="CF12" s="40">
        <v>4903647</v>
      </c>
      <c r="CG12" s="40">
        <v>162250</v>
      </c>
      <c r="CH12" s="159">
        <v>1054283</v>
      </c>
      <c r="CI12" s="39">
        <v>27958916</v>
      </c>
      <c r="CJ12" s="40">
        <v>12409858</v>
      </c>
      <c r="CK12" s="40">
        <v>1640279</v>
      </c>
      <c r="CL12" s="40">
        <v>9257499</v>
      </c>
      <c r="CM12" s="40">
        <v>3905481</v>
      </c>
      <c r="CN12" s="40">
        <v>125020</v>
      </c>
      <c r="CO12" s="159">
        <v>620779</v>
      </c>
      <c r="CP12" s="41">
        <v>26471543</v>
      </c>
      <c r="CQ12" s="42">
        <v>4418675</v>
      </c>
      <c r="CR12" s="42">
        <v>5423462</v>
      </c>
      <c r="CS12" s="42">
        <v>7648680</v>
      </c>
      <c r="CT12" s="42">
        <v>8980726</v>
      </c>
      <c r="CU12" s="41">
        <v>11199800</v>
      </c>
      <c r="CV12" s="42">
        <v>567767</v>
      </c>
      <c r="CW12" s="42">
        <v>2038464</v>
      </c>
      <c r="CX12" s="42">
        <v>3667649</v>
      </c>
      <c r="CY12" s="160">
        <v>4925920</v>
      </c>
    </row>
    <row r="13" spans="1:103">
      <c r="A13" s="154" t="s">
        <v>2651</v>
      </c>
      <c r="B13" s="150">
        <v>2016</v>
      </c>
      <c r="C13" s="186" t="s">
        <v>2621</v>
      </c>
      <c r="D13" s="140" t="s">
        <v>126</v>
      </c>
      <c r="E13" s="29" t="s">
        <v>2550</v>
      </c>
      <c r="F13" s="156" t="s">
        <v>2656</v>
      </c>
      <c r="G13" s="29" t="s">
        <v>2657</v>
      </c>
      <c r="H13" s="156" t="s">
        <v>2658</v>
      </c>
      <c r="I13" s="166" t="s">
        <v>2659</v>
      </c>
      <c r="J13" s="150">
        <v>1973</v>
      </c>
      <c r="K13" s="100" t="s">
        <v>85</v>
      </c>
      <c r="L13" s="100" t="s">
        <v>162</v>
      </c>
      <c r="M13" s="100"/>
      <c r="N13" s="100" t="s">
        <v>87</v>
      </c>
      <c r="O13" s="100" t="s">
        <v>2625</v>
      </c>
      <c r="P13" s="43">
        <f t="shared" si="0"/>
        <v>63.445395789999999</v>
      </c>
      <c r="Q13" s="162">
        <f t="shared" si="1"/>
        <v>34.299882109999999</v>
      </c>
      <c r="R13" s="43">
        <f t="shared" si="2"/>
        <v>61.482366339999999</v>
      </c>
      <c r="S13" s="162">
        <f t="shared" si="3"/>
        <v>31.492109360000001</v>
      </c>
      <c r="T13" s="43">
        <f t="shared" si="4"/>
        <v>60.159285349999998</v>
      </c>
      <c r="U13" s="162">
        <f t="shared" si="5"/>
        <v>37.071282029999999</v>
      </c>
      <c r="V13" s="43">
        <f t="shared" si="6"/>
        <v>60.917488319999997</v>
      </c>
      <c r="W13" s="162">
        <f t="shared" si="7"/>
        <v>36.897227229999999</v>
      </c>
      <c r="X13" s="43">
        <f t="shared" si="8"/>
        <v>61.602811789999997</v>
      </c>
      <c r="Y13" s="162">
        <f t="shared" si="9"/>
        <v>0</v>
      </c>
      <c r="Z13" s="23">
        <f t="shared" ref="Z13:AE13" si="31">BV13/$BU13*100</f>
        <v>46.5638468</v>
      </c>
      <c r="AA13" s="86">
        <f t="shared" si="31"/>
        <v>6.5935591799999997</v>
      </c>
      <c r="AB13" s="86">
        <f t="shared" si="31"/>
        <v>29.782099420000002</v>
      </c>
      <c r="AC13" s="86">
        <f t="shared" si="31"/>
        <v>14.1002984</v>
      </c>
      <c r="AD13" s="86">
        <f t="shared" si="31"/>
        <v>0.44111604789999997</v>
      </c>
      <c r="AE13" s="86">
        <f t="shared" si="31"/>
        <v>2.5190801519999999</v>
      </c>
      <c r="AF13" s="23">
        <f t="shared" si="17"/>
        <v>44.386048440000003</v>
      </c>
      <c r="AG13" s="86">
        <f t="shared" si="18"/>
        <v>5.8667474799999999</v>
      </c>
      <c r="AH13" s="86">
        <f t="shared" si="19"/>
        <v>33.111079840000002</v>
      </c>
      <c r="AI13" s="86">
        <f t="shared" si="20"/>
        <v>13.96864242</v>
      </c>
      <c r="AJ13" s="86">
        <f t="shared" si="21"/>
        <v>0.44715610579999998</v>
      </c>
      <c r="AK13" s="86">
        <f t="shared" si="22"/>
        <v>2.2203257089999999</v>
      </c>
      <c r="AL13" s="45">
        <f t="shared" si="12"/>
        <v>83.307829850000005</v>
      </c>
      <c r="AM13" s="46">
        <v>50</v>
      </c>
      <c r="AN13" s="47">
        <f t="shared" si="13"/>
        <v>33.925963439999997</v>
      </c>
      <c r="AO13" s="46">
        <v>15</v>
      </c>
      <c r="AP13" s="47">
        <f t="shared" si="14"/>
        <v>43.982213969999997</v>
      </c>
      <c r="AQ13" s="164">
        <v>7</v>
      </c>
      <c r="AR13" s="48">
        <v>75235</v>
      </c>
      <c r="AS13" s="87">
        <v>8</v>
      </c>
      <c r="AT13" s="50">
        <v>87089</v>
      </c>
      <c r="AU13" s="87">
        <v>5</v>
      </c>
      <c r="AV13" s="165">
        <f t="shared" si="15"/>
        <v>26.08403607</v>
      </c>
      <c r="AW13" s="100"/>
      <c r="AX13" s="39">
        <v>17511515</v>
      </c>
      <c r="AY13" s="40">
        <v>11110250</v>
      </c>
      <c r="AZ13" s="40">
        <v>6006429</v>
      </c>
      <c r="BA13" s="39">
        <v>14237884</v>
      </c>
      <c r="BB13" s="40">
        <v>8753788</v>
      </c>
      <c r="BC13" s="40">
        <v>4483810</v>
      </c>
      <c r="BD13" s="39">
        <v>13055815</v>
      </c>
      <c r="BE13" s="40">
        <v>7854285</v>
      </c>
      <c r="BF13" s="40">
        <v>4839958</v>
      </c>
      <c r="BG13" s="39">
        <v>13583083</v>
      </c>
      <c r="BH13" s="40">
        <v>8274473</v>
      </c>
      <c r="BI13" s="40">
        <v>5011781</v>
      </c>
      <c r="BJ13" s="39">
        <v>12244170</v>
      </c>
      <c r="BK13" s="40">
        <v>7542753</v>
      </c>
      <c r="BL13" s="40">
        <v>0</v>
      </c>
      <c r="BM13" s="159">
        <v>4701417</v>
      </c>
      <c r="BN13" s="39">
        <v>34187330</v>
      </c>
      <c r="BO13" s="40">
        <v>14164990</v>
      </c>
      <c r="BP13" s="40">
        <v>2128880</v>
      </c>
      <c r="BQ13" s="40">
        <v>12115100</v>
      </c>
      <c r="BR13" s="40">
        <v>4536030</v>
      </c>
      <c r="BS13" s="40">
        <v>141895</v>
      </c>
      <c r="BT13" s="40">
        <v>1100435</v>
      </c>
      <c r="BU13" s="39">
        <v>25494425</v>
      </c>
      <c r="BV13" s="40">
        <v>11871185</v>
      </c>
      <c r="BW13" s="40">
        <v>1680990</v>
      </c>
      <c r="BX13" s="40">
        <v>7592775</v>
      </c>
      <c r="BY13" s="40">
        <v>3594790</v>
      </c>
      <c r="BZ13" s="40">
        <v>112460</v>
      </c>
      <c r="CA13" s="40">
        <v>642225</v>
      </c>
      <c r="CB13" s="39">
        <v>37253956</v>
      </c>
      <c r="CC13" s="40">
        <v>14956253</v>
      </c>
      <c r="CD13" s="40">
        <v>2163804</v>
      </c>
      <c r="CE13" s="40">
        <v>14013719</v>
      </c>
      <c r="CF13" s="40">
        <v>4903647</v>
      </c>
      <c r="CG13" s="40">
        <v>162250</v>
      </c>
      <c r="CH13" s="159">
        <v>1054283</v>
      </c>
      <c r="CI13" s="39">
        <v>27958916</v>
      </c>
      <c r="CJ13" s="40">
        <v>12409858</v>
      </c>
      <c r="CK13" s="40">
        <v>1640279</v>
      </c>
      <c r="CL13" s="40">
        <v>9257499</v>
      </c>
      <c r="CM13" s="40">
        <v>3905481</v>
      </c>
      <c r="CN13" s="40">
        <v>125020</v>
      </c>
      <c r="CO13" s="159">
        <v>620779</v>
      </c>
      <c r="CP13" s="41">
        <v>26471543</v>
      </c>
      <c r="CQ13" s="42">
        <v>4418675</v>
      </c>
      <c r="CR13" s="42">
        <v>5423462</v>
      </c>
      <c r="CS13" s="42">
        <v>7648680</v>
      </c>
      <c r="CT13" s="42">
        <v>8980726</v>
      </c>
      <c r="CU13" s="41">
        <v>11199800</v>
      </c>
      <c r="CV13" s="42">
        <v>567767</v>
      </c>
      <c r="CW13" s="42">
        <v>2038464</v>
      </c>
      <c r="CX13" s="42">
        <v>3667649</v>
      </c>
      <c r="CY13" s="160">
        <v>4925920</v>
      </c>
    </row>
    <row r="14" spans="1:103">
      <c r="A14" s="155" t="s">
        <v>2660</v>
      </c>
      <c r="B14" s="150">
        <v>2014</v>
      </c>
      <c r="C14" s="187" t="s">
        <v>2616</v>
      </c>
      <c r="D14" s="140" t="s">
        <v>126</v>
      </c>
      <c r="E14" s="29" t="s">
        <v>242</v>
      </c>
      <c r="F14" s="156" t="s">
        <v>2661</v>
      </c>
      <c r="G14" s="29" t="s">
        <v>2662</v>
      </c>
      <c r="H14" s="156" t="s">
        <v>2663</v>
      </c>
      <c r="I14" s="166">
        <v>2020</v>
      </c>
      <c r="J14" s="150">
        <v>1952</v>
      </c>
      <c r="K14" s="100" t="s">
        <v>85</v>
      </c>
      <c r="L14" s="100" t="s">
        <v>49</v>
      </c>
      <c r="M14" s="100" t="s">
        <v>396</v>
      </c>
      <c r="N14" s="100" t="s">
        <v>87</v>
      </c>
      <c r="O14" s="100" t="s">
        <v>365</v>
      </c>
      <c r="P14" s="43">
        <f t="shared" si="0"/>
        <v>55.399541910000003</v>
      </c>
      <c r="Q14" s="162">
        <f t="shared" si="1"/>
        <v>41.897923839999997</v>
      </c>
      <c r="R14" s="43">
        <f t="shared" si="2"/>
        <v>48.156512710000001</v>
      </c>
      <c r="S14" s="162">
        <f t="shared" si="3"/>
        <v>43.250977339999999</v>
      </c>
      <c r="T14" s="43">
        <f t="shared" si="4"/>
        <v>51.445615330000003</v>
      </c>
      <c r="U14" s="162">
        <f t="shared" si="5"/>
        <v>46.085302149999997</v>
      </c>
      <c r="V14" s="43">
        <f t="shared" si="6"/>
        <v>53.660353569999998</v>
      </c>
      <c r="W14" s="162">
        <f t="shared" si="7"/>
        <v>44.707307470000003</v>
      </c>
      <c r="X14" s="43">
        <f t="shared" si="8"/>
        <v>53.498960070000003</v>
      </c>
      <c r="Y14" s="162">
        <f t="shared" si="9"/>
        <v>44.177526970000002</v>
      </c>
      <c r="Z14" s="23">
        <f t="shared" ref="Z14:AE14" si="32">BV14/$BU14*100</f>
        <v>75.665773020000003</v>
      </c>
      <c r="AA14" s="86">
        <f t="shared" si="32"/>
        <v>3.8241731739999998</v>
      </c>
      <c r="AB14" s="86">
        <f t="shared" si="32"/>
        <v>15.56786179</v>
      </c>
      <c r="AC14" s="86">
        <f t="shared" si="32"/>
        <v>2.4766940989999999</v>
      </c>
      <c r="AD14" s="86">
        <f t="shared" si="32"/>
        <v>0.60225621539999996</v>
      </c>
      <c r="AE14" s="86">
        <f t="shared" si="32"/>
        <v>1.863241701</v>
      </c>
      <c r="AF14" s="23">
        <f t="shared" si="17"/>
        <v>73.891119090000004</v>
      </c>
      <c r="AG14" s="86">
        <f t="shared" si="18"/>
        <v>3.6494761389999999</v>
      </c>
      <c r="AH14" s="86">
        <f t="shared" si="19"/>
        <v>17.469351960000001</v>
      </c>
      <c r="AI14" s="86">
        <f t="shared" si="20"/>
        <v>2.8247809240000001</v>
      </c>
      <c r="AJ14" s="86">
        <f t="shared" si="21"/>
        <v>0.62956361979999997</v>
      </c>
      <c r="AK14" s="86">
        <f t="shared" si="22"/>
        <v>1.535708267</v>
      </c>
      <c r="AL14" s="45">
        <f t="shared" si="12"/>
        <v>91.746321280000004</v>
      </c>
      <c r="AM14" s="46">
        <v>13</v>
      </c>
      <c r="AN14" s="47">
        <f t="shared" si="13"/>
        <v>40.912342940000002</v>
      </c>
      <c r="AO14" s="46">
        <v>2</v>
      </c>
      <c r="AP14" s="47">
        <f t="shared" si="14"/>
        <v>47.238050749999999</v>
      </c>
      <c r="AQ14" s="164">
        <v>1</v>
      </c>
      <c r="AR14" s="48">
        <v>72331</v>
      </c>
      <c r="AS14" s="87">
        <v>11</v>
      </c>
      <c r="AT14" s="50">
        <v>78571</v>
      </c>
      <c r="AU14" s="87">
        <v>10</v>
      </c>
      <c r="AV14" s="165">
        <f t="shared" si="15"/>
        <v>39.922736759999999</v>
      </c>
      <c r="AW14" s="100"/>
      <c r="AX14" s="39">
        <v>3256980</v>
      </c>
      <c r="AY14" s="40">
        <v>1804352</v>
      </c>
      <c r="AZ14" s="40">
        <v>1364607</v>
      </c>
      <c r="BA14" s="39">
        <v>2780247</v>
      </c>
      <c r="BB14" s="40">
        <v>1338870</v>
      </c>
      <c r="BC14" s="40">
        <v>1202484</v>
      </c>
      <c r="BD14" s="39">
        <v>2571846</v>
      </c>
      <c r="BE14" s="40">
        <v>1323102</v>
      </c>
      <c r="BF14" s="40">
        <v>1185243</v>
      </c>
      <c r="BG14" s="39">
        <v>2401462</v>
      </c>
      <c r="BH14" s="40">
        <v>1288633</v>
      </c>
      <c r="BI14" s="40">
        <v>1073629</v>
      </c>
      <c r="BJ14" s="39">
        <v>3235790</v>
      </c>
      <c r="BK14" s="40">
        <v>1731114</v>
      </c>
      <c r="BL14" s="40">
        <v>1429492</v>
      </c>
      <c r="BM14" s="159">
        <v>75184</v>
      </c>
      <c r="BN14" s="39">
        <v>5298850</v>
      </c>
      <c r="BO14" s="40">
        <v>3781815</v>
      </c>
      <c r="BP14" s="40">
        <v>207300</v>
      </c>
      <c r="BQ14" s="40">
        <v>1013955</v>
      </c>
      <c r="BR14" s="40">
        <v>133080</v>
      </c>
      <c r="BS14" s="40">
        <v>30450</v>
      </c>
      <c r="BT14" s="40">
        <v>132250</v>
      </c>
      <c r="BU14" s="39">
        <v>4063885</v>
      </c>
      <c r="BV14" s="40">
        <v>3074970</v>
      </c>
      <c r="BW14" s="40">
        <v>155410</v>
      </c>
      <c r="BX14" s="40">
        <v>632660</v>
      </c>
      <c r="BY14" s="40">
        <v>100650</v>
      </c>
      <c r="BZ14" s="40">
        <v>24475</v>
      </c>
      <c r="CA14" s="40">
        <v>75720</v>
      </c>
      <c r="CB14" s="39">
        <v>5029196</v>
      </c>
      <c r="CC14" s="40">
        <v>3520793</v>
      </c>
      <c r="CD14" s="40">
        <v>188778</v>
      </c>
      <c r="CE14" s="40">
        <v>1038687</v>
      </c>
      <c r="CF14" s="40">
        <v>141225</v>
      </c>
      <c r="CG14" s="40">
        <v>31244</v>
      </c>
      <c r="CH14" s="159">
        <v>108469</v>
      </c>
      <c r="CI14" s="39">
        <v>3803587</v>
      </c>
      <c r="CJ14" s="40">
        <v>2810513</v>
      </c>
      <c r="CK14" s="40">
        <v>138811</v>
      </c>
      <c r="CL14" s="40">
        <v>664462</v>
      </c>
      <c r="CM14" s="40">
        <v>107443</v>
      </c>
      <c r="CN14" s="40">
        <v>23946</v>
      </c>
      <c r="CO14" s="159">
        <v>58412</v>
      </c>
      <c r="CP14" s="41">
        <v>3825579</v>
      </c>
      <c r="CQ14" s="42">
        <v>315751</v>
      </c>
      <c r="CR14" s="42">
        <v>817452</v>
      </c>
      <c r="CS14" s="42">
        <v>1127242</v>
      </c>
      <c r="CT14" s="42">
        <v>1565134</v>
      </c>
      <c r="CU14" s="41">
        <v>2795761</v>
      </c>
      <c r="CV14" s="42">
        <v>96643</v>
      </c>
      <c r="CW14" s="42">
        <v>536235</v>
      </c>
      <c r="CX14" s="42">
        <v>842220</v>
      </c>
      <c r="CY14" s="160">
        <v>1320663</v>
      </c>
    </row>
    <row r="15" spans="1:103">
      <c r="A15" s="155" t="s">
        <v>2660</v>
      </c>
      <c r="B15" s="150">
        <v>2016</v>
      </c>
      <c r="C15" s="186" t="s">
        <v>2621</v>
      </c>
      <c r="D15" s="140" t="s">
        <v>126</v>
      </c>
      <c r="E15" s="29" t="s">
        <v>1427</v>
      </c>
      <c r="F15" s="156" t="s">
        <v>2664</v>
      </c>
      <c r="G15" s="29" t="s">
        <v>2665</v>
      </c>
      <c r="H15" s="156" t="s">
        <v>2666</v>
      </c>
      <c r="I15" s="166" t="s">
        <v>2667</v>
      </c>
      <c r="J15" s="150">
        <v>1964</v>
      </c>
      <c r="K15" s="100" t="s">
        <v>85</v>
      </c>
      <c r="L15" s="100" t="s">
        <v>49</v>
      </c>
      <c r="M15" s="100" t="s">
        <v>894</v>
      </c>
      <c r="N15" s="100" t="s">
        <v>87</v>
      </c>
      <c r="O15" s="100" t="s">
        <v>2625</v>
      </c>
      <c r="P15" s="43">
        <f t="shared" si="0"/>
        <v>55.399541910000003</v>
      </c>
      <c r="Q15" s="162">
        <f t="shared" si="1"/>
        <v>41.897923839999997</v>
      </c>
      <c r="R15" s="43">
        <f t="shared" si="2"/>
        <v>48.156512710000001</v>
      </c>
      <c r="S15" s="162">
        <f t="shared" si="3"/>
        <v>43.250977339999999</v>
      </c>
      <c r="T15" s="43">
        <f t="shared" si="4"/>
        <v>51.445615330000003</v>
      </c>
      <c r="U15" s="162">
        <f t="shared" si="5"/>
        <v>46.085302149999997</v>
      </c>
      <c r="V15" s="43">
        <f t="shared" si="6"/>
        <v>53.660353569999998</v>
      </c>
      <c r="W15" s="162">
        <f t="shared" si="7"/>
        <v>44.707307470000003</v>
      </c>
      <c r="X15" s="43">
        <f t="shared" si="8"/>
        <v>49.970780410000003</v>
      </c>
      <c r="Y15" s="162">
        <f t="shared" si="9"/>
        <v>44.30578963</v>
      </c>
      <c r="Z15" s="23">
        <f t="shared" ref="Z15:AE15" si="33">BV15/$BU15*100</f>
        <v>75.665773020000003</v>
      </c>
      <c r="AA15" s="86">
        <f t="shared" si="33"/>
        <v>3.8241731739999998</v>
      </c>
      <c r="AB15" s="86">
        <f t="shared" si="33"/>
        <v>15.56786179</v>
      </c>
      <c r="AC15" s="86">
        <f t="shared" si="33"/>
        <v>2.4766940989999999</v>
      </c>
      <c r="AD15" s="86">
        <f t="shared" si="33"/>
        <v>0.60225621539999996</v>
      </c>
      <c r="AE15" s="86">
        <f t="shared" si="33"/>
        <v>1.863241701</v>
      </c>
      <c r="AF15" s="23">
        <f t="shared" si="17"/>
        <v>73.891119090000004</v>
      </c>
      <c r="AG15" s="86">
        <f t="shared" si="18"/>
        <v>3.6494761389999999</v>
      </c>
      <c r="AH15" s="86">
        <f t="shared" si="19"/>
        <v>17.469351960000001</v>
      </c>
      <c r="AI15" s="86">
        <f t="shared" si="20"/>
        <v>2.8247809240000001</v>
      </c>
      <c r="AJ15" s="86">
        <f t="shared" si="21"/>
        <v>0.62956361979999997</v>
      </c>
      <c r="AK15" s="86">
        <f t="shared" si="22"/>
        <v>1.535708267</v>
      </c>
      <c r="AL15" s="45">
        <f t="shared" si="12"/>
        <v>91.746321280000004</v>
      </c>
      <c r="AM15" s="46">
        <v>13</v>
      </c>
      <c r="AN15" s="47">
        <f t="shared" si="13"/>
        <v>40.912342940000002</v>
      </c>
      <c r="AO15" s="46">
        <v>2</v>
      </c>
      <c r="AP15" s="47">
        <f t="shared" si="14"/>
        <v>47.238050749999999</v>
      </c>
      <c r="AQ15" s="164">
        <v>1</v>
      </c>
      <c r="AR15" s="48">
        <v>72331</v>
      </c>
      <c r="AS15" s="87">
        <v>11</v>
      </c>
      <c r="AT15" s="50">
        <v>78571</v>
      </c>
      <c r="AU15" s="87">
        <v>10</v>
      </c>
      <c r="AV15" s="165">
        <f t="shared" si="15"/>
        <v>39.922736759999999</v>
      </c>
      <c r="AW15" s="100"/>
      <c r="AX15" s="39">
        <v>3256980</v>
      </c>
      <c r="AY15" s="40">
        <v>1804352</v>
      </c>
      <c r="AZ15" s="40">
        <v>1364607</v>
      </c>
      <c r="BA15" s="39">
        <v>2780247</v>
      </c>
      <c r="BB15" s="40">
        <v>1338870</v>
      </c>
      <c r="BC15" s="40">
        <v>1202484</v>
      </c>
      <c r="BD15" s="39">
        <v>2571846</v>
      </c>
      <c r="BE15" s="40">
        <v>1323102</v>
      </c>
      <c r="BF15" s="40">
        <v>1185243</v>
      </c>
      <c r="BG15" s="39">
        <v>2401462</v>
      </c>
      <c r="BH15" s="40">
        <v>1288633</v>
      </c>
      <c r="BI15" s="40">
        <v>1073629</v>
      </c>
      <c r="BJ15" s="39">
        <v>2743023</v>
      </c>
      <c r="BK15" s="40">
        <v>1370710</v>
      </c>
      <c r="BL15" s="40">
        <v>1215318</v>
      </c>
      <c r="BM15" s="159">
        <v>156995</v>
      </c>
      <c r="BN15" s="39">
        <v>5298850</v>
      </c>
      <c r="BO15" s="40">
        <v>3781815</v>
      </c>
      <c r="BP15" s="40">
        <v>207300</v>
      </c>
      <c r="BQ15" s="40">
        <v>1013955</v>
      </c>
      <c r="BR15" s="40">
        <v>133080</v>
      </c>
      <c r="BS15" s="40">
        <v>30450</v>
      </c>
      <c r="BT15" s="40">
        <v>132250</v>
      </c>
      <c r="BU15" s="39">
        <v>4063885</v>
      </c>
      <c r="BV15" s="40">
        <v>3074970</v>
      </c>
      <c r="BW15" s="40">
        <v>155410</v>
      </c>
      <c r="BX15" s="40">
        <v>632660</v>
      </c>
      <c r="BY15" s="40">
        <v>100650</v>
      </c>
      <c r="BZ15" s="40">
        <v>24475</v>
      </c>
      <c r="CA15" s="40">
        <v>75720</v>
      </c>
      <c r="CB15" s="39">
        <v>5029196</v>
      </c>
      <c r="CC15" s="40">
        <v>3520793</v>
      </c>
      <c r="CD15" s="40">
        <v>188778</v>
      </c>
      <c r="CE15" s="40">
        <v>1038687</v>
      </c>
      <c r="CF15" s="40">
        <v>141225</v>
      </c>
      <c r="CG15" s="40">
        <v>31244</v>
      </c>
      <c r="CH15" s="159">
        <v>108469</v>
      </c>
      <c r="CI15" s="39">
        <v>3803587</v>
      </c>
      <c r="CJ15" s="40">
        <v>2810513</v>
      </c>
      <c r="CK15" s="40">
        <v>138811</v>
      </c>
      <c r="CL15" s="40">
        <v>664462</v>
      </c>
      <c r="CM15" s="40">
        <v>107443</v>
      </c>
      <c r="CN15" s="40">
        <v>23946</v>
      </c>
      <c r="CO15" s="159">
        <v>58412</v>
      </c>
      <c r="CP15" s="41">
        <v>3825579</v>
      </c>
      <c r="CQ15" s="42">
        <v>315751</v>
      </c>
      <c r="CR15" s="42">
        <v>817452</v>
      </c>
      <c r="CS15" s="42">
        <v>1127242</v>
      </c>
      <c r="CT15" s="42">
        <v>1565134</v>
      </c>
      <c r="CU15" s="41">
        <v>2795761</v>
      </c>
      <c r="CV15" s="42">
        <v>96643</v>
      </c>
      <c r="CW15" s="42">
        <v>536235</v>
      </c>
      <c r="CX15" s="42">
        <v>842220</v>
      </c>
      <c r="CY15" s="160">
        <v>1320663</v>
      </c>
    </row>
    <row r="16" spans="1:103">
      <c r="A16" s="155" t="s">
        <v>2668</v>
      </c>
      <c r="B16" s="150">
        <v>2018</v>
      </c>
      <c r="C16" s="188" t="s">
        <v>2635</v>
      </c>
      <c r="D16" s="140" t="s">
        <v>126</v>
      </c>
      <c r="E16" s="29" t="s">
        <v>1534</v>
      </c>
      <c r="F16" s="156" t="s">
        <v>681</v>
      </c>
      <c r="G16" s="29" t="s">
        <v>2669</v>
      </c>
      <c r="H16" s="156" t="s">
        <v>2670</v>
      </c>
      <c r="I16" s="166">
        <v>2012</v>
      </c>
      <c r="J16" s="150">
        <v>1973</v>
      </c>
      <c r="K16" s="100" t="s">
        <v>85</v>
      </c>
      <c r="L16" s="100" t="s">
        <v>49</v>
      </c>
      <c r="M16" s="100" t="s">
        <v>196</v>
      </c>
      <c r="N16" s="100" t="s">
        <v>87</v>
      </c>
      <c r="O16" s="100" t="s">
        <v>2625</v>
      </c>
      <c r="P16" s="43">
        <f t="shared" si="0"/>
        <v>59.238713359999998</v>
      </c>
      <c r="Q16" s="162">
        <f t="shared" si="1"/>
        <v>39.209496350000002</v>
      </c>
      <c r="R16" s="43">
        <f t="shared" si="2"/>
        <v>54.566301099999997</v>
      </c>
      <c r="S16" s="162">
        <f t="shared" si="3"/>
        <v>40.926914379999999</v>
      </c>
      <c r="T16" s="43">
        <f t="shared" si="4"/>
        <v>58.057284410000001</v>
      </c>
      <c r="U16" s="162">
        <f t="shared" si="5"/>
        <v>40.724942319999997</v>
      </c>
      <c r="V16" s="43">
        <f t="shared" si="6"/>
        <v>60.588853610000001</v>
      </c>
      <c r="W16" s="162">
        <f t="shared" si="7"/>
        <v>38.221440100000002</v>
      </c>
      <c r="X16" s="43">
        <f t="shared" si="8"/>
        <v>59.529505929999999</v>
      </c>
      <c r="Y16" s="162">
        <f t="shared" si="9"/>
        <v>39.349672640000001</v>
      </c>
      <c r="Z16" s="23">
        <f t="shared" ref="Z16:AE16" si="34">BV16/$BU16*100</f>
        <v>74.088246810000001</v>
      </c>
      <c r="AA16" s="86">
        <f t="shared" si="34"/>
        <v>9.4602789569999999</v>
      </c>
      <c r="AB16" s="86">
        <f t="shared" si="34"/>
        <v>11.891748740000001</v>
      </c>
      <c r="AC16" s="86">
        <f t="shared" si="34"/>
        <v>3.0409684430000001</v>
      </c>
      <c r="AD16" s="86">
        <f t="shared" si="34"/>
        <v>0.15774807900000001</v>
      </c>
      <c r="AE16" s="86">
        <f t="shared" si="34"/>
        <v>1.361008974</v>
      </c>
      <c r="AF16" s="23">
        <f t="shared" si="17"/>
        <v>74.228767950000005</v>
      </c>
      <c r="AG16" s="86">
        <f t="shared" si="18"/>
        <v>8.9230570579999995</v>
      </c>
      <c r="AH16" s="86">
        <f t="shared" si="19"/>
        <v>11.56828125</v>
      </c>
      <c r="AI16" s="86">
        <f t="shared" si="20"/>
        <v>3.6710913930000002</v>
      </c>
      <c r="AJ16" s="86">
        <f t="shared" si="21"/>
        <v>0.1829470433</v>
      </c>
      <c r="AK16" s="86">
        <f t="shared" si="22"/>
        <v>1.4258553060000001</v>
      </c>
      <c r="AL16" s="45">
        <f t="shared" si="12"/>
        <v>90.630120880000007</v>
      </c>
      <c r="AM16" s="46">
        <v>22</v>
      </c>
      <c r="AN16" s="47">
        <f t="shared" si="13"/>
        <v>39.284240029999999</v>
      </c>
      <c r="AO16" s="46">
        <v>5</v>
      </c>
      <c r="AP16" s="47">
        <f t="shared" si="14"/>
        <v>44.078425170000003</v>
      </c>
      <c r="AQ16" s="164">
        <v>5</v>
      </c>
      <c r="AR16" s="48">
        <v>78444</v>
      </c>
      <c r="AS16" s="87">
        <v>5</v>
      </c>
      <c r="AT16" s="50">
        <v>89527</v>
      </c>
      <c r="AU16" s="87">
        <v>3</v>
      </c>
      <c r="AV16" s="165">
        <f t="shared" si="15"/>
        <v>41.431314380000003</v>
      </c>
      <c r="AW16" s="100"/>
      <c r="AX16" s="39">
        <v>1824280</v>
      </c>
      <c r="AY16" s="40">
        <v>1080680</v>
      </c>
      <c r="AZ16" s="40">
        <v>715291</v>
      </c>
      <c r="BA16" s="39">
        <v>1644920</v>
      </c>
      <c r="BB16" s="40">
        <v>897572</v>
      </c>
      <c r="BC16" s="40">
        <v>673215</v>
      </c>
      <c r="BD16" s="39">
        <v>1558993</v>
      </c>
      <c r="BE16" s="40">
        <v>905109</v>
      </c>
      <c r="BF16" s="40">
        <v>634899</v>
      </c>
      <c r="BG16" s="39">
        <v>1646793</v>
      </c>
      <c r="BH16" s="40">
        <v>997773</v>
      </c>
      <c r="BI16" s="40">
        <v>629428</v>
      </c>
      <c r="BJ16" s="39">
        <v>1386840</v>
      </c>
      <c r="BK16" s="40">
        <v>825579</v>
      </c>
      <c r="BL16" s="40">
        <v>545717</v>
      </c>
      <c r="BM16" s="159">
        <v>15544</v>
      </c>
      <c r="BN16" s="39">
        <v>3326745</v>
      </c>
      <c r="BO16" s="40">
        <v>2338380</v>
      </c>
      <c r="BP16" s="40">
        <v>325625</v>
      </c>
      <c r="BQ16" s="40">
        <v>480050</v>
      </c>
      <c r="BR16" s="40">
        <v>108185</v>
      </c>
      <c r="BS16" s="40">
        <v>5485</v>
      </c>
      <c r="BT16" s="40">
        <v>69020</v>
      </c>
      <c r="BU16" s="39">
        <v>2605420</v>
      </c>
      <c r="BV16" s="40">
        <v>1930310</v>
      </c>
      <c r="BW16" s="40">
        <v>246480</v>
      </c>
      <c r="BX16" s="40">
        <v>309830</v>
      </c>
      <c r="BY16" s="40">
        <v>79230</v>
      </c>
      <c r="BZ16" s="40">
        <v>4110</v>
      </c>
      <c r="CA16" s="40">
        <v>35460</v>
      </c>
      <c r="CB16" s="39">
        <v>3574097</v>
      </c>
      <c r="CC16" s="40">
        <v>2546262</v>
      </c>
      <c r="CD16" s="40">
        <v>335119</v>
      </c>
      <c r="CE16" s="40">
        <v>479087</v>
      </c>
      <c r="CF16" s="40">
        <v>135049</v>
      </c>
      <c r="CG16" s="40">
        <v>6885</v>
      </c>
      <c r="CH16" s="159">
        <v>71695</v>
      </c>
      <c r="CI16" s="39">
        <v>2757082</v>
      </c>
      <c r="CJ16" s="40">
        <v>2046548</v>
      </c>
      <c r="CK16" s="40">
        <v>246016</v>
      </c>
      <c r="CL16" s="40">
        <v>318947</v>
      </c>
      <c r="CM16" s="40">
        <v>101215</v>
      </c>
      <c r="CN16" s="40">
        <v>5044</v>
      </c>
      <c r="CO16" s="159">
        <v>39312</v>
      </c>
      <c r="CP16" s="41">
        <v>2483095</v>
      </c>
      <c r="CQ16" s="42">
        <v>232663</v>
      </c>
      <c r="CR16" s="42">
        <v>666828</v>
      </c>
      <c r="CS16" s="42">
        <v>608139</v>
      </c>
      <c r="CT16" s="42">
        <v>975465</v>
      </c>
      <c r="CU16" s="41">
        <v>1771370</v>
      </c>
      <c r="CV16" s="42">
        <v>98059</v>
      </c>
      <c r="CW16" s="42">
        <v>456207</v>
      </c>
      <c r="CX16" s="42">
        <v>436312</v>
      </c>
      <c r="CY16" s="160">
        <v>780792</v>
      </c>
    </row>
    <row r="17" spans="1:103">
      <c r="A17" s="154" t="s">
        <v>2668</v>
      </c>
      <c r="B17" s="150">
        <v>2016</v>
      </c>
      <c r="C17" s="186" t="s">
        <v>2621</v>
      </c>
      <c r="D17" s="140" t="s">
        <v>126</v>
      </c>
      <c r="E17" s="29" t="s">
        <v>2671</v>
      </c>
      <c r="F17" s="156" t="s">
        <v>2672</v>
      </c>
      <c r="G17" s="29" t="s">
        <v>2673</v>
      </c>
      <c r="H17" s="156" t="s">
        <v>2674</v>
      </c>
      <c r="I17" s="166">
        <v>2010</v>
      </c>
      <c r="J17" s="150">
        <v>1946</v>
      </c>
      <c r="K17" s="100" t="s">
        <v>85</v>
      </c>
      <c r="L17" s="100" t="s">
        <v>49</v>
      </c>
      <c r="M17" s="100" t="s">
        <v>410</v>
      </c>
      <c r="N17" s="100" t="s">
        <v>87</v>
      </c>
      <c r="O17" s="100" t="s">
        <v>2625</v>
      </c>
      <c r="P17" s="43">
        <f t="shared" si="0"/>
        <v>59.238713359999998</v>
      </c>
      <c r="Q17" s="162">
        <f t="shared" si="1"/>
        <v>39.209496350000002</v>
      </c>
      <c r="R17" s="43">
        <f t="shared" si="2"/>
        <v>54.566301099999997</v>
      </c>
      <c r="S17" s="162">
        <f t="shared" si="3"/>
        <v>40.926914379999999</v>
      </c>
      <c r="T17" s="43">
        <f t="shared" si="4"/>
        <v>58.057284410000001</v>
      </c>
      <c r="U17" s="162">
        <f t="shared" si="5"/>
        <v>40.724942319999997</v>
      </c>
      <c r="V17" s="43">
        <f t="shared" si="6"/>
        <v>60.588853610000001</v>
      </c>
      <c r="W17" s="162">
        <f t="shared" si="7"/>
        <v>38.221440100000002</v>
      </c>
      <c r="X17" s="43">
        <f t="shared" si="8"/>
        <v>63.287975600000003</v>
      </c>
      <c r="Y17" s="162">
        <f t="shared" si="9"/>
        <v>34.528842300000001</v>
      </c>
      <c r="Z17" s="23">
        <f t="shared" ref="Z17:AE17" si="35">BV17/$BU17*100</f>
        <v>74.088246810000001</v>
      </c>
      <c r="AA17" s="86">
        <f t="shared" si="35"/>
        <v>9.4602789569999999</v>
      </c>
      <c r="AB17" s="86">
        <f t="shared" si="35"/>
        <v>11.891748740000001</v>
      </c>
      <c r="AC17" s="86">
        <f t="shared" si="35"/>
        <v>3.0409684430000001</v>
      </c>
      <c r="AD17" s="86">
        <f t="shared" si="35"/>
        <v>0.15774807900000001</v>
      </c>
      <c r="AE17" s="86">
        <f t="shared" si="35"/>
        <v>1.361008974</v>
      </c>
      <c r="AF17" s="23">
        <f t="shared" si="17"/>
        <v>74.228767950000005</v>
      </c>
      <c r="AG17" s="86">
        <f t="shared" si="18"/>
        <v>8.9230570579999995</v>
      </c>
      <c r="AH17" s="86">
        <f t="shared" si="19"/>
        <v>11.56828125</v>
      </c>
      <c r="AI17" s="86">
        <f t="shared" si="20"/>
        <v>3.6710913930000002</v>
      </c>
      <c r="AJ17" s="86">
        <f t="shared" si="21"/>
        <v>0.1829470433</v>
      </c>
      <c r="AK17" s="86">
        <f t="shared" si="22"/>
        <v>1.4258553060000001</v>
      </c>
      <c r="AL17" s="45">
        <f t="shared" si="12"/>
        <v>90.630120880000007</v>
      </c>
      <c r="AM17" s="46">
        <v>22</v>
      </c>
      <c r="AN17" s="47">
        <f t="shared" si="13"/>
        <v>39.284240029999999</v>
      </c>
      <c r="AO17" s="46">
        <v>5</v>
      </c>
      <c r="AP17" s="47">
        <f t="shared" si="14"/>
        <v>44.078425170000003</v>
      </c>
      <c r="AQ17" s="164">
        <v>5</v>
      </c>
      <c r="AR17" s="48">
        <v>78444</v>
      </c>
      <c r="AS17" s="87">
        <v>5</v>
      </c>
      <c r="AT17" s="50">
        <v>89527</v>
      </c>
      <c r="AU17" s="87">
        <v>3</v>
      </c>
      <c r="AV17" s="165">
        <f t="shared" si="15"/>
        <v>41.431314380000003</v>
      </c>
      <c r="AW17" s="100"/>
      <c r="AX17" s="39">
        <v>1824280</v>
      </c>
      <c r="AY17" s="40">
        <v>1080680</v>
      </c>
      <c r="AZ17" s="40">
        <v>715291</v>
      </c>
      <c r="BA17" s="39">
        <v>1644920</v>
      </c>
      <c r="BB17" s="40">
        <v>897572</v>
      </c>
      <c r="BC17" s="40">
        <v>673215</v>
      </c>
      <c r="BD17" s="39">
        <v>1558993</v>
      </c>
      <c r="BE17" s="40">
        <v>905109</v>
      </c>
      <c r="BF17" s="40">
        <v>634899</v>
      </c>
      <c r="BG17" s="39">
        <v>1646793</v>
      </c>
      <c r="BH17" s="40">
        <v>997773</v>
      </c>
      <c r="BI17" s="40">
        <v>629428</v>
      </c>
      <c r="BJ17" s="39">
        <v>1600462</v>
      </c>
      <c r="BK17" s="40">
        <v>1012900</v>
      </c>
      <c r="BL17" s="40">
        <v>552621</v>
      </c>
      <c r="BM17" s="159">
        <v>34941</v>
      </c>
      <c r="BN17" s="39">
        <v>3326745</v>
      </c>
      <c r="BO17" s="40">
        <v>2338380</v>
      </c>
      <c r="BP17" s="40">
        <v>325625</v>
      </c>
      <c r="BQ17" s="40">
        <v>480050</v>
      </c>
      <c r="BR17" s="40">
        <v>108185</v>
      </c>
      <c r="BS17" s="40">
        <v>5485</v>
      </c>
      <c r="BT17" s="40">
        <v>69020</v>
      </c>
      <c r="BU17" s="39">
        <v>2605420</v>
      </c>
      <c r="BV17" s="40">
        <v>1930310</v>
      </c>
      <c r="BW17" s="40">
        <v>246480</v>
      </c>
      <c r="BX17" s="40">
        <v>309830</v>
      </c>
      <c r="BY17" s="40">
        <v>79230</v>
      </c>
      <c r="BZ17" s="40">
        <v>4110</v>
      </c>
      <c r="CA17" s="40">
        <v>35460</v>
      </c>
      <c r="CB17" s="39">
        <v>3574097</v>
      </c>
      <c r="CC17" s="40">
        <v>2546262</v>
      </c>
      <c r="CD17" s="40">
        <v>335119</v>
      </c>
      <c r="CE17" s="40">
        <v>479087</v>
      </c>
      <c r="CF17" s="40">
        <v>135049</v>
      </c>
      <c r="CG17" s="40">
        <v>6885</v>
      </c>
      <c r="CH17" s="159">
        <v>71695</v>
      </c>
      <c r="CI17" s="39">
        <v>2757082</v>
      </c>
      <c r="CJ17" s="40">
        <v>2046548</v>
      </c>
      <c r="CK17" s="40">
        <v>246016</v>
      </c>
      <c r="CL17" s="40">
        <v>318947</v>
      </c>
      <c r="CM17" s="40">
        <v>101215</v>
      </c>
      <c r="CN17" s="40">
        <v>5044</v>
      </c>
      <c r="CO17" s="159">
        <v>39312</v>
      </c>
      <c r="CP17" s="41">
        <v>2483095</v>
      </c>
      <c r="CQ17" s="42">
        <v>232663</v>
      </c>
      <c r="CR17" s="42">
        <v>666828</v>
      </c>
      <c r="CS17" s="42">
        <v>608139</v>
      </c>
      <c r="CT17" s="42">
        <v>975465</v>
      </c>
      <c r="CU17" s="41">
        <v>1771370</v>
      </c>
      <c r="CV17" s="42">
        <v>98059</v>
      </c>
      <c r="CW17" s="42">
        <v>456207</v>
      </c>
      <c r="CX17" s="42">
        <v>436312</v>
      </c>
      <c r="CY17" s="160">
        <v>780792</v>
      </c>
    </row>
    <row r="18" spans="1:103">
      <c r="A18" s="154" t="s">
        <v>2675</v>
      </c>
      <c r="B18" s="150">
        <v>2018</v>
      </c>
      <c r="C18" s="188" t="s">
        <v>2635</v>
      </c>
      <c r="D18" s="140" t="s">
        <v>126</v>
      </c>
      <c r="E18" s="29" t="s">
        <v>144</v>
      </c>
      <c r="F18" s="156" t="s">
        <v>2676</v>
      </c>
      <c r="G18" s="29" t="s">
        <v>2677</v>
      </c>
      <c r="H18" s="156" t="s">
        <v>2678</v>
      </c>
      <c r="I18" s="166">
        <v>2000</v>
      </c>
      <c r="J18" s="150">
        <v>1947</v>
      </c>
      <c r="K18" s="100" t="s">
        <v>85</v>
      </c>
      <c r="L18" s="100" t="s">
        <v>49</v>
      </c>
      <c r="M18" s="100" t="s">
        <v>123</v>
      </c>
      <c r="N18" s="100" t="s">
        <v>87</v>
      </c>
      <c r="O18" s="100" t="s">
        <v>2625</v>
      </c>
      <c r="P18" s="43">
        <f t="shared" si="0"/>
        <v>58.743005789999998</v>
      </c>
      <c r="Q18" s="162">
        <f t="shared" si="1"/>
        <v>39.774876769999999</v>
      </c>
      <c r="R18" s="43">
        <f t="shared" si="2"/>
        <v>53.085977460000002</v>
      </c>
      <c r="S18" s="162">
        <f t="shared" si="3"/>
        <v>41.712744530000002</v>
      </c>
      <c r="T18" s="43">
        <f t="shared" si="4"/>
        <v>58.60635242</v>
      </c>
      <c r="U18" s="162">
        <f t="shared" si="5"/>
        <v>39.97960964</v>
      </c>
      <c r="V18" s="43">
        <f t="shared" si="6"/>
        <v>61.912044129999998</v>
      </c>
      <c r="W18" s="162">
        <f t="shared" si="7"/>
        <v>36.928766699999997</v>
      </c>
      <c r="X18" s="43">
        <f t="shared" si="8"/>
        <v>59.950745439999999</v>
      </c>
      <c r="Y18" s="162">
        <f t="shared" si="9"/>
        <v>37.817079700000001</v>
      </c>
      <c r="Z18" s="23">
        <f t="shared" ref="Z18:AE18" si="36">BV18/$BU18*100</f>
        <v>69.378761749999995</v>
      </c>
      <c r="AA18" s="86">
        <f t="shared" si="36"/>
        <v>21.221357919999999</v>
      </c>
      <c r="AB18" s="86">
        <f t="shared" si="36"/>
        <v>5.2662701070000004</v>
      </c>
      <c r="AC18" s="86">
        <f t="shared" si="36"/>
        <v>2.3659850059999998</v>
      </c>
      <c r="AD18" s="86">
        <f t="shared" si="36"/>
        <v>0.3611277322</v>
      </c>
      <c r="AE18" s="86">
        <f t="shared" si="36"/>
        <v>1.4064974830000001</v>
      </c>
      <c r="AF18" s="23">
        <f t="shared" si="17"/>
        <v>69.005690810000004</v>
      </c>
      <c r="AG18" s="86">
        <f t="shared" si="18"/>
        <v>19.50159571</v>
      </c>
      <c r="AH18" s="86">
        <f t="shared" si="19"/>
        <v>6.665424196</v>
      </c>
      <c r="AI18" s="86">
        <f t="shared" si="20"/>
        <v>3.1558766720000002</v>
      </c>
      <c r="AJ18" s="86">
        <f t="shared" si="21"/>
        <v>0.32477617460000002</v>
      </c>
      <c r="AK18" s="86">
        <f t="shared" si="22"/>
        <v>1.346636443</v>
      </c>
      <c r="AL18" s="45">
        <f t="shared" si="12"/>
        <v>90.01733102</v>
      </c>
      <c r="AM18" s="46">
        <v>26</v>
      </c>
      <c r="AN18" s="47">
        <f t="shared" si="13"/>
        <v>31.993366399999999</v>
      </c>
      <c r="AO18" s="46">
        <v>19</v>
      </c>
      <c r="AP18" s="47">
        <f t="shared" si="14"/>
        <v>34.567247629999997</v>
      </c>
      <c r="AQ18" s="164">
        <v>25</v>
      </c>
      <c r="AR18" s="48">
        <v>68287</v>
      </c>
      <c r="AS18" s="87">
        <v>15</v>
      </c>
      <c r="AT18" s="50">
        <v>74014</v>
      </c>
      <c r="AU18" s="87">
        <v>16</v>
      </c>
      <c r="AV18" s="165">
        <f t="shared" si="15"/>
        <v>45.396433369999997</v>
      </c>
      <c r="AW18" s="100"/>
      <c r="AX18" s="39">
        <v>504346</v>
      </c>
      <c r="AY18" s="40">
        <v>296268</v>
      </c>
      <c r="AZ18" s="40">
        <v>200603</v>
      </c>
      <c r="BA18" s="39">
        <v>443814</v>
      </c>
      <c r="BB18" s="40">
        <v>235603</v>
      </c>
      <c r="BC18" s="40">
        <v>185127</v>
      </c>
      <c r="BD18" s="39">
        <v>413921</v>
      </c>
      <c r="BE18" s="40">
        <v>242584</v>
      </c>
      <c r="BF18" s="40">
        <v>165484</v>
      </c>
      <c r="BG18" s="39">
        <v>412616</v>
      </c>
      <c r="BH18" s="40">
        <v>255459</v>
      </c>
      <c r="BI18" s="40">
        <v>152374</v>
      </c>
      <c r="BJ18" s="39">
        <v>362606</v>
      </c>
      <c r="BK18" s="40">
        <v>217385</v>
      </c>
      <c r="BL18" s="40">
        <v>137127</v>
      </c>
      <c r="BM18" s="159">
        <v>8094</v>
      </c>
      <c r="BN18" s="39">
        <v>909580</v>
      </c>
      <c r="BO18" s="40">
        <v>593155</v>
      </c>
      <c r="BP18" s="40">
        <v>201320</v>
      </c>
      <c r="BQ18" s="40">
        <v>67540</v>
      </c>
      <c r="BR18" s="40">
        <v>23510</v>
      </c>
      <c r="BS18" s="40">
        <v>2825</v>
      </c>
      <c r="BT18" s="40">
        <v>21230</v>
      </c>
      <c r="BU18" s="39">
        <v>710275</v>
      </c>
      <c r="BV18" s="40">
        <v>492780</v>
      </c>
      <c r="BW18" s="40">
        <v>150730</v>
      </c>
      <c r="BX18" s="40">
        <v>37405</v>
      </c>
      <c r="BY18" s="40">
        <v>16805</v>
      </c>
      <c r="BZ18" s="40">
        <v>2565</v>
      </c>
      <c r="CA18" s="40">
        <v>9990</v>
      </c>
      <c r="CB18" s="39">
        <v>897934</v>
      </c>
      <c r="CC18" s="40">
        <v>586752</v>
      </c>
      <c r="CD18" s="40">
        <v>186782</v>
      </c>
      <c r="CE18" s="40">
        <v>73221</v>
      </c>
      <c r="CF18" s="40">
        <v>28546</v>
      </c>
      <c r="CG18" s="40">
        <v>2824</v>
      </c>
      <c r="CH18" s="159">
        <v>19809</v>
      </c>
      <c r="CI18" s="39">
        <v>692169</v>
      </c>
      <c r="CJ18" s="40">
        <v>477636</v>
      </c>
      <c r="CK18" s="40">
        <v>134984</v>
      </c>
      <c r="CL18" s="40">
        <v>46136</v>
      </c>
      <c r="CM18" s="40">
        <v>21844</v>
      </c>
      <c r="CN18" s="40">
        <v>2248</v>
      </c>
      <c r="CO18" s="159">
        <v>9321</v>
      </c>
      <c r="CP18" s="41">
        <v>669320</v>
      </c>
      <c r="CQ18" s="42">
        <v>66816</v>
      </c>
      <c r="CR18" s="42">
        <v>209449</v>
      </c>
      <c r="CS18" s="42">
        <v>178917</v>
      </c>
      <c r="CT18" s="42">
        <v>214138</v>
      </c>
      <c r="CU18" s="41">
        <v>451436</v>
      </c>
      <c r="CV18" s="42">
        <v>32023</v>
      </c>
      <c r="CW18" s="42">
        <v>138464</v>
      </c>
      <c r="CX18" s="42">
        <v>124900</v>
      </c>
      <c r="CY18" s="160">
        <v>156049</v>
      </c>
    </row>
    <row r="19" spans="1:103">
      <c r="A19" s="154" t="s">
        <v>2675</v>
      </c>
      <c r="B19" s="150">
        <v>2014</v>
      </c>
      <c r="C19" s="187" t="s">
        <v>2616</v>
      </c>
      <c r="D19" s="140" t="s">
        <v>126</v>
      </c>
      <c r="E19" s="29" t="s">
        <v>1534</v>
      </c>
      <c r="F19" s="156" t="s">
        <v>2679</v>
      </c>
      <c r="G19" s="29" t="s">
        <v>2680</v>
      </c>
      <c r="H19" s="156" t="s">
        <v>2681</v>
      </c>
      <c r="I19" s="166">
        <v>2010</v>
      </c>
      <c r="J19" s="150">
        <v>1963</v>
      </c>
      <c r="K19" s="100" t="s">
        <v>85</v>
      </c>
      <c r="L19" s="100" t="s">
        <v>49</v>
      </c>
      <c r="M19" s="100" t="s">
        <v>123</v>
      </c>
      <c r="N19" s="100" t="s">
        <v>87</v>
      </c>
      <c r="O19" s="100" t="s">
        <v>102</v>
      </c>
      <c r="P19" s="43">
        <f t="shared" si="0"/>
        <v>58.743005789999998</v>
      </c>
      <c r="Q19" s="162">
        <f t="shared" si="1"/>
        <v>39.774876769999999</v>
      </c>
      <c r="R19" s="43">
        <f t="shared" si="2"/>
        <v>53.085977460000002</v>
      </c>
      <c r="S19" s="162">
        <f t="shared" si="3"/>
        <v>41.712744530000002</v>
      </c>
      <c r="T19" s="43">
        <f t="shared" si="4"/>
        <v>58.60635242</v>
      </c>
      <c r="U19" s="162">
        <f t="shared" si="5"/>
        <v>39.97960964</v>
      </c>
      <c r="V19" s="43">
        <f t="shared" si="6"/>
        <v>61.912044129999998</v>
      </c>
      <c r="W19" s="162">
        <f t="shared" si="7"/>
        <v>36.928766699999997</v>
      </c>
      <c r="X19" s="43">
        <f t="shared" si="8"/>
        <v>59.43841853</v>
      </c>
      <c r="Y19" s="162">
        <f t="shared" si="9"/>
        <v>37.897888719999997</v>
      </c>
      <c r="Z19" s="23">
        <f t="shared" ref="Z19:AE19" si="37">BV19/$BU19*100</f>
        <v>69.378761749999995</v>
      </c>
      <c r="AA19" s="86">
        <f t="shared" si="37"/>
        <v>21.221357919999999</v>
      </c>
      <c r="AB19" s="86">
        <f t="shared" si="37"/>
        <v>5.2662701070000004</v>
      </c>
      <c r="AC19" s="86">
        <f t="shared" si="37"/>
        <v>2.3659850059999998</v>
      </c>
      <c r="AD19" s="86">
        <f t="shared" si="37"/>
        <v>0.3611277322</v>
      </c>
      <c r="AE19" s="86">
        <f t="shared" si="37"/>
        <v>1.4064974830000001</v>
      </c>
      <c r="AF19" s="23">
        <f t="shared" si="17"/>
        <v>69.005690810000004</v>
      </c>
      <c r="AG19" s="86">
        <f t="shared" si="18"/>
        <v>19.50159571</v>
      </c>
      <c r="AH19" s="86">
        <f t="shared" si="19"/>
        <v>6.665424196</v>
      </c>
      <c r="AI19" s="86">
        <f t="shared" si="20"/>
        <v>3.1558766720000002</v>
      </c>
      <c r="AJ19" s="86">
        <f t="shared" si="21"/>
        <v>0.32477617460000002</v>
      </c>
      <c r="AK19" s="86">
        <f t="shared" si="22"/>
        <v>1.346636443</v>
      </c>
      <c r="AL19" s="45">
        <f t="shared" si="12"/>
        <v>90.01733102</v>
      </c>
      <c r="AM19" s="46">
        <v>26</v>
      </c>
      <c r="AN19" s="47">
        <f t="shared" si="13"/>
        <v>31.993366399999999</v>
      </c>
      <c r="AO19" s="46">
        <v>19</v>
      </c>
      <c r="AP19" s="47">
        <f t="shared" si="14"/>
        <v>34.567247629999997</v>
      </c>
      <c r="AQ19" s="164">
        <v>25</v>
      </c>
      <c r="AR19" s="48">
        <v>68287</v>
      </c>
      <c r="AS19" s="87">
        <v>15</v>
      </c>
      <c r="AT19" s="50">
        <v>74014</v>
      </c>
      <c r="AU19" s="87">
        <v>16</v>
      </c>
      <c r="AV19" s="165">
        <f t="shared" si="15"/>
        <v>45.396433369999997</v>
      </c>
      <c r="AW19" s="100"/>
      <c r="AX19" s="39">
        <v>504346</v>
      </c>
      <c r="AY19" s="40">
        <v>296268</v>
      </c>
      <c r="AZ19" s="40">
        <v>200603</v>
      </c>
      <c r="BA19" s="39">
        <v>443814</v>
      </c>
      <c r="BB19" s="40">
        <v>235603</v>
      </c>
      <c r="BC19" s="40">
        <v>185127</v>
      </c>
      <c r="BD19" s="39">
        <v>413921</v>
      </c>
      <c r="BE19" s="40">
        <v>242584</v>
      </c>
      <c r="BF19" s="40">
        <v>165484</v>
      </c>
      <c r="BG19" s="39">
        <v>412616</v>
      </c>
      <c r="BH19" s="40">
        <v>255459</v>
      </c>
      <c r="BI19" s="40">
        <v>152374</v>
      </c>
      <c r="BJ19" s="39">
        <v>490935</v>
      </c>
      <c r="BK19" s="40">
        <v>291804</v>
      </c>
      <c r="BL19" s="40">
        <v>186054</v>
      </c>
      <c r="BM19" s="159">
        <v>13077</v>
      </c>
      <c r="BN19" s="39">
        <v>909580</v>
      </c>
      <c r="BO19" s="40">
        <v>593155</v>
      </c>
      <c r="BP19" s="40">
        <v>201320</v>
      </c>
      <c r="BQ19" s="40">
        <v>67540</v>
      </c>
      <c r="BR19" s="40">
        <v>23510</v>
      </c>
      <c r="BS19" s="40">
        <v>2825</v>
      </c>
      <c r="BT19" s="40">
        <v>21230</v>
      </c>
      <c r="BU19" s="39">
        <v>710275</v>
      </c>
      <c r="BV19" s="40">
        <v>492780</v>
      </c>
      <c r="BW19" s="40">
        <v>150730</v>
      </c>
      <c r="BX19" s="40">
        <v>37405</v>
      </c>
      <c r="BY19" s="40">
        <v>16805</v>
      </c>
      <c r="BZ19" s="40">
        <v>2565</v>
      </c>
      <c r="CA19" s="40">
        <v>9990</v>
      </c>
      <c r="CB19" s="39">
        <v>897934</v>
      </c>
      <c r="CC19" s="40">
        <v>586752</v>
      </c>
      <c r="CD19" s="40">
        <v>186782</v>
      </c>
      <c r="CE19" s="40">
        <v>73221</v>
      </c>
      <c r="CF19" s="40">
        <v>28546</v>
      </c>
      <c r="CG19" s="40">
        <v>2824</v>
      </c>
      <c r="CH19" s="159">
        <v>19809</v>
      </c>
      <c r="CI19" s="39">
        <v>692169</v>
      </c>
      <c r="CJ19" s="40">
        <v>477636</v>
      </c>
      <c r="CK19" s="40">
        <v>134984</v>
      </c>
      <c r="CL19" s="40">
        <v>46136</v>
      </c>
      <c r="CM19" s="40">
        <v>21844</v>
      </c>
      <c r="CN19" s="40">
        <v>2248</v>
      </c>
      <c r="CO19" s="159">
        <v>9321</v>
      </c>
      <c r="CP19" s="41">
        <v>669320</v>
      </c>
      <c r="CQ19" s="42">
        <v>66816</v>
      </c>
      <c r="CR19" s="42">
        <v>209449</v>
      </c>
      <c r="CS19" s="42">
        <v>178917</v>
      </c>
      <c r="CT19" s="42">
        <v>214138</v>
      </c>
      <c r="CU19" s="41">
        <v>451436</v>
      </c>
      <c r="CV19" s="42">
        <v>32023</v>
      </c>
      <c r="CW19" s="42">
        <v>138464</v>
      </c>
      <c r="CX19" s="42">
        <v>124900</v>
      </c>
      <c r="CY19" s="160">
        <v>156049</v>
      </c>
    </row>
    <row r="20" spans="1:103">
      <c r="A20" s="155" t="s">
        <v>2682</v>
      </c>
      <c r="B20" s="150">
        <v>2018</v>
      </c>
      <c r="C20" s="188" t="s">
        <v>2635</v>
      </c>
      <c r="D20" s="140" t="s">
        <v>80</v>
      </c>
      <c r="E20" s="29" t="s">
        <v>205</v>
      </c>
      <c r="F20" s="156" t="s">
        <v>558</v>
      </c>
      <c r="G20" s="29" t="s">
        <v>2683</v>
      </c>
      <c r="H20" s="156" t="s">
        <v>2684</v>
      </c>
      <c r="I20" s="166">
        <v>2018</v>
      </c>
      <c r="J20" s="150">
        <v>1952</v>
      </c>
      <c r="K20" s="100" t="s">
        <v>85</v>
      </c>
      <c r="L20" s="100" t="s">
        <v>49</v>
      </c>
      <c r="M20" s="100" t="s">
        <v>116</v>
      </c>
      <c r="N20" s="100" t="s">
        <v>87</v>
      </c>
      <c r="O20" s="100" t="s">
        <v>2625</v>
      </c>
      <c r="P20" s="43">
        <f t="shared" si="0"/>
        <v>47.756586470000002</v>
      </c>
      <c r="Q20" s="162">
        <f t="shared" si="1"/>
        <v>51.10759719</v>
      </c>
      <c r="R20" s="43">
        <f t="shared" si="2"/>
        <v>47.412719330000002</v>
      </c>
      <c r="S20" s="162">
        <f t="shared" si="3"/>
        <v>48.601053899999997</v>
      </c>
      <c r="T20" s="43">
        <f t="shared" si="4"/>
        <v>49.90189204</v>
      </c>
      <c r="U20" s="162">
        <f t="shared" si="5"/>
        <v>49.026862970000003</v>
      </c>
      <c r="V20" s="43">
        <f t="shared" si="6"/>
        <v>50.906333240000002</v>
      </c>
      <c r="W20" s="162">
        <f t="shared" si="7"/>
        <v>48.099140679999998</v>
      </c>
      <c r="X20" s="43">
        <f t="shared" si="8"/>
        <v>49.932472570000002</v>
      </c>
      <c r="Y20" s="162">
        <f t="shared" si="9"/>
        <v>50.054975550000002</v>
      </c>
      <c r="Z20" s="23">
        <f t="shared" ref="Z20:AE20" si="38">BV20/$BU20*100</f>
        <v>61.875526659999998</v>
      </c>
      <c r="AA20" s="86">
        <f t="shared" si="38"/>
        <v>14.468226489999999</v>
      </c>
      <c r="AB20" s="86">
        <f t="shared" si="38"/>
        <v>19.897514279999999</v>
      </c>
      <c r="AC20" s="86">
        <f t="shared" si="38"/>
        <v>2.2419626340000001</v>
      </c>
      <c r="AD20" s="86">
        <f t="shared" si="38"/>
        <v>0.23077800679999999</v>
      </c>
      <c r="AE20" s="86">
        <f t="shared" si="38"/>
        <v>1.2859919280000001</v>
      </c>
      <c r="AF20" s="23">
        <f t="shared" si="17"/>
        <v>61.210928299999999</v>
      </c>
      <c r="AG20" s="86">
        <f t="shared" si="18"/>
        <v>13.74394888</v>
      </c>
      <c r="AH20" s="86">
        <f t="shared" si="19"/>
        <v>21.07389547</v>
      </c>
      <c r="AI20" s="86">
        <f t="shared" si="20"/>
        <v>2.4114136450000001</v>
      </c>
      <c r="AJ20" s="86">
        <f t="shared" si="21"/>
        <v>0.25054569729999998</v>
      </c>
      <c r="AK20" s="86">
        <f t="shared" si="22"/>
        <v>1.3092680080000001</v>
      </c>
      <c r="AL20" s="45">
        <f t="shared" si="12"/>
        <v>88.189141269999993</v>
      </c>
      <c r="AM20" s="46">
        <v>33</v>
      </c>
      <c r="AN20" s="47">
        <f t="shared" si="13"/>
        <v>29.879574989999998</v>
      </c>
      <c r="AO20" s="46">
        <v>28</v>
      </c>
      <c r="AP20" s="47">
        <f t="shared" si="14"/>
        <v>33.473938750000002</v>
      </c>
      <c r="AQ20" s="164">
        <v>27</v>
      </c>
      <c r="AR20" s="48">
        <v>55660</v>
      </c>
      <c r="AS20" s="87">
        <v>37</v>
      </c>
      <c r="AT20" s="50">
        <v>61682</v>
      </c>
      <c r="AU20" s="87">
        <v>35</v>
      </c>
      <c r="AV20" s="165">
        <f t="shared" si="15"/>
        <v>41.16335076</v>
      </c>
      <c r="AW20" s="100"/>
      <c r="AX20" s="39">
        <v>11091758</v>
      </c>
      <c r="AY20" s="40">
        <v>5297045</v>
      </c>
      <c r="AZ20" s="40">
        <v>5668731</v>
      </c>
      <c r="BA20" s="39">
        <v>9501617</v>
      </c>
      <c r="BB20" s="40">
        <v>4504975</v>
      </c>
      <c r="BC20" s="40">
        <v>4617886</v>
      </c>
      <c r="BD20" s="39">
        <v>8492175</v>
      </c>
      <c r="BE20" s="40">
        <v>4237756</v>
      </c>
      <c r="BF20" s="40">
        <v>4163447</v>
      </c>
      <c r="BG20" s="39">
        <v>8412248</v>
      </c>
      <c r="BH20" s="40">
        <v>4282367</v>
      </c>
      <c r="BI20" s="40">
        <v>4046219</v>
      </c>
      <c r="BJ20" s="39">
        <v>8190005</v>
      </c>
      <c r="BK20" s="40">
        <v>4089472</v>
      </c>
      <c r="BL20" s="40">
        <v>4099505</v>
      </c>
      <c r="BM20" s="159">
        <v>1028</v>
      </c>
      <c r="BN20" s="39">
        <v>18993610</v>
      </c>
      <c r="BO20" s="40">
        <v>11012275</v>
      </c>
      <c r="BP20" s="40">
        <v>2969440</v>
      </c>
      <c r="BQ20" s="40">
        <v>4177170</v>
      </c>
      <c r="BR20" s="40">
        <v>429410</v>
      </c>
      <c r="BS20" s="40">
        <v>42145</v>
      </c>
      <c r="BT20" s="40">
        <v>363170</v>
      </c>
      <c r="BU20" s="39">
        <v>14988430</v>
      </c>
      <c r="BV20" s="40">
        <v>9274170</v>
      </c>
      <c r="BW20" s="40">
        <v>2168560</v>
      </c>
      <c r="BX20" s="40">
        <v>2982325</v>
      </c>
      <c r="BY20" s="40">
        <v>336035</v>
      </c>
      <c r="BZ20" s="40">
        <v>34590</v>
      </c>
      <c r="CA20" s="40">
        <v>192750</v>
      </c>
      <c r="CB20" s="39">
        <v>18800445</v>
      </c>
      <c r="CC20" s="40">
        <v>10884549</v>
      </c>
      <c r="CD20" s="40">
        <v>2851095</v>
      </c>
      <c r="CE20" s="40">
        <v>4223134</v>
      </c>
      <c r="CF20" s="40">
        <v>454937</v>
      </c>
      <c r="CG20" s="40">
        <v>47264</v>
      </c>
      <c r="CH20" s="159">
        <v>339466</v>
      </c>
      <c r="CI20" s="39">
        <v>14798498</v>
      </c>
      <c r="CJ20" s="40">
        <v>9058298</v>
      </c>
      <c r="CK20" s="40">
        <v>2033898</v>
      </c>
      <c r="CL20" s="40">
        <v>3118620</v>
      </c>
      <c r="CM20" s="40">
        <v>356853</v>
      </c>
      <c r="CN20" s="40">
        <v>37077</v>
      </c>
      <c r="CO20" s="159">
        <v>193752</v>
      </c>
      <c r="CP20" s="41">
        <v>14965745</v>
      </c>
      <c r="CQ20" s="42">
        <v>1767583</v>
      </c>
      <c r="CR20" s="42">
        <v>4276237</v>
      </c>
      <c r="CS20" s="42">
        <v>4450224</v>
      </c>
      <c r="CT20" s="42">
        <v>4471701</v>
      </c>
      <c r="CU20" s="41">
        <v>8744092</v>
      </c>
      <c r="CV20" s="42">
        <v>622459</v>
      </c>
      <c r="CW20" s="42">
        <v>2459710</v>
      </c>
      <c r="CX20" s="42">
        <v>2734931</v>
      </c>
      <c r="CY20" s="160">
        <v>2926992</v>
      </c>
    </row>
    <row r="21" spans="1:103">
      <c r="A21" s="155" t="s">
        <v>2682</v>
      </c>
      <c r="B21" s="150">
        <v>2016</v>
      </c>
      <c r="C21" s="186" t="s">
        <v>2621</v>
      </c>
      <c r="D21" s="140" t="s">
        <v>80</v>
      </c>
      <c r="E21" s="29" t="s">
        <v>2685</v>
      </c>
      <c r="F21" s="156" t="s">
        <v>2686</v>
      </c>
      <c r="G21" s="29" t="s">
        <v>2687</v>
      </c>
      <c r="H21" s="156" t="s">
        <v>2688</v>
      </c>
      <c r="I21" s="166">
        <v>2010</v>
      </c>
      <c r="J21" s="150">
        <v>1971</v>
      </c>
      <c r="K21" s="100" t="s">
        <v>85</v>
      </c>
      <c r="L21" s="100" t="s">
        <v>786</v>
      </c>
      <c r="M21" s="100" t="s">
        <v>148</v>
      </c>
      <c r="N21" s="100" t="s">
        <v>87</v>
      </c>
      <c r="O21" s="100" t="s">
        <v>2625</v>
      </c>
      <c r="P21" s="43">
        <f t="shared" si="0"/>
        <v>47.756586470000002</v>
      </c>
      <c r="Q21" s="162">
        <f t="shared" si="1"/>
        <v>51.10759719</v>
      </c>
      <c r="R21" s="43">
        <f t="shared" si="2"/>
        <v>47.412719330000002</v>
      </c>
      <c r="S21" s="162">
        <f t="shared" si="3"/>
        <v>48.601053899999997</v>
      </c>
      <c r="T21" s="43">
        <f t="shared" si="4"/>
        <v>49.90189204</v>
      </c>
      <c r="U21" s="162">
        <f t="shared" si="5"/>
        <v>49.026862970000003</v>
      </c>
      <c r="V21" s="43">
        <f t="shared" si="6"/>
        <v>50.906333240000002</v>
      </c>
      <c r="W21" s="162">
        <f t="shared" si="7"/>
        <v>48.099140679999998</v>
      </c>
      <c r="X21" s="43">
        <f t="shared" si="8"/>
        <v>44.314854510000004</v>
      </c>
      <c r="Y21" s="162">
        <f t="shared" si="9"/>
        <v>51.981128419999997</v>
      </c>
      <c r="Z21" s="23">
        <f t="shared" ref="Z21:AE21" si="39">BV21/$BU21*100</f>
        <v>61.875526659999998</v>
      </c>
      <c r="AA21" s="86">
        <f t="shared" si="39"/>
        <v>14.468226489999999</v>
      </c>
      <c r="AB21" s="86">
        <f t="shared" si="39"/>
        <v>19.897514279999999</v>
      </c>
      <c r="AC21" s="86">
        <f t="shared" si="39"/>
        <v>2.2419626340000001</v>
      </c>
      <c r="AD21" s="86">
        <f t="shared" si="39"/>
        <v>0.23077800679999999</v>
      </c>
      <c r="AE21" s="86">
        <f t="shared" si="39"/>
        <v>1.2859919280000001</v>
      </c>
      <c r="AF21" s="23">
        <f t="shared" si="17"/>
        <v>61.210928299999999</v>
      </c>
      <c r="AG21" s="86">
        <f t="shared" si="18"/>
        <v>13.74394888</v>
      </c>
      <c r="AH21" s="86">
        <f t="shared" si="19"/>
        <v>21.07389547</v>
      </c>
      <c r="AI21" s="86">
        <f t="shared" si="20"/>
        <v>2.4114136450000001</v>
      </c>
      <c r="AJ21" s="86">
        <f t="shared" si="21"/>
        <v>0.25054569729999998</v>
      </c>
      <c r="AK21" s="86">
        <f t="shared" si="22"/>
        <v>1.3092680080000001</v>
      </c>
      <c r="AL21" s="45">
        <f t="shared" si="12"/>
        <v>88.189141269999993</v>
      </c>
      <c r="AM21" s="46">
        <v>33</v>
      </c>
      <c r="AN21" s="47">
        <f t="shared" si="13"/>
        <v>29.879574989999998</v>
      </c>
      <c r="AO21" s="46">
        <v>28</v>
      </c>
      <c r="AP21" s="47">
        <f t="shared" si="14"/>
        <v>33.473938750000002</v>
      </c>
      <c r="AQ21" s="164">
        <v>27</v>
      </c>
      <c r="AR21" s="48">
        <v>55660</v>
      </c>
      <c r="AS21" s="87">
        <v>37</v>
      </c>
      <c r="AT21" s="50">
        <v>61682</v>
      </c>
      <c r="AU21" s="87">
        <v>35</v>
      </c>
      <c r="AV21" s="165">
        <f t="shared" si="15"/>
        <v>41.16335076</v>
      </c>
      <c r="AW21" s="100"/>
      <c r="AX21" s="39">
        <v>11091758</v>
      </c>
      <c r="AY21" s="40">
        <v>5297045</v>
      </c>
      <c r="AZ21" s="40">
        <v>5668731</v>
      </c>
      <c r="BA21" s="39">
        <v>9501617</v>
      </c>
      <c r="BB21" s="40">
        <v>4504975</v>
      </c>
      <c r="BC21" s="40">
        <v>4617886</v>
      </c>
      <c r="BD21" s="39">
        <v>8492175</v>
      </c>
      <c r="BE21" s="40">
        <v>4237756</v>
      </c>
      <c r="BF21" s="40">
        <v>4163447</v>
      </c>
      <c r="BG21" s="39">
        <v>8412248</v>
      </c>
      <c r="BH21" s="40">
        <v>4282367</v>
      </c>
      <c r="BI21" s="40">
        <v>4046219</v>
      </c>
      <c r="BJ21" s="39">
        <v>9301820</v>
      </c>
      <c r="BK21" s="40">
        <v>4122088</v>
      </c>
      <c r="BL21" s="40">
        <v>4835191</v>
      </c>
      <c r="BM21" s="159">
        <v>344541</v>
      </c>
      <c r="BN21" s="39">
        <v>18993610</v>
      </c>
      <c r="BO21" s="40">
        <v>11012275</v>
      </c>
      <c r="BP21" s="40">
        <v>2969440</v>
      </c>
      <c r="BQ21" s="40">
        <v>4177170</v>
      </c>
      <c r="BR21" s="40">
        <v>429410</v>
      </c>
      <c r="BS21" s="40">
        <v>42145</v>
      </c>
      <c r="BT21" s="40">
        <v>363170</v>
      </c>
      <c r="BU21" s="39">
        <v>14988430</v>
      </c>
      <c r="BV21" s="40">
        <v>9274170</v>
      </c>
      <c r="BW21" s="40">
        <v>2168560</v>
      </c>
      <c r="BX21" s="40">
        <v>2982325</v>
      </c>
      <c r="BY21" s="40">
        <v>336035</v>
      </c>
      <c r="BZ21" s="40">
        <v>34590</v>
      </c>
      <c r="CA21" s="40">
        <v>192750</v>
      </c>
      <c r="CB21" s="39">
        <v>18800445</v>
      </c>
      <c r="CC21" s="40">
        <v>10884549</v>
      </c>
      <c r="CD21" s="40">
        <v>2851095</v>
      </c>
      <c r="CE21" s="40">
        <v>4223134</v>
      </c>
      <c r="CF21" s="40">
        <v>454937</v>
      </c>
      <c r="CG21" s="40">
        <v>47264</v>
      </c>
      <c r="CH21" s="159">
        <v>339466</v>
      </c>
      <c r="CI21" s="39">
        <v>14798498</v>
      </c>
      <c r="CJ21" s="40">
        <v>9058298</v>
      </c>
      <c r="CK21" s="40">
        <v>2033898</v>
      </c>
      <c r="CL21" s="40">
        <v>3118620</v>
      </c>
      <c r="CM21" s="40">
        <v>356853</v>
      </c>
      <c r="CN21" s="40">
        <v>37077</v>
      </c>
      <c r="CO21" s="159">
        <v>193752</v>
      </c>
      <c r="CP21" s="41">
        <v>14965745</v>
      </c>
      <c r="CQ21" s="42">
        <v>1767583</v>
      </c>
      <c r="CR21" s="42">
        <v>4276237</v>
      </c>
      <c r="CS21" s="42">
        <v>4450224</v>
      </c>
      <c r="CT21" s="42">
        <v>4471701</v>
      </c>
      <c r="CU21" s="41">
        <v>8744092</v>
      </c>
      <c r="CV21" s="42">
        <v>622459</v>
      </c>
      <c r="CW21" s="42">
        <v>2459710</v>
      </c>
      <c r="CX21" s="42">
        <v>2734931</v>
      </c>
      <c r="CY21" s="160">
        <v>2926992</v>
      </c>
    </row>
    <row r="22" spans="1:103">
      <c r="A22" s="155" t="s">
        <v>2689</v>
      </c>
      <c r="B22" s="150">
        <v>2014</v>
      </c>
      <c r="C22" s="187" t="s">
        <v>2616</v>
      </c>
      <c r="D22" s="140" t="s">
        <v>126</v>
      </c>
      <c r="E22" s="29" t="s">
        <v>2690</v>
      </c>
      <c r="F22" s="156" t="s">
        <v>2691</v>
      </c>
      <c r="G22" s="29" t="s">
        <v>2692</v>
      </c>
      <c r="H22" s="156" t="s">
        <v>2693</v>
      </c>
      <c r="I22" s="166" t="s">
        <v>2694</v>
      </c>
      <c r="J22" s="150">
        <v>1987</v>
      </c>
      <c r="K22" s="100" t="s">
        <v>85</v>
      </c>
      <c r="L22" s="100" t="s">
        <v>49</v>
      </c>
      <c r="M22" s="100" t="s">
        <v>410</v>
      </c>
      <c r="N22" s="100" t="s">
        <v>87</v>
      </c>
      <c r="O22" s="100" t="s">
        <v>365</v>
      </c>
      <c r="P22" s="43">
        <f t="shared" si="0"/>
        <v>49.495269440000001</v>
      </c>
      <c r="Q22" s="162">
        <f t="shared" si="1"/>
        <v>49.259581779999998</v>
      </c>
      <c r="R22" s="43">
        <f t="shared" si="2"/>
        <v>45.34559797</v>
      </c>
      <c r="S22" s="162">
        <f t="shared" si="3"/>
        <v>50.443842670000002</v>
      </c>
      <c r="T22" s="43">
        <f t="shared" si="4"/>
        <v>45.385351280000002</v>
      </c>
      <c r="U22" s="162">
        <f t="shared" si="5"/>
        <v>53.185561550000003</v>
      </c>
      <c r="V22" s="43">
        <f t="shared" si="6"/>
        <v>46.898496960000003</v>
      </c>
      <c r="W22" s="162">
        <f t="shared" si="7"/>
        <v>52.102662199999997</v>
      </c>
      <c r="X22" s="43">
        <f t="shared" si="8"/>
        <v>50.612544040000003</v>
      </c>
      <c r="Y22" s="162">
        <f t="shared" si="9"/>
        <v>49.387455959999997</v>
      </c>
      <c r="Z22" s="23">
        <f t="shared" ref="Z22:AE22" si="40">BV22/$BU22*100</f>
        <v>58.902066869999999</v>
      </c>
      <c r="AA22" s="86">
        <f t="shared" si="40"/>
        <v>32.09398427</v>
      </c>
      <c r="AB22" s="86">
        <f t="shared" si="40"/>
        <v>4.6784838000000004</v>
      </c>
      <c r="AC22" s="86">
        <f t="shared" si="40"/>
        <v>2.7514256000000001</v>
      </c>
      <c r="AD22" s="86">
        <f t="shared" si="40"/>
        <v>0.21559018830000001</v>
      </c>
      <c r="AE22" s="86">
        <f t="shared" si="40"/>
        <v>1.358449273</v>
      </c>
      <c r="AF22" s="23">
        <f t="shared" si="17"/>
        <v>58.955731720000003</v>
      </c>
      <c r="AG22" s="86">
        <f t="shared" si="18"/>
        <v>28.806516200000001</v>
      </c>
      <c r="AH22" s="86">
        <f t="shared" si="19"/>
        <v>7.4901950380000004</v>
      </c>
      <c r="AI22" s="86">
        <f t="shared" si="20"/>
        <v>3.3054427670000002</v>
      </c>
      <c r="AJ22" s="86">
        <f t="shared" si="21"/>
        <v>0.22684506509999999</v>
      </c>
      <c r="AK22" s="86">
        <f t="shared" si="22"/>
        <v>1.215269213</v>
      </c>
      <c r="AL22" s="45">
        <f t="shared" si="12"/>
        <v>87.144858679999999</v>
      </c>
      <c r="AM22" s="46">
        <v>39</v>
      </c>
      <c r="AN22" s="47">
        <f t="shared" si="13"/>
        <v>31.323005349999999</v>
      </c>
      <c r="AO22" s="46">
        <v>24</v>
      </c>
      <c r="AP22" s="47">
        <f t="shared" si="14"/>
        <v>35.095244749999999</v>
      </c>
      <c r="AQ22" s="164">
        <v>23</v>
      </c>
      <c r="AR22" s="48">
        <v>58700</v>
      </c>
      <c r="AS22" s="87">
        <v>30</v>
      </c>
      <c r="AT22" s="50">
        <v>67955</v>
      </c>
      <c r="AU22" s="87">
        <v>20</v>
      </c>
      <c r="AV22" s="165">
        <f t="shared" si="15"/>
        <v>38.230242339999997</v>
      </c>
      <c r="AW22" s="100"/>
      <c r="AX22" s="39">
        <v>4997716</v>
      </c>
      <c r="AY22" s="40">
        <v>2473633</v>
      </c>
      <c r="AZ22" s="40">
        <v>2461854</v>
      </c>
      <c r="BA22" s="39">
        <v>4141445</v>
      </c>
      <c r="BB22" s="40">
        <v>1877963</v>
      </c>
      <c r="BC22" s="40">
        <v>2089104</v>
      </c>
      <c r="BD22" s="39">
        <v>3908369</v>
      </c>
      <c r="BE22" s="40">
        <v>1773827</v>
      </c>
      <c r="BF22" s="40">
        <v>2078688</v>
      </c>
      <c r="BG22" s="39">
        <v>3932158</v>
      </c>
      <c r="BH22" s="40">
        <v>1844123</v>
      </c>
      <c r="BI22" s="40">
        <v>2048759</v>
      </c>
      <c r="BJ22" s="39">
        <v>4484902</v>
      </c>
      <c r="BK22" s="40">
        <v>2269923</v>
      </c>
      <c r="BL22" s="40">
        <v>2214979</v>
      </c>
      <c r="BM22" s="159">
        <v>0</v>
      </c>
      <c r="BN22" s="39">
        <v>9809255</v>
      </c>
      <c r="BO22" s="40">
        <v>5433955</v>
      </c>
      <c r="BP22" s="40">
        <v>3190735</v>
      </c>
      <c r="BQ22" s="40">
        <v>687860</v>
      </c>
      <c r="BR22" s="40">
        <v>279530</v>
      </c>
      <c r="BS22" s="40">
        <v>19040</v>
      </c>
      <c r="BT22" s="40">
        <v>198135</v>
      </c>
      <c r="BU22" s="39">
        <v>7356550</v>
      </c>
      <c r="BV22" s="40">
        <v>4333160</v>
      </c>
      <c r="BW22" s="40">
        <v>2361010</v>
      </c>
      <c r="BX22" s="40">
        <v>344175</v>
      </c>
      <c r="BY22" s="40">
        <v>202410</v>
      </c>
      <c r="BZ22" s="40">
        <v>15860</v>
      </c>
      <c r="CA22" s="40">
        <v>99935</v>
      </c>
      <c r="CB22" s="39">
        <v>9687653</v>
      </c>
      <c r="CC22" s="40">
        <v>5413920</v>
      </c>
      <c r="CD22" s="40">
        <v>2910800</v>
      </c>
      <c r="CE22" s="40">
        <v>853689</v>
      </c>
      <c r="CF22" s="40">
        <v>316844</v>
      </c>
      <c r="CG22" s="40">
        <v>21279</v>
      </c>
      <c r="CH22" s="159">
        <v>171121</v>
      </c>
      <c r="CI22" s="39">
        <v>7196101</v>
      </c>
      <c r="CJ22" s="40">
        <v>4242514</v>
      </c>
      <c r="CK22" s="40">
        <v>2072946</v>
      </c>
      <c r="CL22" s="40">
        <v>539002</v>
      </c>
      <c r="CM22" s="40">
        <v>237863</v>
      </c>
      <c r="CN22" s="40">
        <v>16324</v>
      </c>
      <c r="CO22" s="159">
        <v>87452</v>
      </c>
      <c r="CP22" s="41">
        <v>6888279</v>
      </c>
      <c r="CQ22" s="42">
        <v>885498</v>
      </c>
      <c r="CR22" s="42">
        <v>1909067</v>
      </c>
      <c r="CS22" s="42">
        <v>1936098</v>
      </c>
      <c r="CT22" s="42">
        <v>2157616</v>
      </c>
      <c r="CU22" s="41">
        <v>3916069</v>
      </c>
      <c r="CV22" s="42">
        <v>369817</v>
      </c>
      <c r="CW22" s="42">
        <v>1069403</v>
      </c>
      <c r="CX22" s="42">
        <v>1102495</v>
      </c>
      <c r="CY22" s="160">
        <v>1374354</v>
      </c>
    </row>
    <row r="23" spans="1:103">
      <c r="A23" s="154" t="s">
        <v>2689</v>
      </c>
      <c r="B23" s="150">
        <v>2016</v>
      </c>
      <c r="C23" s="186" t="s">
        <v>2621</v>
      </c>
      <c r="D23" s="140" t="s">
        <v>126</v>
      </c>
      <c r="E23" s="29" t="s">
        <v>2695</v>
      </c>
      <c r="F23" s="156" t="s">
        <v>2696</v>
      </c>
      <c r="G23" s="29" t="s">
        <v>2697</v>
      </c>
      <c r="H23" s="156" t="s">
        <v>2698</v>
      </c>
      <c r="I23" s="166" t="s">
        <v>2694</v>
      </c>
      <c r="J23" s="150">
        <v>1969</v>
      </c>
      <c r="K23" s="100" t="s">
        <v>85</v>
      </c>
      <c r="L23" s="100" t="s">
        <v>50</v>
      </c>
      <c r="M23" s="100" t="s">
        <v>2699</v>
      </c>
      <c r="N23" s="100" t="s">
        <v>87</v>
      </c>
      <c r="O23" s="100" t="s">
        <v>365</v>
      </c>
      <c r="P23" s="43">
        <f t="shared" si="0"/>
        <v>49.495269440000001</v>
      </c>
      <c r="Q23" s="162">
        <f t="shared" si="1"/>
        <v>49.259581779999998</v>
      </c>
      <c r="R23" s="43">
        <f t="shared" si="2"/>
        <v>45.34559797</v>
      </c>
      <c r="S23" s="162">
        <f t="shared" si="3"/>
        <v>50.443842670000002</v>
      </c>
      <c r="T23" s="43">
        <f t="shared" si="4"/>
        <v>45.385351280000002</v>
      </c>
      <c r="U23" s="162">
        <f t="shared" si="5"/>
        <v>53.185561550000003</v>
      </c>
      <c r="V23" s="43">
        <f t="shared" si="6"/>
        <v>46.898496960000003</v>
      </c>
      <c r="W23" s="162">
        <f t="shared" si="7"/>
        <v>52.102662199999997</v>
      </c>
      <c r="X23" s="43">
        <f t="shared" si="8"/>
        <v>51.03983229</v>
      </c>
      <c r="Y23" s="162">
        <f t="shared" si="9"/>
        <v>48.96016771</v>
      </c>
      <c r="Z23" s="23">
        <f t="shared" ref="Z23:AE23" si="41">BV23/$BU23*100</f>
        <v>58.902066869999999</v>
      </c>
      <c r="AA23" s="86">
        <f t="shared" si="41"/>
        <v>32.09398427</v>
      </c>
      <c r="AB23" s="86">
        <f t="shared" si="41"/>
        <v>4.6784838000000004</v>
      </c>
      <c r="AC23" s="86">
        <f t="shared" si="41"/>
        <v>2.7514256000000001</v>
      </c>
      <c r="AD23" s="86">
        <f t="shared" si="41"/>
        <v>0.21559018830000001</v>
      </c>
      <c r="AE23" s="86">
        <f t="shared" si="41"/>
        <v>1.358449273</v>
      </c>
      <c r="AF23" s="23">
        <f t="shared" si="17"/>
        <v>58.955731720000003</v>
      </c>
      <c r="AG23" s="86">
        <f t="shared" si="18"/>
        <v>28.806516200000001</v>
      </c>
      <c r="AH23" s="86">
        <f t="shared" si="19"/>
        <v>7.4901950380000004</v>
      </c>
      <c r="AI23" s="86">
        <f t="shared" si="20"/>
        <v>3.3054427670000002</v>
      </c>
      <c r="AJ23" s="86">
        <f t="shared" si="21"/>
        <v>0.22684506509999999</v>
      </c>
      <c r="AK23" s="86">
        <f t="shared" si="22"/>
        <v>1.215269213</v>
      </c>
      <c r="AL23" s="45">
        <f t="shared" si="12"/>
        <v>87.144858679999999</v>
      </c>
      <c r="AM23" s="46">
        <v>39</v>
      </c>
      <c r="AN23" s="47">
        <f t="shared" si="13"/>
        <v>31.323005349999999</v>
      </c>
      <c r="AO23" s="46">
        <v>24</v>
      </c>
      <c r="AP23" s="47">
        <f t="shared" si="14"/>
        <v>35.095244749999999</v>
      </c>
      <c r="AQ23" s="164">
        <v>23</v>
      </c>
      <c r="AR23" s="48">
        <v>58700</v>
      </c>
      <c r="AS23" s="87">
        <v>30</v>
      </c>
      <c r="AT23" s="50">
        <v>67955</v>
      </c>
      <c r="AU23" s="87">
        <v>20</v>
      </c>
      <c r="AV23" s="165">
        <f t="shared" si="15"/>
        <v>38.230242339999997</v>
      </c>
      <c r="AW23" s="100"/>
      <c r="AX23" s="39">
        <v>4997716</v>
      </c>
      <c r="AY23" s="40">
        <v>2473633</v>
      </c>
      <c r="AZ23" s="40">
        <v>2461854</v>
      </c>
      <c r="BA23" s="39">
        <v>4141445</v>
      </c>
      <c r="BB23" s="40">
        <v>1877963</v>
      </c>
      <c r="BC23" s="40">
        <v>2089104</v>
      </c>
      <c r="BD23" s="39">
        <v>3908369</v>
      </c>
      <c r="BE23" s="40">
        <v>1773827</v>
      </c>
      <c r="BF23" s="40">
        <v>2078688</v>
      </c>
      <c r="BG23" s="39">
        <v>3932158</v>
      </c>
      <c r="BH23" s="40">
        <v>1844123</v>
      </c>
      <c r="BI23" s="40">
        <v>2048759</v>
      </c>
      <c r="BJ23" s="39">
        <v>4484954</v>
      </c>
      <c r="BK23" s="40">
        <v>2289113</v>
      </c>
      <c r="BL23" s="40">
        <v>2195841</v>
      </c>
      <c r="BM23" s="159">
        <v>0</v>
      </c>
      <c r="BN23" s="39">
        <v>9809255</v>
      </c>
      <c r="BO23" s="40">
        <v>5433955</v>
      </c>
      <c r="BP23" s="40">
        <v>3190735</v>
      </c>
      <c r="BQ23" s="40">
        <v>687860</v>
      </c>
      <c r="BR23" s="40">
        <v>279530</v>
      </c>
      <c r="BS23" s="40">
        <v>19040</v>
      </c>
      <c r="BT23" s="40">
        <v>198135</v>
      </c>
      <c r="BU23" s="39">
        <v>7356550</v>
      </c>
      <c r="BV23" s="40">
        <v>4333160</v>
      </c>
      <c r="BW23" s="40">
        <v>2361010</v>
      </c>
      <c r="BX23" s="40">
        <v>344175</v>
      </c>
      <c r="BY23" s="40">
        <v>202410</v>
      </c>
      <c r="BZ23" s="40">
        <v>15860</v>
      </c>
      <c r="CA23" s="40">
        <v>99935</v>
      </c>
      <c r="CB23" s="39">
        <v>9687653</v>
      </c>
      <c r="CC23" s="40">
        <v>5413920</v>
      </c>
      <c r="CD23" s="40">
        <v>2910800</v>
      </c>
      <c r="CE23" s="40">
        <v>853689</v>
      </c>
      <c r="CF23" s="40">
        <v>316844</v>
      </c>
      <c r="CG23" s="40">
        <v>21279</v>
      </c>
      <c r="CH23" s="159">
        <v>171121</v>
      </c>
      <c r="CI23" s="39">
        <v>7196101</v>
      </c>
      <c r="CJ23" s="40">
        <v>4242514</v>
      </c>
      <c r="CK23" s="40">
        <v>2072946</v>
      </c>
      <c r="CL23" s="40">
        <v>539002</v>
      </c>
      <c r="CM23" s="40">
        <v>237863</v>
      </c>
      <c r="CN23" s="40">
        <v>16324</v>
      </c>
      <c r="CO23" s="159">
        <v>87452</v>
      </c>
      <c r="CP23" s="41">
        <v>6888279</v>
      </c>
      <c r="CQ23" s="42">
        <v>885498</v>
      </c>
      <c r="CR23" s="42">
        <v>1909067</v>
      </c>
      <c r="CS23" s="42">
        <v>1936098</v>
      </c>
      <c r="CT23" s="42">
        <v>2157616</v>
      </c>
      <c r="CU23" s="41">
        <v>3916069</v>
      </c>
      <c r="CV23" s="42">
        <v>369817</v>
      </c>
      <c r="CW23" s="42">
        <v>1069403</v>
      </c>
      <c r="CX23" s="42">
        <v>1102495</v>
      </c>
      <c r="CY23" s="160">
        <v>1374354</v>
      </c>
    </row>
    <row r="24" spans="1:103">
      <c r="A24" s="154" t="s">
        <v>2700</v>
      </c>
      <c r="B24" s="150">
        <v>2018</v>
      </c>
      <c r="C24" s="188" t="s">
        <v>2635</v>
      </c>
      <c r="D24" s="140" t="s">
        <v>126</v>
      </c>
      <c r="E24" s="29" t="s">
        <v>2701</v>
      </c>
      <c r="F24" s="156" t="s">
        <v>2702</v>
      </c>
      <c r="G24" s="29" t="s">
        <v>2703</v>
      </c>
      <c r="H24" s="156" t="s">
        <v>2704</v>
      </c>
      <c r="I24" s="166">
        <v>2012</v>
      </c>
      <c r="J24" s="150">
        <v>1947</v>
      </c>
      <c r="K24" s="100" t="s">
        <v>131</v>
      </c>
      <c r="L24" s="100" t="s">
        <v>264</v>
      </c>
      <c r="M24" s="100" t="s">
        <v>2705</v>
      </c>
      <c r="N24" s="100" t="s">
        <v>87</v>
      </c>
      <c r="O24" s="100" t="s">
        <v>2625</v>
      </c>
      <c r="P24" s="43">
        <f t="shared" si="0"/>
        <v>63.733639240000002</v>
      </c>
      <c r="Q24" s="162">
        <f t="shared" si="1"/>
        <v>34.268863940000003</v>
      </c>
      <c r="R24" s="43">
        <f t="shared" si="2"/>
        <v>62.221491729999997</v>
      </c>
      <c r="S24" s="162">
        <f t="shared" si="3"/>
        <v>30.038677010000001</v>
      </c>
      <c r="T24" s="43">
        <f t="shared" si="4"/>
        <v>70.545230360000005</v>
      </c>
      <c r="U24" s="162">
        <f t="shared" si="5"/>
        <v>27.83893149</v>
      </c>
      <c r="V24" s="43">
        <f t="shared" si="6"/>
        <v>71.846117890000002</v>
      </c>
      <c r="W24" s="162">
        <f t="shared" si="7"/>
        <v>26.581681249999999</v>
      </c>
      <c r="X24" s="43">
        <f t="shared" si="8"/>
        <v>71.151097849999999</v>
      </c>
      <c r="Y24" s="162">
        <f t="shared" si="9"/>
        <v>28.848902150000001</v>
      </c>
      <c r="Z24" s="23">
        <f t="shared" ref="Z24:AE24" si="42">BV24/$BU24*100</f>
        <v>25.736575689999999</v>
      </c>
      <c r="AA24" s="86">
        <f t="shared" si="42"/>
        <v>1.9736939010000001</v>
      </c>
      <c r="AB24" s="86">
        <f t="shared" si="42"/>
        <v>8.5624929420000004</v>
      </c>
      <c r="AC24" s="86">
        <f t="shared" si="42"/>
        <v>46.126502979999998</v>
      </c>
      <c r="AD24" s="86">
        <f t="shared" si="42"/>
        <v>0.1742938644</v>
      </c>
      <c r="AE24" s="86">
        <f t="shared" si="42"/>
        <v>17.426440620000001</v>
      </c>
      <c r="AF24" s="23">
        <f t="shared" si="17"/>
        <v>25.5120054</v>
      </c>
      <c r="AG24" s="86">
        <f t="shared" si="18"/>
        <v>1.4824658799999999</v>
      </c>
      <c r="AH24" s="86">
        <f t="shared" si="19"/>
        <v>7.1533569400000001</v>
      </c>
      <c r="AI24" s="86">
        <f t="shared" si="20"/>
        <v>49.718452640000002</v>
      </c>
      <c r="AJ24" s="86">
        <f t="shared" si="21"/>
        <v>0.21988049030000001</v>
      </c>
      <c r="AK24" s="86">
        <f t="shared" si="22"/>
        <v>15.913838650000001</v>
      </c>
      <c r="AL24" s="45">
        <f t="shared" si="12"/>
        <v>91.971742340000006</v>
      </c>
      <c r="AM24" s="46">
        <v>12</v>
      </c>
      <c r="AN24" s="47">
        <f t="shared" si="13"/>
        <v>32.97727605</v>
      </c>
      <c r="AO24" s="46">
        <v>18</v>
      </c>
      <c r="AP24" s="47">
        <f t="shared" si="14"/>
        <v>46.149122839999997</v>
      </c>
      <c r="AQ24" s="164">
        <v>3</v>
      </c>
      <c r="AR24" s="48">
        <v>81275</v>
      </c>
      <c r="AS24" s="87">
        <v>3</v>
      </c>
      <c r="AT24" s="50">
        <v>82185</v>
      </c>
      <c r="AU24" s="87">
        <v>7</v>
      </c>
      <c r="AV24" s="165">
        <f t="shared" si="15"/>
        <v>13.85937176</v>
      </c>
      <c r="AW24" s="100"/>
      <c r="AX24" s="39">
        <v>574469</v>
      </c>
      <c r="AY24" s="40">
        <v>366130</v>
      </c>
      <c r="AZ24" s="40">
        <v>196864</v>
      </c>
      <c r="BA24" s="39">
        <v>428937</v>
      </c>
      <c r="BB24" s="40">
        <v>266891</v>
      </c>
      <c r="BC24" s="40">
        <v>128847</v>
      </c>
      <c r="BD24" s="39">
        <v>434697</v>
      </c>
      <c r="BE24" s="40">
        <v>306658</v>
      </c>
      <c r="BF24" s="40">
        <v>121015</v>
      </c>
      <c r="BG24" s="39">
        <v>453568</v>
      </c>
      <c r="BH24" s="40">
        <v>325871</v>
      </c>
      <c r="BI24" s="40">
        <v>120566</v>
      </c>
      <c r="BJ24" s="39">
        <v>388351</v>
      </c>
      <c r="BK24" s="40">
        <v>276316</v>
      </c>
      <c r="BL24" s="40">
        <v>112035</v>
      </c>
      <c r="BM24" s="159">
        <v>0</v>
      </c>
      <c r="BN24" s="39">
        <v>1313270</v>
      </c>
      <c r="BO24" s="40">
        <v>305355</v>
      </c>
      <c r="BP24" s="40">
        <v>24030</v>
      </c>
      <c r="BQ24" s="40">
        <v>142330</v>
      </c>
      <c r="BR24" s="40">
        <v>568840</v>
      </c>
      <c r="BS24" s="40">
        <v>2130</v>
      </c>
      <c r="BT24" s="40">
        <v>270585</v>
      </c>
      <c r="BU24" s="39">
        <v>1018395</v>
      </c>
      <c r="BV24" s="40">
        <v>262100</v>
      </c>
      <c r="BW24" s="40">
        <v>20100</v>
      </c>
      <c r="BX24" s="40">
        <v>87200</v>
      </c>
      <c r="BY24" s="40">
        <v>469750</v>
      </c>
      <c r="BZ24" s="40">
        <v>1775</v>
      </c>
      <c r="CA24" s="40">
        <v>177470</v>
      </c>
      <c r="CB24" s="39">
        <v>1360301</v>
      </c>
      <c r="CC24" s="40">
        <v>309343</v>
      </c>
      <c r="CD24" s="40">
        <v>19904</v>
      </c>
      <c r="CE24" s="40">
        <v>120842</v>
      </c>
      <c r="CF24" s="40">
        <v>641516</v>
      </c>
      <c r="CG24" s="40">
        <v>2823</v>
      </c>
      <c r="CH24" s="159">
        <v>265873</v>
      </c>
      <c r="CI24" s="39">
        <v>1056483</v>
      </c>
      <c r="CJ24" s="40">
        <v>269530</v>
      </c>
      <c r="CK24" s="40">
        <v>15662</v>
      </c>
      <c r="CL24" s="40">
        <v>75574</v>
      </c>
      <c r="CM24" s="40">
        <v>525267</v>
      </c>
      <c r="CN24" s="40">
        <v>2323</v>
      </c>
      <c r="CO24" s="159">
        <v>168127</v>
      </c>
      <c r="CP24" s="41">
        <v>993005</v>
      </c>
      <c r="CQ24" s="42">
        <v>79721</v>
      </c>
      <c r="CR24" s="42">
        <v>271648</v>
      </c>
      <c r="CS24" s="42">
        <v>314170</v>
      </c>
      <c r="CT24" s="42">
        <v>327466</v>
      </c>
      <c r="CU24" s="41">
        <v>242659</v>
      </c>
      <c r="CV24" s="42">
        <v>7422</v>
      </c>
      <c r="CW24" s="42">
        <v>45542</v>
      </c>
      <c r="CX24" s="42">
        <v>77710</v>
      </c>
      <c r="CY24" s="160">
        <v>111985</v>
      </c>
    </row>
    <row r="25" spans="1:103">
      <c r="A25" s="155" t="s">
        <v>2700</v>
      </c>
      <c r="B25" s="150">
        <v>2016</v>
      </c>
      <c r="C25" s="186" t="s">
        <v>2621</v>
      </c>
      <c r="D25" s="140" t="s">
        <v>126</v>
      </c>
      <c r="E25" s="29" t="s">
        <v>743</v>
      </c>
      <c r="F25" s="156" t="s">
        <v>2706</v>
      </c>
      <c r="G25" s="29" t="s">
        <v>2707</v>
      </c>
      <c r="H25" s="156" t="s">
        <v>2708</v>
      </c>
      <c r="I25" s="166" t="s">
        <v>2709</v>
      </c>
      <c r="J25" s="150">
        <v>1972</v>
      </c>
      <c r="K25" s="100" t="s">
        <v>85</v>
      </c>
      <c r="L25" s="100" t="s">
        <v>49</v>
      </c>
      <c r="M25" s="100" t="s">
        <v>410</v>
      </c>
      <c r="N25" s="100" t="s">
        <v>87</v>
      </c>
      <c r="O25" s="100" t="s">
        <v>2625</v>
      </c>
      <c r="P25" s="43">
        <f t="shared" si="0"/>
        <v>63.733639240000002</v>
      </c>
      <c r="Q25" s="162">
        <f t="shared" si="1"/>
        <v>34.268863940000003</v>
      </c>
      <c r="R25" s="43">
        <f t="shared" si="2"/>
        <v>62.221491729999997</v>
      </c>
      <c r="S25" s="162">
        <f t="shared" si="3"/>
        <v>30.038677010000001</v>
      </c>
      <c r="T25" s="43">
        <f t="shared" si="4"/>
        <v>70.545230360000005</v>
      </c>
      <c r="U25" s="162">
        <f t="shared" si="5"/>
        <v>27.83893149</v>
      </c>
      <c r="V25" s="43">
        <f t="shared" si="6"/>
        <v>71.846117890000002</v>
      </c>
      <c r="W25" s="162">
        <f t="shared" si="7"/>
        <v>26.581681249999999</v>
      </c>
      <c r="X25" s="43">
        <f t="shared" si="8"/>
        <v>73.603449190000006</v>
      </c>
      <c r="Y25" s="162">
        <f t="shared" si="9"/>
        <v>22.242307270000001</v>
      </c>
      <c r="Z25" s="23">
        <f t="shared" ref="Z25:AE25" si="43">BV25/$BU25*100</f>
        <v>25.736575689999999</v>
      </c>
      <c r="AA25" s="86">
        <f t="shared" si="43"/>
        <v>1.9736939010000001</v>
      </c>
      <c r="AB25" s="86">
        <f t="shared" si="43"/>
        <v>8.5624929420000004</v>
      </c>
      <c r="AC25" s="86">
        <f t="shared" si="43"/>
        <v>46.126502979999998</v>
      </c>
      <c r="AD25" s="86">
        <f t="shared" si="43"/>
        <v>0.1742938644</v>
      </c>
      <c r="AE25" s="86">
        <f t="shared" si="43"/>
        <v>17.426440620000001</v>
      </c>
      <c r="AF25" s="23">
        <f t="shared" si="17"/>
        <v>25.5120054</v>
      </c>
      <c r="AG25" s="86">
        <f t="shared" si="18"/>
        <v>1.4824658799999999</v>
      </c>
      <c r="AH25" s="86">
        <f t="shared" si="19"/>
        <v>7.1533569400000001</v>
      </c>
      <c r="AI25" s="86">
        <f t="shared" si="20"/>
        <v>49.718452640000002</v>
      </c>
      <c r="AJ25" s="86">
        <f t="shared" si="21"/>
        <v>0.21988049030000001</v>
      </c>
      <c r="AK25" s="86">
        <f t="shared" si="22"/>
        <v>15.913838650000001</v>
      </c>
      <c r="AL25" s="45">
        <f t="shared" si="12"/>
        <v>91.971742340000006</v>
      </c>
      <c r="AM25" s="46">
        <v>12</v>
      </c>
      <c r="AN25" s="47">
        <f t="shared" si="13"/>
        <v>32.97727605</v>
      </c>
      <c r="AO25" s="46">
        <v>18</v>
      </c>
      <c r="AP25" s="47">
        <f t="shared" si="14"/>
        <v>46.149122839999997</v>
      </c>
      <c r="AQ25" s="164">
        <v>3</v>
      </c>
      <c r="AR25" s="48">
        <v>81275</v>
      </c>
      <c r="AS25" s="87">
        <v>3</v>
      </c>
      <c r="AT25" s="50">
        <v>82185</v>
      </c>
      <c r="AU25" s="87">
        <v>7</v>
      </c>
      <c r="AV25" s="165">
        <f t="shared" si="15"/>
        <v>13.85937176</v>
      </c>
      <c r="AW25" s="100"/>
      <c r="AX25" s="39">
        <v>574469</v>
      </c>
      <c r="AY25" s="40">
        <v>366130</v>
      </c>
      <c r="AZ25" s="40">
        <v>196864</v>
      </c>
      <c r="BA25" s="39">
        <v>428937</v>
      </c>
      <c r="BB25" s="40">
        <v>266891</v>
      </c>
      <c r="BC25" s="40">
        <v>128847</v>
      </c>
      <c r="BD25" s="39">
        <v>434697</v>
      </c>
      <c r="BE25" s="40">
        <v>306658</v>
      </c>
      <c r="BF25" s="40">
        <v>121015</v>
      </c>
      <c r="BG25" s="39">
        <v>453568</v>
      </c>
      <c r="BH25" s="40">
        <v>325871</v>
      </c>
      <c r="BI25" s="40">
        <v>120566</v>
      </c>
      <c r="BJ25" s="39">
        <v>416562</v>
      </c>
      <c r="BK25" s="40">
        <v>306604</v>
      </c>
      <c r="BL25" s="40">
        <v>92653</v>
      </c>
      <c r="BM25" s="159">
        <v>17305</v>
      </c>
      <c r="BN25" s="39">
        <v>1313270</v>
      </c>
      <c r="BO25" s="40">
        <v>305355</v>
      </c>
      <c r="BP25" s="40">
        <v>24030</v>
      </c>
      <c r="BQ25" s="40">
        <v>142330</v>
      </c>
      <c r="BR25" s="40">
        <v>568840</v>
      </c>
      <c r="BS25" s="40">
        <v>2130</v>
      </c>
      <c r="BT25" s="40">
        <v>270585</v>
      </c>
      <c r="BU25" s="39">
        <v>1018395</v>
      </c>
      <c r="BV25" s="40">
        <v>262100</v>
      </c>
      <c r="BW25" s="40">
        <v>20100</v>
      </c>
      <c r="BX25" s="40">
        <v>87200</v>
      </c>
      <c r="BY25" s="40">
        <v>469750</v>
      </c>
      <c r="BZ25" s="40">
        <v>1775</v>
      </c>
      <c r="CA25" s="40">
        <v>177470</v>
      </c>
      <c r="CB25" s="39">
        <v>1360301</v>
      </c>
      <c r="CC25" s="40">
        <v>309343</v>
      </c>
      <c r="CD25" s="40">
        <v>19904</v>
      </c>
      <c r="CE25" s="40">
        <v>120842</v>
      </c>
      <c r="CF25" s="40">
        <v>641516</v>
      </c>
      <c r="CG25" s="40">
        <v>2823</v>
      </c>
      <c r="CH25" s="159">
        <v>265873</v>
      </c>
      <c r="CI25" s="39">
        <v>1056483</v>
      </c>
      <c r="CJ25" s="40">
        <v>269530</v>
      </c>
      <c r="CK25" s="40">
        <v>15662</v>
      </c>
      <c r="CL25" s="40">
        <v>75574</v>
      </c>
      <c r="CM25" s="40">
        <v>525267</v>
      </c>
      <c r="CN25" s="40">
        <v>2323</v>
      </c>
      <c r="CO25" s="159">
        <v>168127</v>
      </c>
      <c r="CP25" s="41">
        <v>993005</v>
      </c>
      <c r="CQ25" s="42">
        <v>79721</v>
      </c>
      <c r="CR25" s="42">
        <v>271648</v>
      </c>
      <c r="CS25" s="42">
        <v>314170</v>
      </c>
      <c r="CT25" s="42">
        <v>327466</v>
      </c>
      <c r="CU25" s="41">
        <v>242659</v>
      </c>
      <c r="CV25" s="42">
        <v>7422</v>
      </c>
      <c r="CW25" s="42">
        <v>45542</v>
      </c>
      <c r="CX25" s="42">
        <v>77710</v>
      </c>
      <c r="CY25" s="160">
        <v>111985</v>
      </c>
    </row>
    <row r="26" spans="1:103">
      <c r="A26" s="154" t="s">
        <v>2710</v>
      </c>
      <c r="B26" s="150">
        <v>2014</v>
      </c>
      <c r="C26" s="187" t="s">
        <v>2616</v>
      </c>
      <c r="D26" s="140" t="s">
        <v>80</v>
      </c>
      <c r="E26" s="29" t="s">
        <v>326</v>
      </c>
      <c r="F26" s="156" t="s">
        <v>2711</v>
      </c>
      <c r="G26" s="29" t="s">
        <v>2712</v>
      </c>
      <c r="H26" s="156" t="s">
        <v>2713</v>
      </c>
      <c r="I26" s="166">
        <v>2008</v>
      </c>
      <c r="J26" s="150">
        <v>1943</v>
      </c>
      <c r="K26" s="100" t="s">
        <v>85</v>
      </c>
      <c r="L26" s="100" t="s">
        <v>49</v>
      </c>
      <c r="M26" s="100" t="s">
        <v>148</v>
      </c>
      <c r="N26" s="100" t="s">
        <v>87</v>
      </c>
      <c r="O26" s="100" t="s">
        <v>102</v>
      </c>
      <c r="P26" s="43">
        <f t="shared" si="0"/>
        <v>33.057757010000003</v>
      </c>
      <c r="Q26" s="162">
        <f t="shared" si="1"/>
        <v>63.820874619999998</v>
      </c>
      <c r="R26" s="43">
        <f t="shared" si="2"/>
        <v>27.484926130000002</v>
      </c>
      <c r="S26" s="162">
        <f t="shared" si="3"/>
        <v>59.246154220000001</v>
      </c>
      <c r="T26" s="43">
        <f t="shared" si="4"/>
        <v>32.400394679999998</v>
      </c>
      <c r="U26" s="162">
        <f t="shared" si="5"/>
        <v>64.090769280000004</v>
      </c>
      <c r="V26" s="43">
        <f t="shared" si="6"/>
        <v>35.908355030000003</v>
      </c>
      <c r="W26" s="162">
        <f t="shared" si="7"/>
        <v>61.205794179999998</v>
      </c>
      <c r="X26" s="43">
        <f t="shared" si="8"/>
        <v>33.284622919999997</v>
      </c>
      <c r="Y26" s="162">
        <f t="shared" si="9"/>
        <v>62.579804549999999</v>
      </c>
      <c r="Z26" s="23">
        <f t="shared" ref="Z26:AE26" si="44">BV26/$BU26*100</f>
        <v>87.556389589999995</v>
      </c>
      <c r="AA26" s="86">
        <f t="shared" si="44"/>
        <v>0.51544490929999998</v>
      </c>
      <c r="AB26" s="86">
        <f t="shared" si="44"/>
        <v>7.9791527530000002</v>
      </c>
      <c r="AC26" s="86">
        <f t="shared" si="44"/>
        <v>1.0927595969999999</v>
      </c>
      <c r="AD26" s="86">
        <f t="shared" si="44"/>
        <v>1.196012472</v>
      </c>
      <c r="AE26" s="86">
        <f t="shared" si="44"/>
        <v>1.6602406780000001</v>
      </c>
      <c r="AF26" s="23">
        <f t="shared" si="17"/>
        <v>86.650885810000005</v>
      </c>
      <c r="AG26" s="86">
        <f t="shared" si="18"/>
        <v>0.49696533189999997</v>
      </c>
      <c r="AH26" s="86">
        <f t="shared" si="19"/>
        <v>9.0281156950000003</v>
      </c>
      <c r="AI26" s="86">
        <f t="shared" si="20"/>
        <v>1.381542542</v>
      </c>
      <c r="AJ26" s="86">
        <f t="shared" si="21"/>
        <v>1.1053043010000001</v>
      </c>
      <c r="AK26" s="86">
        <f t="shared" si="22"/>
        <v>1.337186322</v>
      </c>
      <c r="AL26" s="45">
        <f t="shared" si="12"/>
        <v>90.773300489999997</v>
      </c>
      <c r="AM26" s="46">
        <v>18</v>
      </c>
      <c r="AN26" s="47">
        <f t="shared" si="13"/>
        <v>27.56804679</v>
      </c>
      <c r="AO26" s="46">
        <v>38</v>
      </c>
      <c r="AP26" s="47">
        <f t="shared" si="14"/>
        <v>29.422715889999999</v>
      </c>
      <c r="AQ26" s="164">
        <v>38</v>
      </c>
      <c r="AR26" s="48">
        <v>55785</v>
      </c>
      <c r="AS26" s="87">
        <v>36</v>
      </c>
      <c r="AT26" s="50">
        <v>57543</v>
      </c>
      <c r="AU26" s="87">
        <v>43</v>
      </c>
      <c r="AV26" s="165">
        <f t="shared" si="15"/>
        <v>61.794921840000001</v>
      </c>
      <c r="AW26" s="100"/>
      <c r="AX26" s="39">
        <v>868241</v>
      </c>
      <c r="AY26" s="40">
        <v>287021</v>
      </c>
      <c r="AZ26" s="40">
        <v>554119</v>
      </c>
      <c r="BA26" s="39">
        <v>690433</v>
      </c>
      <c r="BB26" s="40">
        <v>189765</v>
      </c>
      <c r="BC26" s="40">
        <v>409055</v>
      </c>
      <c r="BD26" s="39">
        <v>656742</v>
      </c>
      <c r="BE26" s="40">
        <v>212787</v>
      </c>
      <c r="BF26" s="40">
        <v>420911</v>
      </c>
      <c r="BG26" s="39">
        <v>658454</v>
      </c>
      <c r="BH26" s="40">
        <v>236440</v>
      </c>
      <c r="BI26" s="40">
        <v>403012</v>
      </c>
      <c r="BJ26" s="39">
        <v>858817</v>
      </c>
      <c r="BK26" s="40">
        <v>285854</v>
      </c>
      <c r="BL26" s="40">
        <v>537446</v>
      </c>
      <c r="BM26" s="159">
        <v>35517</v>
      </c>
      <c r="BN26" s="39">
        <v>1656810</v>
      </c>
      <c r="BO26" s="40">
        <v>1398415</v>
      </c>
      <c r="BP26" s="40">
        <v>9565</v>
      </c>
      <c r="BQ26" s="40">
        <v>175860</v>
      </c>
      <c r="BR26" s="40">
        <v>18020</v>
      </c>
      <c r="BS26" s="40">
        <v>19025</v>
      </c>
      <c r="BT26" s="40">
        <v>35925</v>
      </c>
      <c r="BU26" s="39">
        <v>1220305</v>
      </c>
      <c r="BV26" s="40">
        <v>1068455</v>
      </c>
      <c r="BW26" s="40">
        <v>6290</v>
      </c>
      <c r="BX26" s="40">
        <v>97370</v>
      </c>
      <c r="BY26" s="40">
        <v>13335</v>
      </c>
      <c r="BZ26" s="40">
        <v>14595</v>
      </c>
      <c r="CA26" s="40">
        <v>20260</v>
      </c>
      <c r="CB26" s="39">
        <v>1567582</v>
      </c>
      <c r="CC26" s="40">
        <v>1316243</v>
      </c>
      <c r="CD26" s="40">
        <v>8875</v>
      </c>
      <c r="CE26" s="40">
        <v>175901</v>
      </c>
      <c r="CF26" s="40">
        <v>20682</v>
      </c>
      <c r="CG26" s="40">
        <v>17556</v>
      </c>
      <c r="CH26" s="159">
        <v>28325</v>
      </c>
      <c r="CI26" s="39">
        <v>1138510</v>
      </c>
      <c r="CJ26" s="40">
        <v>986529</v>
      </c>
      <c r="CK26" s="40">
        <v>5658</v>
      </c>
      <c r="CL26" s="40">
        <v>102786</v>
      </c>
      <c r="CM26" s="40">
        <v>15729</v>
      </c>
      <c r="CN26" s="40">
        <v>12584</v>
      </c>
      <c r="CO26" s="159">
        <v>15224</v>
      </c>
      <c r="CP26" s="41">
        <v>1115556</v>
      </c>
      <c r="CQ26" s="42">
        <v>102929</v>
      </c>
      <c r="CR26" s="42">
        <v>305181</v>
      </c>
      <c r="CS26" s="42">
        <v>399909</v>
      </c>
      <c r="CT26" s="42">
        <v>307537</v>
      </c>
      <c r="CU26" s="41">
        <v>956115</v>
      </c>
      <c r="CV26" s="42">
        <v>59727</v>
      </c>
      <c r="CW26" s="42">
        <v>260031</v>
      </c>
      <c r="CX26" s="42">
        <v>355042</v>
      </c>
      <c r="CY26" s="160">
        <v>281315</v>
      </c>
    </row>
    <row r="27" spans="1:103">
      <c r="A27" s="154" t="s">
        <v>2710</v>
      </c>
      <c r="B27" s="150">
        <v>2016</v>
      </c>
      <c r="C27" s="186" t="s">
        <v>2621</v>
      </c>
      <c r="D27" s="140" t="s">
        <v>80</v>
      </c>
      <c r="E27" s="29" t="s">
        <v>98</v>
      </c>
      <c r="F27" s="156" t="s">
        <v>2714</v>
      </c>
      <c r="G27" s="29" t="s">
        <v>2715</v>
      </c>
      <c r="H27" s="156" t="s">
        <v>2716</v>
      </c>
      <c r="I27" s="166">
        <v>1998</v>
      </c>
      <c r="J27" s="150">
        <v>1951</v>
      </c>
      <c r="K27" s="100" t="s">
        <v>85</v>
      </c>
      <c r="L27" s="100" t="s">
        <v>49</v>
      </c>
      <c r="M27" s="100" t="s">
        <v>175</v>
      </c>
      <c r="N27" s="100" t="s">
        <v>87</v>
      </c>
      <c r="O27" s="100" t="s">
        <v>2625</v>
      </c>
      <c r="P27" s="43">
        <f t="shared" si="0"/>
        <v>33.057757010000003</v>
      </c>
      <c r="Q27" s="162">
        <f t="shared" si="1"/>
        <v>63.820874619999998</v>
      </c>
      <c r="R27" s="43">
        <f t="shared" si="2"/>
        <v>27.484926130000002</v>
      </c>
      <c r="S27" s="162">
        <f t="shared" si="3"/>
        <v>59.246154220000001</v>
      </c>
      <c r="T27" s="43">
        <f t="shared" si="4"/>
        <v>32.400394679999998</v>
      </c>
      <c r="U27" s="162">
        <f t="shared" si="5"/>
        <v>64.090769280000004</v>
      </c>
      <c r="V27" s="43">
        <f t="shared" si="6"/>
        <v>35.908355030000003</v>
      </c>
      <c r="W27" s="162">
        <f t="shared" si="7"/>
        <v>61.205794179999998</v>
      </c>
      <c r="X27" s="43">
        <f t="shared" si="8"/>
        <v>27.7267753</v>
      </c>
      <c r="Y27" s="162">
        <f t="shared" si="9"/>
        <v>66.134712339999993</v>
      </c>
      <c r="Z27" s="23">
        <f t="shared" ref="Z27:AE27" si="45">BV27/$BU27*100</f>
        <v>87.556389589999995</v>
      </c>
      <c r="AA27" s="86">
        <f t="shared" si="45"/>
        <v>0.51544490929999998</v>
      </c>
      <c r="AB27" s="86">
        <f t="shared" si="45"/>
        <v>7.9791527530000002</v>
      </c>
      <c r="AC27" s="86">
        <f t="shared" si="45"/>
        <v>1.0927595969999999</v>
      </c>
      <c r="AD27" s="86">
        <f t="shared" si="45"/>
        <v>1.196012472</v>
      </c>
      <c r="AE27" s="86">
        <f t="shared" si="45"/>
        <v>1.6602406780000001</v>
      </c>
      <c r="AF27" s="23">
        <f t="shared" si="17"/>
        <v>86.650885810000005</v>
      </c>
      <c r="AG27" s="86">
        <f t="shared" si="18"/>
        <v>0.49696533189999997</v>
      </c>
      <c r="AH27" s="86">
        <f t="shared" si="19"/>
        <v>9.0281156950000003</v>
      </c>
      <c r="AI27" s="86">
        <f t="shared" si="20"/>
        <v>1.381542542</v>
      </c>
      <c r="AJ27" s="86">
        <f t="shared" si="21"/>
        <v>1.1053043010000001</v>
      </c>
      <c r="AK27" s="86">
        <f t="shared" si="22"/>
        <v>1.337186322</v>
      </c>
      <c r="AL27" s="45">
        <f t="shared" si="12"/>
        <v>90.773300489999997</v>
      </c>
      <c r="AM27" s="46">
        <v>18</v>
      </c>
      <c r="AN27" s="47">
        <f t="shared" si="13"/>
        <v>27.56804679</v>
      </c>
      <c r="AO27" s="46">
        <v>38</v>
      </c>
      <c r="AP27" s="47">
        <f t="shared" si="14"/>
        <v>29.422715889999999</v>
      </c>
      <c r="AQ27" s="164">
        <v>38</v>
      </c>
      <c r="AR27" s="48">
        <v>55785</v>
      </c>
      <c r="AS27" s="87">
        <v>36</v>
      </c>
      <c r="AT27" s="50">
        <v>57543</v>
      </c>
      <c r="AU27" s="87">
        <v>43</v>
      </c>
      <c r="AV27" s="165">
        <f t="shared" si="15"/>
        <v>61.794921840000001</v>
      </c>
      <c r="AW27" s="100"/>
      <c r="AX27" s="39">
        <v>868241</v>
      </c>
      <c r="AY27" s="40">
        <v>287021</v>
      </c>
      <c r="AZ27" s="40">
        <v>554119</v>
      </c>
      <c r="BA27" s="39">
        <v>690433</v>
      </c>
      <c r="BB27" s="40">
        <v>189765</v>
      </c>
      <c r="BC27" s="40">
        <v>409055</v>
      </c>
      <c r="BD27" s="39">
        <v>656742</v>
      </c>
      <c r="BE27" s="40">
        <v>212787</v>
      </c>
      <c r="BF27" s="40">
        <v>420911</v>
      </c>
      <c r="BG27" s="39">
        <v>658454</v>
      </c>
      <c r="BH27" s="40">
        <v>236440</v>
      </c>
      <c r="BI27" s="40">
        <v>403012</v>
      </c>
      <c r="BJ27" s="39">
        <v>678943</v>
      </c>
      <c r="BK27" s="40">
        <v>188249</v>
      </c>
      <c r="BL27" s="40">
        <v>449017</v>
      </c>
      <c r="BM27" s="159">
        <v>41677</v>
      </c>
      <c r="BN27" s="39">
        <v>1656810</v>
      </c>
      <c r="BO27" s="40">
        <v>1398415</v>
      </c>
      <c r="BP27" s="40">
        <v>9565</v>
      </c>
      <c r="BQ27" s="40">
        <v>175860</v>
      </c>
      <c r="BR27" s="40">
        <v>18020</v>
      </c>
      <c r="BS27" s="40">
        <v>19025</v>
      </c>
      <c r="BT27" s="40">
        <v>35925</v>
      </c>
      <c r="BU27" s="39">
        <v>1220305</v>
      </c>
      <c r="BV27" s="40">
        <v>1068455</v>
      </c>
      <c r="BW27" s="40">
        <v>6290</v>
      </c>
      <c r="BX27" s="40">
        <v>97370</v>
      </c>
      <c r="BY27" s="40">
        <v>13335</v>
      </c>
      <c r="BZ27" s="40">
        <v>14595</v>
      </c>
      <c r="CA27" s="40">
        <v>20260</v>
      </c>
      <c r="CB27" s="39">
        <v>1567582</v>
      </c>
      <c r="CC27" s="40">
        <v>1316243</v>
      </c>
      <c r="CD27" s="40">
        <v>8875</v>
      </c>
      <c r="CE27" s="40">
        <v>175901</v>
      </c>
      <c r="CF27" s="40">
        <v>20682</v>
      </c>
      <c r="CG27" s="40">
        <v>17556</v>
      </c>
      <c r="CH27" s="159">
        <v>28325</v>
      </c>
      <c r="CI27" s="39">
        <v>1138510</v>
      </c>
      <c r="CJ27" s="40">
        <v>986529</v>
      </c>
      <c r="CK27" s="40">
        <v>5658</v>
      </c>
      <c r="CL27" s="40">
        <v>102786</v>
      </c>
      <c r="CM27" s="40">
        <v>15729</v>
      </c>
      <c r="CN27" s="40">
        <v>12584</v>
      </c>
      <c r="CO27" s="159">
        <v>15224</v>
      </c>
      <c r="CP27" s="41">
        <v>1115556</v>
      </c>
      <c r="CQ27" s="42">
        <v>102929</v>
      </c>
      <c r="CR27" s="42">
        <v>305181</v>
      </c>
      <c r="CS27" s="42">
        <v>399909</v>
      </c>
      <c r="CT27" s="42">
        <v>307537</v>
      </c>
      <c r="CU27" s="41">
        <v>956115</v>
      </c>
      <c r="CV27" s="42">
        <v>59727</v>
      </c>
      <c r="CW27" s="42">
        <v>260031</v>
      </c>
      <c r="CX27" s="42">
        <v>355042</v>
      </c>
      <c r="CY27" s="160">
        <v>281315</v>
      </c>
    </row>
    <row r="28" spans="1:103">
      <c r="A28" s="155" t="s">
        <v>2717</v>
      </c>
      <c r="B28" s="150">
        <v>2014</v>
      </c>
      <c r="C28" s="187" t="s">
        <v>2616</v>
      </c>
      <c r="D28" s="140" t="s">
        <v>126</v>
      </c>
      <c r="E28" s="29" t="s">
        <v>2718</v>
      </c>
      <c r="F28" s="156" t="s">
        <v>2719</v>
      </c>
      <c r="G28" s="29" t="s">
        <v>2720</v>
      </c>
      <c r="H28" s="156" t="s">
        <v>2721</v>
      </c>
      <c r="I28" s="166">
        <v>1996</v>
      </c>
      <c r="J28" s="150">
        <v>1944</v>
      </c>
      <c r="K28" s="100" t="s">
        <v>85</v>
      </c>
      <c r="L28" s="100" t="s">
        <v>49</v>
      </c>
      <c r="M28" s="100" t="s">
        <v>148</v>
      </c>
      <c r="N28" s="100" t="s">
        <v>87</v>
      </c>
      <c r="O28" s="100" t="s">
        <v>102</v>
      </c>
      <c r="P28" s="43">
        <f t="shared" si="0"/>
        <v>57.492011859999998</v>
      </c>
      <c r="Q28" s="162">
        <f t="shared" si="1"/>
        <v>40.518470749999999</v>
      </c>
      <c r="R28" s="43">
        <f t="shared" si="2"/>
        <v>55.292626689999999</v>
      </c>
      <c r="S28" s="162">
        <f t="shared" si="3"/>
        <v>38.391850679999997</v>
      </c>
      <c r="T28" s="43">
        <f t="shared" si="4"/>
        <v>57.4988308</v>
      </c>
      <c r="U28" s="162">
        <f t="shared" si="5"/>
        <v>40.65969054</v>
      </c>
      <c r="V28" s="43">
        <f t="shared" si="6"/>
        <v>61.830692999999997</v>
      </c>
      <c r="W28" s="162">
        <f t="shared" si="7"/>
        <v>36.728991950000001</v>
      </c>
      <c r="X28" s="43">
        <f t="shared" si="8"/>
        <v>54.933563149999998</v>
      </c>
      <c r="Y28" s="162">
        <f t="shared" si="9"/>
        <v>38.865948690000003</v>
      </c>
      <c r="Z28" s="23">
        <f t="shared" ref="Z28:AE28" si="46">BV28/$BU28*100</f>
        <v>68.578086830000004</v>
      </c>
      <c r="AA28" s="86">
        <f t="shared" si="46"/>
        <v>14.650844920000001</v>
      </c>
      <c r="AB28" s="86">
        <f t="shared" si="46"/>
        <v>11.218244439999999</v>
      </c>
      <c r="AC28" s="86">
        <f t="shared" si="46"/>
        <v>4.1909438569999997</v>
      </c>
      <c r="AD28" s="86">
        <f t="shared" si="46"/>
        <v>0.13889518109999999</v>
      </c>
      <c r="AE28" s="86">
        <f t="shared" si="46"/>
        <v>1.222984777</v>
      </c>
      <c r="AF28" s="23">
        <f t="shared" si="17"/>
        <v>67.108865030000004</v>
      </c>
      <c r="AG28" s="86">
        <f t="shared" si="18"/>
        <v>13.57746103</v>
      </c>
      <c r="AH28" s="86">
        <f t="shared" si="19"/>
        <v>13.44537772</v>
      </c>
      <c r="AI28" s="86">
        <f t="shared" si="20"/>
        <v>4.6777529099999997</v>
      </c>
      <c r="AJ28" s="86">
        <f t="shared" si="21"/>
        <v>0.1489055299</v>
      </c>
      <c r="AK28" s="86">
        <f t="shared" si="22"/>
        <v>1.041637784</v>
      </c>
      <c r="AL28" s="45">
        <f t="shared" si="12"/>
        <v>89.212413710000007</v>
      </c>
      <c r="AM28" s="46">
        <v>30</v>
      </c>
      <c r="AN28" s="47">
        <f t="shared" si="13"/>
        <v>34.652560309999998</v>
      </c>
      <c r="AO28" s="46">
        <v>12</v>
      </c>
      <c r="AP28" s="47">
        <f t="shared" si="14"/>
        <v>38.798005230000001</v>
      </c>
      <c r="AQ28" s="164">
        <v>11</v>
      </c>
      <c r="AR28" s="48">
        <v>65886</v>
      </c>
      <c r="AS28" s="87">
        <v>17</v>
      </c>
      <c r="AT28" s="50">
        <v>73686</v>
      </c>
      <c r="AU28" s="87">
        <v>17</v>
      </c>
      <c r="AV28" s="165">
        <f t="shared" si="15"/>
        <v>41.97115711</v>
      </c>
      <c r="AW28" s="100"/>
      <c r="AX28" s="39">
        <v>6038952</v>
      </c>
      <c r="AY28" s="40">
        <v>3471915</v>
      </c>
      <c r="AZ28" s="40">
        <v>2446891</v>
      </c>
      <c r="BA28" s="39">
        <v>5589767</v>
      </c>
      <c r="BB28" s="40">
        <v>3090729</v>
      </c>
      <c r="BC28" s="40">
        <v>2146015</v>
      </c>
      <c r="BD28" s="39">
        <v>5251432</v>
      </c>
      <c r="BE28" s="40">
        <v>3019512</v>
      </c>
      <c r="BF28" s="40">
        <v>2135216</v>
      </c>
      <c r="BG28" s="39">
        <v>5530179</v>
      </c>
      <c r="BH28" s="40">
        <v>3419348</v>
      </c>
      <c r="BI28" s="40">
        <v>2031179</v>
      </c>
      <c r="BJ28" s="39">
        <v>5968901</v>
      </c>
      <c r="BK28" s="40">
        <v>3278930</v>
      </c>
      <c r="BL28" s="40">
        <v>2319870</v>
      </c>
      <c r="BM28" s="159">
        <v>370101</v>
      </c>
      <c r="BN28" s="39">
        <v>11884935</v>
      </c>
      <c r="BO28" s="40">
        <v>7682770</v>
      </c>
      <c r="BP28" s="40">
        <v>1757800</v>
      </c>
      <c r="BQ28" s="40">
        <v>1707175</v>
      </c>
      <c r="BR28" s="40">
        <v>501150</v>
      </c>
      <c r="BS28" s="40">
        <v>15185</v>
      </c>
      <c r="BT28" s="40">
        <v>220855</v>
      </c>
      <c r="BU28" s="39">
        <v>9049990</v>
      </c>
      <c r="BV28" s="40">
        <v>6206310</v>
      </c>
      <c r="BW28" s="40">
        <v>1325900</v>
      </c>
      <c r="BX28" s="40">
        <v>1015250</v>
      </c>
      <c r="BY28" s="40">
        <v>379280</v>
      </c>
      <c r="BZ28" s="40">
        <v>12570</v>
      </c>
      <c r="CA28" s="40">
        <v>110680</v>
      </c>
      <c r="CB28" s="39">
        <v>12830632</v>
      </c>
      <c r="CC28" s="40">
        <v>8167753</v>
      </c>
      <c r="CD28" s="40">
        <v>1832924</v>
      </c>
      <c r="CE28" s="40">
        <v>2027578</v>
      </c>
      <c r="CF28" s="40">
        <v>583563</v>
      </c>
      <c r="CG28" s="40">
        <v>18849</v>
      </c>
      <c r="CH28" s="159">
        <v>199965</v>
      </c>
      <c r="CI28" s="39">
        <v>9701453</v>
      </c>
      <c r="CJ28" s="40">
        <v>6510535</v>
      </c>
      <c r="CK28" s="40">
        <v>1317211</v>
      </c>
      <c r="CL28" s="40">
        <v>1304397</v>
      </c>
      <c r="CM28" s="40">
        <v>453810</v>
      </c>
      <c r="CN28" s="40">
        <v>14446</v>
      </c>
      <c r="CO28" s="159">
        <v>101054</v>
      </c>
      <c r="CP28" s="41">
        <v>8686299</v>
      </c>
      <c r="CQ28" s="42">
        <v>937042</v>
      </c>
      <c r="CR28" s="42">
        <v>2254524</v>
      </c>
      <c r="CS28" s="42">
        <v>2484708</v>
      </c>
      <c r="CT28" s="42">
        <v>3010025</v>
      </c>
      <c r="CU28" s="41">
        <v>5706930</v>
      </c>
      <c r="CV28" s="42">
        <v>331651</v>
      </c>
      <c r="CW28" s="42">
        <v>1481262</v>
      </c>
      <c r="CX28" s="42">
        <v>1679842</v>
      </c>
      <c r="CY28" s="160">
        <v>2214175</v>
      </c>
    </row>
    <row r="29" spans="1:103">
      <c r="A29" s="155" t="s">
        <v>2717</v>
      </c>
      <c r="B29" s="150">
        <v>2016</v>
      </c>
      <c r="C29" s="186" t="s">
        <v>2621</v>
      </c>
      <c r="D29" s="140" t="s">
        <v>126</v>
      </c>
      <c r="E29" s="29" t="s">
        <v>2722</v>
      </c>
      <c r="F29" s="156" t="s">
        <v>2723</v>
      </c>
      <c r="G29" s="29" t="s">
        <v>2724</v>
      </c>
      <c r="H29" s="156" t="s">
        <v>2725</v>
      </c>
      <c r="I29" s="166">
        <v>2016</v>
      </c>
      <c r="J29" s="150">
        <v>1968</v>
      </c>
      <c r="K29" s="100" t="s">
        <v>131</v>
      </c>
      <c r="L29" s="100" t="s">
        <v>2726</v>
      </c>
      <c r="M29" s="100" t="s">
        <v>894</v>
      </c>
      <c r="N29" s="100" t="s">
        <v>87</v>
      </c>
      <c r="O29" s="100" t="s">
        <v>2625</v>
      </c>
      <c r="P29" s="43">
        <f t="shared" si="0"/>
        <v>57.492011859999998</v>
      </c>
      <c r="Q29" s="162">
        <f t="shared" si="1"/>
        <v>40.518470749999999</v>
      </c>
      <c r="R29" s="43">
        <f t="shared" si="2"/>
        <v>55.292626689999999</v>
      </c>
      <c r="S29" s="162">
        <f t="shared" si="3"/>
        <v>38.391850679999997</v>
      </c>
      <c r="T29" s="43">
        <f t="shared" si="4"/>
        <v>57.4988308</v>
      </c>
      <c r="U29" s="162">
        <f t="shared" si="5"/>
        <v>40.65969054</v>
      </c>
      <c r="V29" s="43">
        <f t="shared" si="6"/>
        <v>61.830692999999997</v>
      </c>
      <c r="W29" s="162">
        <f t="shared" si="7"/>
        <v>36.728991950000001</v>
      </c>
      <c r="X29" s="43">
        <f t="shared" si="8"/>
        <v>54.861743099999998</v>
      </c>
      <c r="Y29" s="162">
        <f t="shared" si="9"/>
        <v>39.780417550000003</v>
      </c>
      <c r="Z29" s="23">
        <f t="shared" ref="Z29:AE29" si="47">BV29/$BU29*100</f>
        <v>68.578086830000004</v>
      </c>
      <c r="AA29" s="86">
        <f t="shared" si="47"/>
        <v>14.650844920000001</v>
      </c>
      <c r="AB29" s="86">
        <f t="shared" si="47"/>
        <v>11.218244439999999</v>
      </c>
      <c r="AC29" s="86">
        <f t="shared" si="47"/>
        <v>4.1909438569999997</v>
      </c>
      <c r="AD29" s="86">
        <f t="shared" si="47"/>
        <v>0.13889518109999999</v>
      </c>
      <c r="AE29" s="86">
        <f t="shared" si="47"/>
        <v>1.222984777</v>
      </c>
      <c r="AF29" s="23">
        <f t="shared" si="17"/>
        <v>67.108865030000004</v>
      </c>
      <c r="AG29" s="86">
        <f t="shared" si="18"/>
        <v>13.57746103</v>
      </c>
      <c r="AH29" s="86">
        <f t="shared" si="19"/>
        <v>13.44537772</v>
      </c>
      <c r="AI29" s="86">
        <f t="shared" si="20"/>
        <v>4.6777529099999997</v>
      </c>
      <c r="AJ29" s="86">
        <f t="shared" si="21"/>
        <v>0.1489055299</v>
      </c>
      <c r="AK29" s="86">
        <f t="shared" si="22"/>
        <v>1.041637784</v>
      </c>
      <c r="AL29" s="45">
        <f t="shared" si="12"/>
        <v>89.212413710000007</v>
      </c>
      <c r="AM29" s="46">
        <v>30</v>
      </c>
      <c r="AN29" s="47">
        <f t="shared" si="13"/>
        <v>34.652560309999998</v>
      </c>
      <c r="AO29" s="46">
        <v>12</v>
      </c>
      <c r="AP29" s="47">
        <f t="shared" si="14"/>
        <v>38.798005230000001</v>
      </c>
      <c r="AQ29" s="164">
        <v>11</v>
      </c>
      <c r="AR29" s="48">
        <v>65886</v>
      </c>
      <c r="AS29" s="87">
        <v>17</v>
      </c>
      <c r="AT29" s="50">
        <v>73686</v>
      </c>
      <c r="AU29" s="87">
        <v>17</v>
      </c>
      <c r="AV29" s="165">
        <f t="shared" si="15"/>
        <v>41.97115711</v>
      </c>
      <c r="AW29" s="100"/>
      <c r="AX29" s="39">
        <v>6038952</v>
      </c>
      <c r="AY29" s="40">
        <v>3471915</v>
      </c>
      <c r="AZ29" s="40">
        <v>2446891</v>
      </c>
      <c r="BA29" s="39">
        <v>5589767</v>
      </c>
      <c r="BB29" s="40">
        <v>3090729</v>
      </c>
      <c r="BC29" s="40">
        <v>2146015</v>
      </c>
      <c r="BD29" s="39">
        <v>5251432</v>
      </c>
      <c r="BE29" s="40">
        <v>3019512</v>
      </c>
      <c r="BF29" s="40">
        <v>2135216</v>
      </c>
      <c r="BG29" s="39">
        <v>5530179</v>
      </c>
      <c r="BH29" s="40">
        <v>3419348</v>
      </c>
      <c r="BI29" s="40">
        <v>2031179</v>
      </c>
      <c r="BJ29" s="39">
        <v>5491878</v>
      </c>
      <c r="BK29" s="40">
        <v>3012940</v>
      </c>
      <c r="BL29" s="40">
        <v>2184692</v>
      </c>
      <c r="BM29" s="159">
        <v>294246</v>
      </c>
      <c r="BN29" s="39">
        <v>11884935</v>
      </c>
      <c r="BO29" s="40">
        <v>7682770</v>
      </c>
      <c r="BP29" s="40">
        <v>1757800</v>
      </c>
      <c r="BQ29" s="40">
        <v>1707175</v>
      </c>
      <c r="BR29" s="40">
        <v>501150</v>
      </c>
      <c r="BS29" s="40">
        <v>15185</v>
      </c>
      <c r="BT29" s="40">
        <v>220855</v>
      </c>
      <c r="BU29" s="39">
        <v>9049990</v>
      </c>
      <c r="BV29" s="40">
        <v>6206310</v>
      </c>
      <c r="BW29" s="40">
        <v>1325900</v>
      </c>
      <c r="BX29" s="40">
        <v>1015250</v>
      </c>
      <c r="BY29" s="40">
        <v>379280</v>
      </c>
      <c r="BZ29" s="40">
        <v>12570</v>
      </c>
      <c r="CA29" s="40">
        <v>110680</v>
      </c>
      <c r="CB29" s="39">
        <v>12830632</v>
      </c>
      <c r="CC29" s="40">
        <v>8167753</v>
      </c>
      <c r="CD29" s="40">
        <v>1832924</v>
      </c>
      <c r="CE29" s="40">
        <v>2027578</v>
      </c>
      <c r="CF29" s="40">
        <v>583563</v>
      </c>
      <c r="CG29" s="40">
        <v>18849</v>
      </c>
      <c r="CH29" s="159">
        <v>199965</v>
      </c>
      <c r="CI29" s="39">
        <v>9701453</v>
      </c>
      <c r="CJ29" s="40">
        <v>6510535</v>
      </c>
      <c r="CK29" s="40">
        <v>1317211</v>
      </c>
      <c r="CL29" s="40">
        <v>1304397</v>
      </c>
      <c r="CM29" s="40">
        <v>453810</v>
      </c>
      <c r="CN29" s="40">
        <v>14446</v>
      </c>
      <c r="CO29" s="159">
        <v>101054</v>
      </c>
      <c r="CP29" s="41">
        <v>8686299</v>
      </c>
      <c r="CQ29" s="42">
        <v>937042</v>
      </c>
      <c r="CR29" s="42">
        <v>2254524</v>
      </c>
      <c r="CS29" s="42">
        <v>2484708</v>
      </c>
      <c r="CT29" s="42">
        <v>3010025</v>
      </c>
      <c r="CU29" s="41">
        <v>5706930</v>
      </c>
      <c r="CV29" s="42">
        <v>331651</v>
      </c>
      <c r="CW29" s="42">
        <v>1481262</v>
      </c>
      <c r="CX29" s="42">
        <v>1679842</v>
      </c>
      <c r="CY29" s="160">
        <v>2214175</v>
      </c>
    </row>
    <row r="30" spans="1:103">
      <c r="A30" s="155" t="s">
        <v>2727</v>
      </c>
      <c r="B30" s="150">
        <v>2018</v>
      </c>
      <c r="C30" s="188" t="s">
        <v>2635</v>
      </c>
      <c r="D30" s="140" t="s">
        <v>80</v>
      </c>
      <c r="E30" s="29" t="s">
        <v>98</v>
      </c>
      <c r="F30" s="156" t="s">
        <v>2728</v>
      </c>
      <c r="G30" s="29" t="s">
        <v>2729</v>
      </c>
      <c r="H30" s="156" t="s">
        <v>2730</v>
      </c>
      <c r="I30" s="166">
        <v>2018</v>
      </c>
      <c r="J30" s="150">
        <v>1954</v>
      </c>
      <c r="K30" s="100" t="s">
        <v>85</v>
      </c>
      <c r="L30" s="100" t="s">
        <v>49</v>
      </c>
      <c r="M30" s="100" t="s">
        <v>148</v>
      </c>
      <c r="N30" s="100" t="s">
        <v>87</v>
      </c>
      <c r="O30" s="100" t="s">
        <v>2625</v>
      </c>
      <c r="P30" s="43">
        <f t="shared" si="0"/>
        <v>40.96167706</v>
      </c>
      <c r="Q30" s="162">
        <f t="shared" si="1"/>
        <v>57.021157770000002</v>
      </c>
      <c r="R30" s="43">
        <f t="shared" si="2"/>
        <v>37.46158209</v>
      </c>
      <c r="S30" s="162">
        <f t="shared" si="3"/>
        <v>56.467843530000003</v>
      </c>
      <c r="T30" s="43">
        <f t="shared" si="4"/>
        <v>43.836396280000002</v>
      </c>
      <c r="U30" s="162">
        <f t="shared" si="5"/>
        <v>54.037019639999997</v>
      </c>
      <c r="V30" s="43">
        <f t="shared" si="6"/>
        <v>49.844376779999997</v>
      </c>
      <c r="W30" s="162">
        <f t="shared" si="7"/>
        <v>48.814470280000002</v>
      </c>
      <c r="X30" s="43">
        <f t="shared" si="8"/>
        <v>45.08696466</v>
      </c>
      <c r="Y30" s="162">
        <f t="shared" si="9"/>
        <v>51.009283430000004</v>
      </c>
      <c r="Z30" s="23">
        <f t="shared" ref="Z30:AE30" si="48">BV30/$BU30*100</f>
        <v>84.373632900000004</v>
      </c>
      <c r="AA30" s="86">
        <f t="shared" si="48"/>
        <v>8.8264596980000007</v>
      </c>
      <c r="AB30" s="86">
        <f t="shared" si="48"/>
        <v>3.9964063950000002</v>
      </c>
      <c r="AC30" s="86">
        <f t="shared" si="48"/>
        <v>1.2546003539999999</v>
      </c>
      <c r="AD30" s="86">
        <f t="shared" si="48"/>
        <v>0.2097628976</v>
      </c>
      <c r="AE30" s="86">
        <f t="shared" si="48"/>
        <v>1.339137759</v>
      </c>
      <c r="AF30" s="23">
        <f t="shared" si="17"/>
        <v>84.039147540000002</v>
      </c>
      <c r="AG30" s="86">
        <f t="shared" si="18"/>
        <v>8.3479574620000001</v>
      </c>
      <c r="AH30" s="86">
        <f t="shared" si="19"/>
        <v>4.8275829530000003</v>
      </c>
      <c r="AI30" s="86">
        <f t="shared" si="20"/>
        <v>1.5979065960000001</v>
      </c>
      <c r="AJ30" s="86">
        <f t="shared" si="21"/>
        <v>0.22455114379999999</v>
      </c>
      <c r="AK30" s="86">
        <f t="shared" si="22"/>
        <v>0.96285430179999998</v>
      </c>
      <c r="AL30" s="45">
        <f t="shared" si="12"/>
        <v>88.818625830000002</v>
      </c>
      <c r="AM30" s="46">
        <v>31</v>
      </c>
      <c r="AN30" s="47">
        <f t="shared" si="13"/>
        <v>26.456559120000001</v>
      </c>
      <c r="AO30" s="46">
        <v>42</v>
      </c>
      <c r="AP30" s="47">
        <f t="shared" si="14"/>
        <v>27.29396414</v>
      </c>
      <c r="AQ30" s="164">
        <v>46</v>
      </c>
      <c r="AR30" s="48">
        <v>56303</v>
      </c>
      <c r="AS30" s="87">
        <v>35</v>
      </c>
      <c r="AT30" s="50">
        <v>59861</v>
      </c>
      <c r="AU30" s="87">
        <v>38</v>
      </c>
      <c r="AV30" s="165">
        <f t="shared" si="15"/>
        <v>61.344723790000003</v>
      </c>
      <c r="AW30" s="100"/>
      <c r="AX30" s="39">
        <v>3033118</v>
      </c>
      <c r="AY30" s="40">
        <v>1242416</v>
      </c>
      <c r="AZ30" s="40">
        <v>1729519</v>
      </c>
      <c r="BA30" s="39">
        <v>2757828</v>
      </c>
      <c r="BB30" s="40">
        <v>1033126</v>
      </c>
      <c r="BC30" s="40">
        <v>1557286</v>
      </c>
      <c r="BD30" s="39">
        <v>2633143</v>
      </c>
      <c r="BE30" s="40">
        <v>1154275</v>
      </c>
      <c r="BF30" s="40">
        <v>1422872</v>
      </c>
      <c r="BG30" s="39">
        <v>2756658</v>
      </c>
      <c r="BH30" s="40">
        <v>1374039</v>
      </c>
      <c r="BI30" s="40">
        <v>1345648</v>
      </c>
      <c r="BJ30" s="39">
        <v>2270175</v>
      </c>
      <c r="BK30" s="40">
        <v>1023553</v>
      </c>
      <c r="BL30" s="40">
        <v>1158000</v>
      </c>
      <c r="BM30" s="159">
        <v>88622</v>
      </c>
      <c r="BN30" s="39">
        <v>6455220</v>
      </c>
      <c r="BO30" s="40">
        <v>5254825</v>
      </c>
      <c r="BP30" s="40">
        <v>601955</v>
      </c>
      <c r="BQ30" s="40">
        <v>362705</v>
      </c>
      <c r="BR30" s="40">
        <v>89160</v>
      </c>
      <c r="BS30" s="40">
        <v>12300</v>
      </c>
      <c r="BT30" s="40">
        <v>134275</v>
      </c>
      <c r="BU30" s="39">
        <v>4903155</v>
      </c>
      <c r="BV30" s="40">
        <v>4136970</v>
      </c>
      <c r="BW30" s="40">
        <v>432775</v>
      </c>
      <c r="BX30" s="40">
        <v>195950</v>
      </c>
      <c r="BY30" s="40">
        <v>61515</v>
      </c>
      <c r="BZ30" s="40">
        <v>10285</v>
      </c>
      <c r="CA30" s="40">
        <v>65660</v>
      </c>
      <c r="CB30" s="39">
        <v>6483802</v>
      </c>
      <c r="CC30" s="40">
        <v>5286453</v>
      </c>
      <c r="CD30" s="40">
        <v>582140</v>
      </c>
      <c r="CE30" s="40">
        <v>389707</v>
      </c>
      <c r="CF30" s="40">
        <v>103297</v>
      </c>
      <c r="CG30" s="40">
        <v>14165</v>
      </c>
      <c r="CH30" s="159">
        <v>108040</v>
      </c>
      <c r="CI30" s="39">
        <v>4875504</v>
      </c>
      <c r="CJ30" s="40">
        <v>4097332</v>
      </c>
      <c r="CK30" s="40">
        <v>407005</v>
      </c>
      <c r="CL30" s="40">
        <v>235369</v>
      </c>
      <c r="CM30" s="40">
        <v>77906</v>
      </c>
      <c r="CN30" s="40">
        <v>10948</v>
      </c>
      <c r="CO30" s="159">
        <v>46944</v>
      </c>
      <c r="CP30" s="41">
        <v>4430493</v>
      </c>
      <c r="CQ30" s="42">
        <v>495390</v>
      </c>
      <c r="CR30" s="42">
        <v>1480084</v>
      </c>
      <c r="CS30" s="42">
        <v>1282863</v>
      </c>
      <c r="CT30" s="42">
        <v>1172156</v>
      </c>
      <c r="CU30" s="41">
        <v>3666437</v>
      </c>
      <c r="CV30" s="42">
        <v>343003</v>
      </c>
      <c r="CW30" s="42">
        <v>1252950</v>
      </c>
      <c r="CX30" s="42">
        <v>1069768</v>
      </c>
      <c r="CY30" s="160">
        <v>1000716</v>
      </c>
    </row>
    <row r="31" spans="1:103">
      <c r="A31" s="154" t="s">
        <v>2727</v>
      </c>
      <c r="B31" s="150">
        <v>2016</v>
      </c>
      <c r="C31" s="186" t="s">
        <v>2621</v>
      </c>
      <c r="D31" s="140" t="s">
        <v>80</v>
      </c>
      <c r="E31" s="29" t="s">
        <v>2731</v>
      </c>
      <c r="F31" s="156" t="s">
        <v>476</v>
      </c>
      <c r="G31" s="29" t="s">
        <v>2732</v>
      </c>
      <c r="H31" s="156" t="s">
        <v>2733</v>
      </c>
      <c r="I31" s="166">
        <v>2016</v>
      </c>
      <c r="J31" s="150">
        <v>1972</v>
      </c>
      <c r="K31" s="100" t="s">
        <v>85</v>
      </c>
      <c r="L31" s="100" t="s">
        <v>49</v>
      </c>
      <c r="M31" s="100" t="s">
        <v>196</v>
      </c>
      <c r="N31" s="100" t="s">
        <v>87</v>
      </c>
      <c r="O31" s="100" t="s">
        <v>2625</v>
      </c>
      <c r="P31" s="43">
        <f t="shared" si="0"/>
        <v>40.96167706</v>
      </c>
      <c r="Q31" s="162">
        <f t="shared" si="1"/>
        <v>57.021157770000002</v>
      </c>
      <c r="R31" s="43">
        <f t="shared" si="2"/>
        <v>37.46158209</v>
      </c>
      <c r="S31" s="162">
        <f t="shared" si="3"/>
        <v>56.467843530000003</v>
      </c>
      <c r="T31" s="43">
        <f t="shared" si="4"/>
        <v>43.836396280000002</v>
      </c>
      <c r="U31" s="162">
        <f t="shared" si="5"/>
        <v>54.037019639999997</v>
      </c>
      <c r="V31" s="43">
        <f t="shared" si="6"/>
        <v>49.844376779999997</v>
      </c>
      <c r="W31" s="162">
        <f t="shared" si="7"/>
        <v>48.814470280000002</v>
      </c>
      <c r="X31" s="43">
        <f t="shared" si="8"/>
        <v>42.412716930000002</v>
      </c>
      <c r="Y31" s="162">
        <f t="shared" si="9"/>
        <v>52.11224258</v>
      </c>
      <c r="Z31" s="23">
        <f t="shared" ref="Z31:AE31" si="49">BV31/$BU31*100</f>
        <v>84.373632900000004</v>
      </c>
      <c r="AA31" s="86">
        <f t="shared" si="49"/>
        <v>8.8264596980000007</v>
      </c>
      <c r="AB31" s="86">
        <f t="shared" si="49"/>
        <v>3.9964063950000002</v>
      </c>
      <c r="AC31" s="86">
        <f t="shared" si="49"/>
        <v>1.2546003539999999</v>
      </c>
      <c r="AD31" s="86">
        <f t="shared" si="49"/>
        <v>0.2097628976</v>
      </c>
      <c r="AE31" s="86">
        <f t="shared" si="49"/>
        <v>1.339137759</v>
      </c>
      <c r="AF31" s="23">
        <f t="shared" si="17"/>
        <v>84.039147540000002</v>
      </c>
      <c r="AG31" s="86">
        <f t="shared" si="18"/>
        <v>8.3479574620000001</v>
      </c>
      <c r="AH31" s="86">
        <f t="shared" si="19"/>
        <v>4.8275829530000003</v>
      </c>
      <c r="AI31" s="86">
        <f t="shared" si="20"/>
        <v>1.5979065960000001</v>
      </c>
      <c r="AJ31" s="86">
        <f t="shared" si="21"/>
        <v>0.22455114379999999</v>
      </c>
      <c r="AK31" s="86">
        <f t="shared" si="22"/>
        <v>0.96285430179999998</v>
      </c>
      <c r="AL31" s="45">
        <f t="shared" si="12"/>
        <v>88.818625830000002</v>
      </c>
      <c r="AM31" s="46">
        <v>31</v>
      </c>
      <c r="AN31" s="47">
        <f t="shared" si="13"/>
        <v>26.456559120000001</v>
      </c>
      <c r="AO31" s="46">
        <v>42</v>
      </c>
      <c r="AP31" s="47">
        <f t="shared" si="14"/>
        <v>27.29396414</v>
      </c>
      <c r="AQ31" s="164">
        <v>46</v>
      </c>
      <c r="AR31" s="48">
        <v>56303</v>
      </c>
      <c r="AS31" s="87">
        <v>35</v>
      </c>
      <c r="AT31" s="50">
        <v>59861</v>
      </c>
      <c r="AU31" s="87">
        <v>38</v>
      </c>
      <c r="AV31" s="165">
        <f t="shared" si="15"/>
        <v>61.344723790000003</v>
      </c>
      <c r="AW31" s="100"/>
      <c r="AX31" s="39">
        <v>3033118</v>
      </c>
      <c r="AY31" s="40">
        <v>1242416</v>
      </c>
      <c r="AZ31" s="40">
        <v>1729519</v>
      </c>
      <c r="BA31" s="39">
        <v>2757828</v>
      </c>
      <c r="BB31" s="40">
        <v>1033126</v>
      </c>
      <c r="BC31" s="40">
        <v>1557286</v>
      </c>
      <c r="BD31" s="39">
        <v>2633143</v>
      </c>
      <c r="BE31" s="40">
        <v>1154275</v>
      </c>
      <c r="BF31" s="40">
        <v>1422872</v>
      </c>
      <c r="BG31" s="39">
        <v>2756658</v>
      </c>
      <c r="BH31" s="40">
        <v>1374039</v>
      </c>
      <c r="BI31" s="40">
        <v>1345648</v>
      </c>
      <c r="BJ31" s="39">
        <v>2732546</v>
      </c>
      <c r="BK31" s="40">
        <v>1158947</v>
      </c>
      <c r="BL31" s="40">
        <v>1423991</v>
      </c>
      <c r="BM31" s="159">
        <v>149608</v>
      </c>
      <c r="BN31" s="39">
        <v>6455220</v>
      </c>
      <c r="BO31" s="40">
        <v>5254825</v>
      </c>
      <c r="BP31" s="40">
        <v>601955</v>
      </c>
      <c r="BQ31" s="40">
        <v>362705</v>
      </c>
      <c r="BR31" s="40">
        <v>89160</v>
      </c>
      <c r="BS31" s="40">
        <v>12300</v>
      </c>
      <c r="BT31" s="40">
        <v>134275</v>
      </c>
      <c r="BU31" s="39">
        <v>4903155</v>
      </c>
      <c r="BV31" s="40">
        <v>4136970</v>
      </c>
      <c r="BW31" s="40">
        <v>432775</v>
      </c>
      <c r="BX31" s="40">
        <v>195950</v>
      </c>
      <c r="BY31" s="40">
        <v>61515</v>
      </c>
      <c r="BZ31" s="40">
        <v>10285</v>
      </c>
      <c r="CA31" s="40">
        <v>65660</v>
      </c>
      <c r="CB31" s="39">
        <v>6483802</v>
      </c>
      <c r="CC31" s="40">
        <v>5286453</v>
      </c>
      <c r="CD31" s="40">
        <v>582140</v>
      </c>
      <c r="CE31" s="40">
        <v>389707</v>
      </c>
      <c r="CF31" s="40">
        <v>103297</v>
      </c>
      <c r="CG31" s="40">
        <v>14165</v>
      </c>
      <c r="CH31" s="159">
        <v>108040</v>
      </c>
      <c r="CI31" s="39">
        <v>4875504</v>
      </c>
      <c r="CJ31" s="40">
        <v>4097332</v>
      </c>
      <c r="CK31" s="40">
        <v>407005</v>
      </c>
      <c r="CL31" s="40">
        <v>235369</v>
      </c>
      <c r="CM31" s="40">
        <v>77906</v>
      </c>
      <c r="CN31" s="40">
        <v>10948</v>
      </c>
      <c r="CO31" s="159">
        <v>46944</v>
      </c>
      <c r="CP31" s="41">
        <v>4430493</v>
      </c>
      <c r="CQ31" s="42">
        <v>495390</v>
      </c>
      <c r="CR31" s="42">
        <v>1480084</v>
      </c>
      <c r="CS31" s="42">
        <v>1282863</v>
      </c>
      <c r="CT31" s="42">
        <v>1172156</v>
      </c>
      <c r="CU31" s="41">
        <v>3666437</v>
      </c>
      <c r="CV31" s="42">
        <v>343003</v>
      </c>
      <c r="CW31" s="42">
        <v>1252950</v>
      </c>
      <c r="CX31" s="42">
        <v>1069768</v>
      </c>
      <c r="CY31" s="160">
        <v>1000716</v>
      </c>
    </row>
    <row r="32" spans="1:103">
      <c r="A32" s="154" t="s">
        <v>2734</v>
      </c>
      <c r="B32" s="150">
        <v>2014</v>
      </c>
      <c r="C32" s="187" t="s">
        <v>2616</v>
      </c>
      <c r="D32" s="140" t="s">
        <v>80</v>
      </c>
      <c r="E32" s="29" t="s">
        <v>2735</v>
      </c>
      <c r="F32" s="156" t="s">
        <v>2736</v>
      </c>
      <c r="G32" s="29" t="s">
        <v>2737</v>
      </c>
      <c r="H32" s="156" t="s">
        <v>2738</v>
      </c>
      <c r="I32" s="166">
        <v>2014</v>
      </c>
      <c r="J32" s="150">
        <v>1970</v>
      </c>
      <c r="K32" s="100" t="s">
        <v>131</v>
      </c>
      <c r="L32" s="100" t="s">
        <v>49</v>
      </c>
      <c r="M32" s="100" t="s">
        <v>352</v>
      </c>
      <c r="N32" s="100" t="s">
        <v>87</v>
      </c>
      <c r="O32" s="100" t="s">
        <v>102</v>
      </c>
      <c r="P32" s="43">
        <f t="shared" si="0"/>
        <v>44.891715570000002</v>
      </c>
      <c r="Q32" s="162">
        <f t="shared" si="1"/>
        <v>53.08932497</v>
      </c>
      <c r="R32" s="43">
        <f t="shared" si="2"/>
        <v>41.740489169999996</v>
      </c>
      <c r="S32" s="162">
        <f t="shared" si="3"/>
        <v>51.147327220000001</v>
      </c>
      <c r="T32" s="43">
        <f t="shared" si="4"/>
        <v>51.988016530000003</v>
      </c>
      <c r="U32" s="162">
        <f t="shared" si="5"/>
        <v>46.177868510000003</v>
      </c>
      <c r="V32" s="43">
        <f t="shared" si="6"/>
        <v>53.928020070000002</v>
      </c>
      <c r="W32" s="162">
        <f t="shared" si="7"/>
        <v>44.393259360000002</v>
      </c>
      <c r="X32" s="43">
        <f t="shared" si="8"/>
        <v>45.151714169999998</v>
      </c>
      <c r="Y32" s="162">
        <f t="shared" si="9"/>
        <v>51.739592829999999</v>
      </c>
      <c r="Z32" s="23">
        <f t="shared" ref="Z32:AE32" si="50">BV32/$BU32*100</f>
        <v>91.050344769999995</v>
      </c>
      <c r="AA32" s="86">
        <f t="shared" si="50"/>
        <v>2.8587800149999998</v>
      </c>
      <c r="AB32" s="86">
        <f t="shared" si="50"/>
        <v>3.3697457449999999</v>
      </c>
      <c r="AC32" s="86">
        <f t="shared" si="50"/>
        <v>1.3495785389999999</v>
      </c>
      <c r="AD32" s="86">
        <f t="shared" si="50"/>
        <v>0.31536839290000002</v>
      </c>
      <c r="AE32" s="86">
        <f t="shared" si="50"/>
        <v>1.056182535</v>
      </c>
      <c r="AF32" s="23">
        <f t="shared" si="17"/>
        <v>90.925187699999995</v>
      </c>
      <c r="AG32" s="86">
        <f t="shared" si="18"/>
        <v>2.4613930009999998</v>
      </c>
      <c r="AH32" s="86">
        <f t="shared" si="19"/>
        <v>3.8103195269999999</v>
      </c>
      <c r="AI32" s="86">
        <f t="shared" si="20"/>
        <v>1.7577065190000001</v>
      </c>
      <c r="AJ32" s="86">
        <f t="shared" si="21"/>
        <v>0.26044250209999997</v>
      </c>
      <c r="AK32" s="86">
        <f t="shared" si="22"/>
        <v>0.78495075400000003</v>
      </c>
      <c r="AL32" s="45">
        <f t="shared" si="12"/>
        <v>92.091208600000002</v>
      </c>
      <c r="AM32" s="46">
        <v>11</v>
      </c>
      <c r="AN32" s="47">
        <f t="shared" si="13"/>
        <v>28.566288459999999</v>
      </c>
      <c r="AO32" s="46">
        <v>35</v>
      </c>
      <c r="AP32" s="47">
        <f t="shared" si="14"/>
        <v>29.282923329999999</v>
      </c>
      <c r="AQ32" s="164">
        <v>39</v>
      </c>
      <c r="AR32" s="48">
        <v>60523</v>
      </c>
      <c r="AS32" s="87">
        <v>26</v>
      </c>
      <c r="AT32" s="50">
        <v>62628</v>
      </c>
      <c r="AU32" s="87">
        <v>30</v>
      </c>
      <c r="AV32" s="165">
        <f t="shared" si="15"/>
        <v>64.388142119999998</v>
      </c>
      <c r="AW32" s="100"/>
      <c r="AX32" s="39">
        <v>1690871</v>
      </c>
      <c r="AY32" s="40">
        <v>759061</v>
      </c>
      <c r="AZ32" s="40">
        <v>897672</v>
      </c>
      <c r="BA32" s="39">
        <v>1566031</v>
      </c>
      <c r="BB32" s="40">
        <v>653669</v>
      </c>
      <c r="BC32" s="40">
        <v>800983</v>
      </c>
      <c r="BD32" s="39">
        <v>1582180</v>
      </c>
      <c r="BE32" s="40">
        <v>822544</v>
      </c>
      <c r="BF32" s="40">
        <v>730617</v>
      </c>
      <c r="BG32" s="39">
        <v>1537123</v>
      </c>
      <c r="BH32" s="40">
        <v>828940</v>
      </c>
      <c r="BI32" s="40">
        <v>682379</v>
      </c>
      <c r="BJ32" s="39">
        <v>1671828</v>
      </c>
      <c r="BK32" s="40">
        <v>754859</v>
      </c>
      <c r="BL32" s="40">
        <v>864997</v>
      </c>
      <c r="BM32" s="159">
        <v>51972</v>
      </c>
      <c r="BN32" s="39">
        <v>3039680</v>
      </c>
      <c r="BO32" s="40">
        <v>2680185</v>
      </c>
      <c r="BP32" s="40">
        <v>100415</v>
      </c>
      <c r="BQ32" s="40">
        <v>148665</v>
      </c>
      <c r="BR32" s="40">
        <v>46195</v>
      </c>
      <c r="BS32" s="40">
        <v>9265</v>
      </c>
      <c r="BT32" s="40">
        <v>54955</v>
      </c>
      <c r="BU32" s="39">
        <v>2321095</v>
      </c>
      <c r="BV32" s="40">
        <v>2113365</v>
      </c>
      <c r="BW32" s="40">
        <v>66355</v>
      </c>
      <c r="BX32" s="40">
        <v>78215</v>
      </c>
      <c r="BY32" s="40">
        <v>31325</v>
      </c>
      <c r="BZ32" s="40">
        <v>7320</v>
      </c>
      <c r="CA32" s="40">
        <v>24515</v>
      </c>
      <c r="CB32" s="39">
        <v>3046355</v>
      </c>
      <c r="CC32" s="40">
        <v>2701123</v>
      </c>
      <c r="CD32" s="40">
        <v>86906</v>
      </c>
      <c r="CE32" s="40">
        <v>151544</v>
      </c>
      <c r="CF32" s="40">
        <v>54394</v>
      </c>
      <c r="CG32" s="40">
        <v>8581</v>
      </c>
      <c r="CH32" s="159">
        <v>43807</v>
      </c>
      <c r="CI32" s="39">
        <v>2318362</v>
      </c>
      <c r="CJ32" s="40">
        <v>2107975</v>
      </c>
      <c r="CK32" s="40">
        <v>57064</v>
      </c>
      <c r="CL32" s="40">
        <v>88337</v>
      </c>
      <c r="CM32" s="40">
        <v>40750</v>
      </c>
      <c r="CN32" s="40">
        <v>6038</v>
      </c>
      <c r="CO32" s="159">
        <v>18198</v>
      </c>
      <c r="CP32" s="41">
        <v>2092785</v>
      </c>
      <c r="CQ32" s="42">
        <v>165514</v>
      </c>
      <c r="CR32" s="42">
        <v>648398</v>
      </c>
      <c r="CS32" s="42">
        <v>681042</v>
      </c>
      <c r="CT32" s="42">
        <v>597831</v>
      </c>
      <c r="CU32" s="41">
        <v>1868280</v>
      </c>
      <c r="CV32" s="42">
        <v>109855</v>
      </c>
      <c r="CW32" s="42">
        <v>589384</v>
      </c>
      <c r="CX32" s="42">
        <v>621954</v>
      </c>
      <c r="CY32" s="160">
        <v>547087</v>
      </c>
    </row>
    <row r="33" spans="1:103">
      <c r="A33" s="155" t="s">
        <v>2734</v>
      </c>
      <c r="B33" s="150">
        <v>2016</v>
      </c>
      <c r="C33" s="186" t="s">
        <v>2621</v>
      </c>
      <c r="D33" s="140" t="s">
        <v>80</v>
      </c>
      <c r="E33" s="29" t="s">
        <v>2166</v>
      </c>
      <c r="F33" s="156" t="s">
        <v>2739</v>
      </c>
      <c r="G33" s="29" t="s">
        <v>2740</v>
      </c>
      <c r="H33" s="156" t="s">
        <v>2741</v>
      </c>
      <c r="I33" s="166">
        <v>1980</v>
      </c>
      <c r="J33" s="150">
        <v>1933</v>
      </c>
      <c r="K33" s="100" t="s">
        <v>85</v>
      </c>
      <c r="L33" s="100" t="s">
        <v>49</v>
      </c>
      <c r="M33" s="100" t="s">
        <v>86</v>
      </c>
      <c r="N33" s="100" t="s">
        <v>87</v>
      </c>
      <c r="O33" s="100" t="s">
        <v>2625</v>
      </c>
      <c r="P33" s="43">
        <f t="shared" si="0"/>
        <v>44.891715570000002</v>
      </c>
      <c r="Q33" s="162">
        <f t="shared" si="1"/>
        <v>53.08932497</v>
      </c>
      <c r="R33" s="43">
        <f t="shared" si="2"/>
        <v>41.740489169999996</v>
      </c>
      <c r="S33" s="162">
        <f t="shared" si="3"/>
        <v>51.147327220000001</v>
      </c>
      <c r="T33" s="43">
        <f t="shared" si="4"/>
        <v>51.988016530000003</v>
      </c>
      <c r="U33" s="162">
        <f t="shared" si="5"/>
        <v>46.177868510000003</v>
      </c>
      <c r="V33" s="43">
        <f t="shared" si="6"/>
        <v>53.928020070000002</v>
      </c>
      <c r="W33" s="162">
        <f t="shared" si="7"/>
        <v>44.393259360000002</v>
      </c>
      <c r="X33" s="43">
        <f t="shared" si="8"/>
        <v>35.655211389999998</v>
      </c>
      <c r="Y33" s="162">
        <f t="shared" si="9"/>
        <v>60.089861569999997</v>
      </c>
      <c r="Z33" s="23">
        <f t="shared" ref="Z33:AE33" si="51">BV33/$BU33*100</f>
        <v>91.050344769999995</v>
      </c>
      <c r="AA33" s="86">
        <f t="shared" si="51"/>
        <v>2.8587800149999998</v>
      </c>
      <c r="AB33" s="86">
        <f t="shared" si="51"/>
        <v>3.3697457449999999</v>
      </c>
      <c r="AC33" s="86">
        <f t="shared" si="51"/>
        <v>1.3495785389999999</v>
      </c>
      <c r="AD33" s="86">
        <f t="shared" si="51"/>
        <v>0.31536839290000002</v>
      </c>
      <c r="AE33" s="86">
        <f t="shared" si="51"/>
        <v>1.056182535</v>
      </c>
      <c r="AF33" s="23">
        <f t="shared" si="17"/>
        <v>90.925187699999995</v>
      </c>
      <c r="AG33" s="86">
        <f t="shared" si="18"/>
        <v>2.4613930009999998</v>
      </c>
      <c r="AH33" s="86">
        <f t="shared" si="19"/>
        <v>3.8103195269999999</v>
      </c>
      <c r="AI33" s="86">
        <f t="shared" si="20"/>
        <v>1.7577065190000001</v>
      </c>
      <c r="AJ33" s="86">
        <f t="shared" si="21"/>
        <v>0.26044250209999997</v>
      </c>
      <c r="AK33" s="86">
        <f t="shared" si="22"/>
        <v>0.78495075400000003</v>
      </c>
      <c r="AL33" s="45">
        <f t="shared" si="12"/>
        <v>92.091208600000002</v>
      </c>
      <c r="AM33" s="46">
        <v>11</v>
      </c>
      <c r="AN33" s="47">
        <f t="shared" si="13"/>
        <v>28.566288459999999</v>
      </c>
      <c r="AO33" s="46">
        <v>35</v>
      </c>
      <c r="AP33" s="47">
        <f t="shared" si="14"/>
        <v>29.282923329999999</v>
      </c>
      <c r="AQ33" s="164">
        <v>39</v>
      </c>
      <c r="AR33" s="48">
        <v>60523</v>
      </c>
      <c r="AS33" s="87">
        <v>26</v>
      </c>
      <c r="AT33" s="50">
        <v>62628</v>
      </c>
      <c r="AU33" s="87">
        <v>30</v>
      </c>
      <c r="AV33" s="165">
        <f t="shared" si="15"/>
        <v>64.388142119999998</v>
      </c>
      <c r="AW33" s="100"/>
      <c r="AX33" s="39">
        <v>1690871</v>
      </c>
      <c r="AY33" s="40">
        <v>759061</v>
      </c>
      <c r="AZ33" s="40">
        <v>897672</v>
      </c>
      <c r="BA33" s="39">
        <v>1566031</v>
      </c>
      <c r="BB33" s="40">
        <v>653669</v>
      </c>
      <c r="BC33" s="40">
        <v>800983</v>
      </c>
      <c r="BD33" s="39">
        <v>1582180</v>
      </c>
      <c r="BE33" s="40">
        <v>822544</v>
      </c>
      <c r="BF33" s="40">
        <v>730617</v>
      </c>
      <c r="BG33" s="39">
        <v>1537123</v>
      </c>
      <c r="BH33" s="40">
        <v>828940</v>
      </c>
      <c r="BI33" s="40">
        <v>682379</v>
      </c>
      <c r="BJ33" s="39">
        <v>1541037</v>
      </c>
      <c r="BK33" s="40">
        <v>549460</v>
      </c>
      <c r="BL33" s="40">
        <v>926007</v>
      </c>
      <c r="BM33" s="159">
        <v>65570</v>
      </c>
      <c r="BN33" s="39">
        <v>3039680</v>
      </c>
      <c r="BO33" s="40">
        <v>2680185</v>
      </c>
      <c r="BP33" s="40">
        <v>100415</v>
      </c>
      <c r="BQ33" s="40">
        <v>148665</v>
      </c>
      <c r="BR33" s="40">
        <v>46195</v>
      </c>
      <c r="BS33" s="40">
        <v>9265</v>
      </c>
      <c r="BT33" s="40">
        <v>54955</v>
      </c>
      <c r="BU33" s="39">
        <v>2321095</v>
      </c>
      <c r="BV33" s="40">
        <v>2113365</v>
      </c>
      <c r="BW33" s="40">
        <v>66355</v>
      </c>
      <c r="BX33" s="40">
        <v>78215</v>
      </c>
      <c r="BY33" s="40">
        <v>31325</v>
      </c>
      <c r="BZ33" s="40">
        <v>7320</v>
      </c>
      <c r="CA33" s="40">
        <v>24515</v>
      </c>
      <c r="CB33" s="39">
        <v>3046355</v>
      </c>
      <c r="CC33" s="40">
        <v>2701123</v>
      </c>
      <c r="CD33" s="40">
        <v>86906</v>
      </c>
      <c r="CE33" s="40">
        <v>151544</v>
      </c>
      <c r="CF33" s="40">
        <v>54394</v>
      </c>
      <c r="CG33" s="40">
        <v>8581</v>
      </c>
      <c r="CH33" s="159">
        <v>43807</v>
      </c>
      <c r="CI33" s="39">
        <v>2318362</v>
      </c>
      <c r="CJ33" s="40">
        <v>2107975</v>
      </c>
      <c r="CK33" s="40">
        <v>57064</v>
      </c>
      <c r="CL33" s="40">
        <v>88337</v>
      </c>
      <c r="CM33" s="40">
        <v>40750</v>
      </c>
      <c r="CN33" s="40">
        <v>6038</v>
      </c>
      <c r="CO33" s="159">
        <v>18198</v>
      </c>
      <c r="CP33" s="41">
        <v>2092785</v>
      </c>
      <c r="CQ33" s="42">
        <v>165514</v>
      </c>
      <c r="CR33" s="42">
        <v>648398</v>
      </c>
      <c r="CS33" s="42">
        <v>681042</v>
      </c>
      <c r="CT33" s="42">
        <v>597831</v>
      </c>
      <c r="CU33" s="41">
        <v>1868280</v>
      </c>
      <c r="CV33" s="42">
        <v>109855</v>
      </c>
      <c r="CW33" s="42">
        <v>589384</v>
      </c>
      <c r="CX33" s="42">
        <v>621954</v>
      </c>
      <c r="CY33" s="160">
        <v>547087</v>
      </c>
    </row>
    <row r="34" spans="1:103">
      <c r="A34" s="155" t="s">
        <v>2742</v>
      </c>
      <c r="B34" s="150">
        <v>2014</v>
      </c>
      <c r="C34" s="187" t="s">
        <v>2616</v>
      </c>
      <c r="D34" s="140" t="s">
        <v>80</v>
      </c>
      <c r="E34" s="29" t="s">
        <v>2335</v>
      </c>
      <c r="F34" s="156" t="s">
        <v>2743</v>
      </c>
      <c r="G34" s="29" t="s">
        <v>2744</v>
      </c>
      <c r="H34" s="156" t="s">
        <v>2745</v>
      </c>
      <c r="I34" s="166">
        <v>2020</v>
      </c>
      <c r="J34" s="150">
        <v>1960</v>
      </c>
      <c r="K34" s="100" t="s">
        <v>85</v>
      </c>
      <c r="L34" s="100" t="s">
        <v>49</v>
      </c>
      <c r="M34" s="100" t="s">
        <v>116</v>
      </c>
      <c r="N34" s="100" t="s">
        <v>87</v>
      </c>
      <c r="O34" s="100" t="s">
        <v>2746</v>
      </c>
      <c r="P34" s="43">
        <f t="shared" si="0"/>
        <v>41.559553540000003</v>
      </c>
      <c r="Q34" s="162">
        <f t="shared" si="1"/>
        <v>56.212512830000001</v>
      </c>
      <c r="R34" s="43">
        <f t="shared" si="2"/>
        <v>35.739963420000002</v>
      </c>
      <c r="S34" s="162">
        <f t="shared" si="3"/>
        <v>56.163648610000003</v>
      </c>
      <c r="T34" s="43">
        <f t="shared" si="4"/>
        <v>38.045965680000002</v>
      </c>
      <c r="U34" s="162">
        <f t="shared" si="5"/>
        <v>59.658950369999999</v>
      </c>
      <c r="V34" s="43">
        <f t="shared" si="6"/>
        <v>41.551071010000001</v>
      </c>
      <c r="W34" s="162">
        <f t="shared" si="7"/>
        <v>56.47511892</v>
      </c>
      <c r="X34" s="43">
        <f t="shared" si="8"/>
        <v>41.785992370000002</v>
      </c>
      <c r="Y34" s="162">
        <f t="shared" si="9"/>
        <v>53.223128410000001</v>
      </c>
      <c r="Z34" s="23">
        <f t="shared" ref="Z34:AE34" si="52">BV34/$BU34*100</f>
        <v>82.77247337</v>
      </c>
      <c r="AA34" s="86">
        <f t="shared" si="52"/>
        <v>5.6304248240000003</v>
      </c>
      <c r="AB34" s="86">
        <f t="shared" si="52"/>
        <v>6.897006588</v>
      </c>
      <c r="AC34" s="86">
        <f t="shared" si="52"/>
        <v>1.984175523</v>
      </c>
      <c r="AD34" s="86">
        <f t="shared" si="52"/>
        <v>0.71183765880000005</v>
      </c>
      <c r="AE34" s="86">
        <f t="shared" si="52"/>
        <v>2.0040820340000001</v>
      </c>
      <c r="AF34" s="23">
        <f t="shared" si="17"/>
        <v>81.468920069999996</v>
      </c>
      <c r="AG34" s="86">
        <f t="shared" si="18"/>
        <v>5.462886621</v>
      </c>
      <c r="AH34" s="86">
        <f t="shared" si="19"/>
        <v>8.3692237649999992</v>
      </c>
      <c r="AI34" s="86">
        <f t="shared" si="20"/>
        <v>2.4126271610000001</v>
      </c>
      <c r="AJ34" s="86">
        <f t="shared" si="21"/>
        <v>0.7993802874</v>
      </c>
      <c r="AK34" s="86">
        <f t="shared" si="22"/>
        <v>1.4869620960000001</v>
      </c>
      <c r="AL34" s="45">
        <f t="shared" si="12"/>
        <v>90.951590170000003</v>
      </c>
      <c r="AM34" s="46">
        <v>17</v>
      </c>
      <c r="AN34" s="47">
        <f t="shared" si="13"/>
        <v>33.384692780000002</v>
      </c>
      <c r="AO34" s="46">
        <v>17</v>
      </c>
      <c r="AP34" s="47">
        <f t="shared" si="14"/>
        <v>36.040114860000003</v>
      </c>
      <c r="AQ34" s="164">
        <v>20</v>
      </c>
      <c r="AR34" s="48">
        <v>59597</v>
      </c>
      <c r="AS34" s="87">
        <v>28</v>
      </c>
      <c r="AT34" s="50">
        <v>63078</v>
      </c>
      <c r="AU34" s="87">
        <v>28</v>
      </c>
      <c r="AV34" s="165">
        <f t="shared" si="15"/>
        <v>52.941178899999997</v>
      </c>
      <c r="AW34" s="100"/>
      <c r="AX34" s="39">
        <v>1372303</v>
      </c>
      <c r="AY34" s="40">
        <v>570323</v>
      </c>
      <c r="AZ34" s="40">
        <v>771406</v>
      </c>
      <c r="BA34" s="39">
        <v>1194755</v>
      </c>
      <c r="BB34" s="40">
        <v>427005</v>
      </c>
      <c r="BC34" s="40">
        <v>671018</v>
      </c>
      <c r="BD34" s="39">
        <v>1156254</v>
      </c>
      <c r="BE34" s="40">
        <v>439908</v>
      </c>
      <c r="BF34" s="40">
        <v>689809</v>
      </c>
      <c r="BG34" s="39">
        <v>1238873</v>
      </c>
      <c r="BH34" s="40">
        <v>514765</v>
      </c>
      <c r="BI34" s="40">
        <v>699655</v>
      </c>
      <c r="BJ34" s="39">
        <v>1367755</v>
      </c>
      <c r="BK34" s="40">
        <v>571530</v>
      </c>
      <c r="BL34" s="40">
        <v>727962</v>
      </c>
      <c r="BM34" s="159">
        <v>68263</v>
      </c>
      <c r="BN34" s="39">
        <v>2784625</v>
      </c>
      <c r="BO34" s="40">
        <v>2198745</v>
      </c>
      <c r="BP34" s="40">
        <v>158640</v>
      </c>
      <c r="BQ34" s="40">
        <v>269380</v>
      </c>
      <c r="BR34" s="40">
        <v>57080</v>
      </c>
      <c r="BS34" s="40">
        <v>19245</v>
      </c>
      <c r="BT34" s="40">
        <v>81535</v>
      </c>
      <c r="BU34" s="39">
        <v>2084745</v>
      </c>
      <c r="BV34" s="40">
        <v>1725595</v>
      </c>
      <c r="BW34" s="40">
        <v>117380</v>
      </c>
      <c r="BX34" s="40">
        <v>143785</v>
      </c>
      <c r="BY34" s="40">
        <v>41365</v>
      </c>
      <c r="BZ34" s="40">
        <v>14840</v>
      </c>
      <c r="CA34" s="40">
        <v>41780</v>
      </c>
      <c r="CB34" s="39">
        <v>2853061</v>
      </c>
      <c r="CC34" s="40">
        <v>2230494</v>
      </c>
      <c r="CD34" s="40">
        <v>162697</v>
      </c>
      <c r="CE34" s="40">
        <v>300042</v>
      </c>
      <c r="CF34" s="40">
        <v>68945</v>
      </c>
      <c r="CG34" s="40">
        <v>23068</v>
      </c>
      <c r="CH34" s="159">
        <v>67815</v>
      </c>
      <c r="CI34" s="39">
        <v>2126147</v>
      </c>
      <c r="CJ34" s="40">
        <v>1732149</v>
      </c>
      <c r="CK34" s="40">
        <v>116149</v>
      </c>
      <c r="CL34" s="40">
        <v>177942</v>
      </c>
      <c r="CM34" s="40">
        <v>51296</v>
      </c>
      <c r="CN34" s="40">
        <v>16996</v>
      </c>
      <c r="CO34" s="159">
        <v>31615</v>
      </c>
      <c r="CP34" s="41">
        <v>1902279</v>
      </c>
      <c r="CQ34" s="42">
        <v>172126</v>
      </c>
      <c r="CR34" s="42">
        <v>492807</v>
      </c>
      <c r="CS34" s="42">
        <v>602276</v>
      </c>
      <c r="CT34" s="42">
        <v>635070</v>
      </c>
      <c r="CU34" s="41">
        <v>1530206</v>
      </c>
      <c r="CV34" s="42">
        <v>87119</v>
      </c>
      <c r="CW34" s="42">
        <v>394524</v>
      </c>
      <c r="CX34" s="42">
        <v>497075</v>
      </c>
      <c r="CY34" s="160">
        <v>551488</v>
      </c>
    </row>
    <row r="35" spans="1:103">
      <c r="A35" s="154" t="s">
        <v>2742</v>
      </c>
      <c r="B35" s="150">
        <v>2016</v>
      </c>
      <c r="C35" s="186" t="s">
        <v>2621</v>
      </c>
      <c r="D35" s="140" t="s">
        <v>80</v>
      </c>
      <c r="E35" s="29" t="s">
        <v>81</v>
      </c>
      <c r="F35" s="156" t="s">
        <v>2747</v>
      </c>
      <c r="G35" s="29" t="s">
        <v>2748</v>
      </c>
      <c r="H35" s="156" t="s">
        <v>2749</v>
      </c>
      <c r="I35" s="166">
        <v>2010</v>
      </c>
      <c r="J35" s="150">
        <v>1954</v>
      </c>
      <c r="K35" s="100" t="s">
        <v>85</v>
      </c>
      <c r="L35" s="100" t="s">
        <v>49</v>
      </c>
      <c r="M35" s="100" t="s">
        <v>196</v>
      </c>
      <c r="N35" s="100" t="s">
        <v>87</v>
      </c>
      <c r="O35" s="100" t="s">
        <v>2625</v>
      </c>
      <c r="P35" s="43">
        <f t="shared" si="0"/>
        <v>41.559553540000003</v>
      </c>
      <c r="Q35" s="162">
        <f t="shared" si="1"/>
        <v>56.212512830000001</v>
      </c>
      <c r="R35" s="43">
        <f t="shared" si="2"/>
        <v>35.739963420000002</v>
      </c>
      <c r="S35" s="162">
        <f t="shared" si="3"/>
        <v>56.163648610000003</v>
      </c>
      <c r="T35" s="43">
        <f t="shared" si="4"/>
        <v>38.045965680000002</v>
      </c>
      <c r="U35" s="162">
        <f t="shared" si="5"/>
        <v>59.658950369999999</v>
      </c>
      <c r="V35" s="43">
        <f t="shared" si="6"/>
        <v>41.551071010000001</v>
      </c>
      <c r="W35" s="162">
        <f t="shared" si="7"/>
        <v>56.47511892</v>
      </c>
      <c r="X35" s="43">
        <f t="shared" si="8"/>
        <v>32.093011509999997</v>
      </c>
      <c r="Y35" s="162">
        <f t="shared" si="9"/>
        <v>62.385561490000001</v>
      </c>
      <c r="Z35" s="23">
        <f t="shared" ref="Z35:AE35" si="53">BV35/$BU35*100</f>
        <v>82.77247337</v>
      </c>
      <c r="AA35" s="86">
        <f t="shared" si="53"/>
        <v>5.6304248240000003</v>
      </c>
      <c r="AB35" s="86">
        <f t="shared" si="53"/>
        <v>6.897006588</v>
      </c>
      <c r="AC35" s="86">
        <f t="shared" si="53"/>
        <v>1.984175523</v>
      </c>
      <c r="AD35" s="86">
        <f t="shared" si="53"/>
        <v>0.71183765880000005</v>
      </c>
      <c r="AE35" s="86">
        <f t="shared" si="53"/>
        <v>2.0040820340000001</v>
      </c>
      <c r="AF35" s="23">
        <f t="shared" si="17"/>
        <v>81.468920069999996</v>
      </c>
      <c r="AG35" s="86">
        <f t="shared" si="18"/>
        <v>5.462886621</v>
      </c>
      <c r="AH35" s="86">
        <f t="shared" si="19"/>
        <v>8.3692237649999992</v>
      </c>
      <c r="AI35" s="86">
        <f t="shared" si="20"/>
        <v>2.4126271610000001</v>
      </c>
      <c r="AJ35" s="86">
        <f t="shared" si="21"/>
        <v>0.7993802874</v>
      </c>
      <c r="AK35" s="86">
        <f t="shared" si="22"/>
        <v>1.4869620960000001</v>
      </c>
      <c r="AL35" s="45">
        <f t="shared" si="12"/>
        <v>90.951590170000003</v>
      </c>
      <c r="AM35" s="46">
        <v>17</v>
      </c>
      <c r="AN35" s="47">
        <f t="shared" si="13"/>
        <v>33.384692780000002</v>
      </c>
      <c r="AO35" s="46">
        <v>17</v>
      </c>
      <c r="AP35" s="47">
        <f t="shared" si="14"/>
        <v>36.040114860000003</v>
      </c>
      <c r="AQ35" s="164">
        <v>20</v>
      </c>
      <c r="AR35" s="48">
        <v>59597</v>
      </c>
      <c r="AS35" s="87">
        <v>28</v>
      </c>
      <c r="AT35" s="50">
        <v>63078</v>
      </c>
      <c r="AU35" s="87">
        <v>28</v>
      </c>
      <c r="AV35" s="165">
        <f t="shared" si="15"/>
        <v>52.941178899999997</v>
      </c>
      <c r="AW35" s="100"/>
      <c r="AX35" s="39">
        <v>1372303</v>
      </c>
      <c r="AY35" s="40">
        <v>570323</v>
      </c>
      <c r="AZ35" s="40">
        <v>771406</v>
      </c>
      <c r="BA35" s="39">
        <v>1194755</v>
      </c>
      <c r="BB35" s="40">
        <v>427005</v>
      </c>
      <c r="BC35" s="40">
        <v>671018</v>
      </c>
      <c r="BD35" s="39">
        <v>1156254</v>
      </c>
      <c r="BE35" s="40">
        <v>439908</v>
      </c>
      <c r="BF35" s="40">
        <v>689809</v>
      </c>
      <c r="BG35" s="39">
        <v>1238873</v>
      </c>
      <c r="BH35" s="40">
        <v>514765</v>
      </c>
      <c r="BI35" s="40">
        <v>699655</v>
      </c>
      <c r="BJ35" s="39">
        <v>1148761</v>
      </c>
      <c r="BK35" s="40">
        <v>368672</v>
      </c>
      <c r="BL35" s="40">
        <v>716661</v>
      </c>
      <c r="BM35" s="159">
        <v>63428</v>
      </c>
      <c r="BN35" s="39">
        <v>2784625</v>
      </c>
      <c r="BO35" s="40">
        <v>2198745</v>
      </c>
      <c r="BP35" s="40">
        <v>158640</v>
      </c>
      <c r="BQ35" s="40">
        <v>269380</v>
      </c>
      <c r="BR35" s="40">
        <v>57080</v>
      </c>
      <c r="BS35" s="40">
        <v>19245</v>
      </c>
      <c r="BT35" s="40">
        <v>81535</v>
      </c>
      <c r="BU35" s="39">
        <v>2084745</v>
      </c>
      <c r="BV35" s="40">
        <v>1725595</v>
      </c>
      <c r="BW35" s="40">
        <v>117380</v>
      </c>
      <c r="BX35" s="40">
        <v>143785</v>
      </c>
      <c r="BY35" s="40">
        <v>41365</v>
      </c>
      <c r="BZ35" s="40">
        <v>14840</v>
      </c>
      <c r="CA35" s="40">
        <v>41780</v>
      </c>
      <c r="CB35" s="39">
        <v>2853061</v>
      </c>
      <c r="CC35" s="40">
        <v>2230494</v>
      </c>
      <c r="CD35" s="40">
        <v>162697</v>
      </c>
      <c r="CE35" s="40">
        <v>300042</v>
      </c>
      <c r="CF35" s="40">
        <v>68945</v>
      </c>
      <c r="CG35" s="40">
        <v>23068</v>
      </c>
      <c r="CH35" s="159">
        <v>67815</v>
      </c>
      <c r="CI35" s="39">
        <v>2126147</v>
      </c>
      <c r="CJ35" s="40">
        <v>1732149</v>
      </c>
      <c r="CK35" s="40">
        <v>116149</v>
      </c>
      <c r="CL35" s="40">
        <v>177942</v>
      </c>
      <c r="CM35" s="40">
        <v>51296</v>
      </c>
      <c r="CN35" s="40">
        <v>16996</v>
      </c>
      <c r="CO35" s="159">
        <v>31615</v>
      </c>
      <c r="CP35" s="41">
        <v>1902279</v>
      </c>
      <c r="CQ35" s="42">
        <v>172126</v>
      </c>
      <c r="CR35" s="42">
        <v>492807</v>
      </c>
      <c r="CS35" s="42">
        <v>602276</v>
      </c>
      <c r="CT35" s="42">
        <v>635070</v>
      </c>
      <c r="CU35" s="41">
        <v>1530206</v>
      </c>
      <c r="CV35" s="42">
        <v>87119</v>
      </c>
      <c r="CW35" s="42">
        <v>394524</v>
      </c>
      <c r="CX35" s="42">
        <v>497075</v>
      </c>
      <c r="CY35" s="160">
        <v>551488</v>
      </c>
    </row>
    <row r="36" spans="1:103">
      <c r="A36" s="154" t="s">
        <v>2750</v>
      </c>
      <c r="B36" s="150">
        <v>2014</v>
      </c>
      <c r="C36" s="187" t="s">
        <v>2616</v>
      </c>
      <c r="D36" s="140" t="s">
        <v>80</v>
      </c>
      <c r="E36" s="29" t="s">
        <v>2751</v>
      </c>
      <c r="F36" s="156" t="s">
        <v>2752</v>
      </c>
      <c r="G36" s="29" t="s">
        <v>2753</v>
      </c>
      <c r="H36" s="156" t="s">
        <v>2754</v>
      </c>
      <c r="I36" s="166">
        <v>1984</v>
      </c>
      <c r="J36" s="150">
        <v>1942</v>
      </c>
      <c r="K36" s="100" t="s">
        <v>85</v>
      </c>
      <c r="L36" s="100" t="s">
        <v>49</v>
      </c>
      <c r="M36" s="100" t="s">
        <v>86</v>
      </c>
      <c r="N36" s="100" t="s">
        <v>87</v>
      </c>
      <c r="O36" s="100" t="s">
        <v>102</v>
      </c>
      <c r="P36" s="43">
        <f t="shared" si="0"/>
        <v>36.151514810000002</v>
      </c>
      <c r="Q36" s="162">
        <f t="shared" si="1"/>
        <v>62.08657187</v>
      </c>
      <c r="R36" s="43">
        <f t="shared" si="2"/>
        <v>32.682188330000002</v>
      </c>
      <c r="S36" s="162">
        <f t="shared" si="3"/>
        <v>62.519638550000003</v>
      </c>
      <c r="T36" s="43">
        <f t="shared" si="4"/>
        <v>37.783752159999999</v>
      </c>
      <c r="U36" s="162">
        <f t="shared" si="5"/>
        <v>60.465015389999998</v>
      </c>
      <c r="V36" s="43">
        <f t="shared" si="6"/>
        <v>41.146331199999999</v>
      </c>
      <c r="W36" s="162">
        <f t="shared" si="7"/>
        <v>57.368650580000001</v>
      </c>
      <c r="X36" s="43">
        <f t="shared" si="8"/>
        <v>38.231157289999999</v>
      </c>
      <c r="Y36" s="162">
        <f t="shared" si="9"/>
        <v>57.764968340000003</v>
      </c>
      <c r="Z36" s="23">
        <f t="shared" ref="Z36:AE36" si="54">BV36/$BU36*100</f>
        <v>88.285965520000005</v>
      </c>
      <c r="AA36" s="86">
        <f t="shared" si="54"/>
        <v>7.6877830009999997</v>
      </c>
      <c r="AB36" s="86">
        <f t="shared" si="54"/>
        <v>1.7341739460000001</v>
      </c>
      <c r="AC36" s="86">
        <f t="shared" si="54"/>
        <v>0.88126969720000004</v>
      </c>
      <c r="AD36" s="86">
        <f t="shared" si="54"/>
        <v>0.19960318229999999</v>
      </c>
      <c r="AE36" s="86">
        <f t="shared" si="54"/>
        <v>1.2112046510000001</v>
      </c>
      <c r="AF36" s="23">
        <f t="shared" si="17"/>
        <v>87.983170040000005</v>
      </c>
      <c r="AG36" s="86">
        <f t="shared" si="18"/>
        <v>7.27128029</v>
      </c>
      <c r="AH36" s="86">
        <f t="shared" si="19"/>
        <v>2.4996147460000002</v>
      </c>
      <c r="AI36" s="86">
        <f t="shared" si="20"/>
        <v>1.1115530769999999</v>
      </c>
      <c r="AJ36" s="86">
        <f t="shared" si="21"/>
        <v>0.21025388789999999</v>
      </c>
      <c r="AK36" s="86">
        <f t="shared" si="22"/>
        <v>5.3106296130000001E-2</v>
      </c>
      <c r="AL36" s="45">
        <f t="shared" si="12"/>
        <v>86.26130431</v>
      </c>
      <c r="AM36" s="46">
        <v>44</v>
      </c>
      <c r="AN36" s="47">
        <f t="shared" si="13"/>
        <v>24.215285850000001</v>
      </c>
      <c r="AO36" s="46">
        <v>46</v>
      </c>
      <c r="AP36" s="47">
        <f t="shared" si="14"/>
        <v>24.534363240000001</v>
      </c>
      <c r="AQ36" s="164">
        <v>49</v>
      </c>
      <c r="AR36" s="48">
        <v>50589</v>
      </c>
      <c r="AS36" s="87">
        <v>44</v>
      </c>
      <c r="AT36" s="50">
        <v>52387</v>
      </c>
      <c r="AU36" s="87">
        <v>48</v>
      </c>
      <c r="AV36" s="165">
        <f t="shared" si="15"/>
        <v>66.625566050000003</v>
      </c>
      <c r="AW36" s="100"/>
      <c r="AX36" s="39">
        <v>2136768</v>
      </c>
      <c r="AY36" s="40">
        <v>772474</v>
      </c>
      <c r="AZ36" s="40">
        <v>1326646</v>
      </c>
      <c r="BA36" s="39">
        <v>1924149</v>
      </c>
      <c r="BB36" s="40">
        <v>628854</v>
      </c>
      <c r="BC36" s="40">
        <v>1202971</v>
      </c>
      <c r="BD36" s="39">
        <v>1798048</v>
      </c>
      <c r="BE36" s="40">
        <v>679370</v>
      </c>
      <c r="BF36" s="40">
        <v>1087190</v>
      </c>
      <c r="BG36" s="39">
        <v>1827587</v>
      </c>
      <c r="BH36" s="40">
        <v>751985</v>
      </c>
      <c r="BI36" s="40">
        <v>1048462</v>
      </c>
      <c r="BJ36" s="39">
        <v>2135057</v>
      </c>
      <c r="BK36" s="40">
        <v>816257</v>
      </c>
      <c r="BL36" s="40">
        <v>1233315</v>
      </c>
      <c r="BM36" s="159">
        <v>85485</v>
      </c>
      <c r="BN36" s="39">
        <v>4345650</v>
      </c>
      <c r="BO36" s="40">
        <v>3748395</v>
      </c>
      <c r="BP36" s="40">
        <v>344270</v>
      </c>
      <c r="BQ36" s="40">
        <v>116730</v>
      </c>
      <c r="BR36" s="40">
        <v>42650</v>
      </c>
      <c r="BS36" s="40">
        <v>8215</v>
      </c>
      <c r="BT36" s="40">
        <v>85390</v>
      </c>
      <c r="BU36" s="39">
        <v>3349145</v>
      </c>
      <c r="BV36" s="40">
        <v>2956825</v>
      </c>
      <c r="BW36" s="40">
        <v>257475</v>
      </c>
      <c r="BX36" s="40">
        <v>58080</v>
      </c>
      <c r="BY36" s="40">
        <v>29515</v>
      </c>
      <c r="BZ36" s="40">
        <v>6685</v>
      </c>
      <c r="CA36" s="40">
        <v>40565</v>
      </c>
      <c r="CB36" s="39">
        <v>4339362</v>
      </c>
      <c r="CC36" s="40">
        <v>3745650</v>
      </c>
      <c r="CD36" s="40">
        <v>333075</v>
      </c>
      <c r="CE36" s="40">
        <v>132836</v>
      </c>
      <c r="CF36" s="40">
        <v>50412</v>
      </c>
      <c r="CG36" s="40">
        <v>8642</v>
      </c>
      <c r="CH36" s="159">
        <v>4634</v>
      </c>
      <c r="CI36" s="39">
        <v>3315991</v>
      </c>
      <c r="CJ36" s="40">
        <v>2917514</v>
      </c>
      <c r="CK36" s="40">
        <v>241115</v>
      </c>
      <c r="CL36" s="40">
        <v>82887</v>
      </c>
      <c r="CM36" s="40">
        <v>36859</v>
      </c>
      <c r="CN36" s="40">
        <v>6972</v>
      </c>
      <c r="CO36" s="159">
        <v>1761</v>
      </c>
      <c r="CP36" s="41">
        <v>3019093</v>
      </c>
      <c r="CQ36" s="42">
        <v>414784</v>
      </c>
      <c r="CR36" s="42">
        <v>993098</v>
      </c>
      <c r="CS36" s="42">
        <v>880129</v>
      </c>
      <c r="CT36" s="42">
        <v>731082</v>
      </c>
      <c r="CU36" s="41">
        <v>2635316</v>
      </c>
      <c r="CV36" s="42">
        <v>348364</v>
      </c>
      <c r="CW36" s="42">
        <v>879035</v>
      </c>
      <c r="CX36" s="42">
        <v>761359</v>
      </c>
      <c r="CY36" s="160">
        <v>646558</v>
      </c>
    </row>
    <row r="37" spans="1:103">
      <c r="A37" s="155" t="s">
        <v>2750</v>
      </c>
      <c r="B37" s="150">
        <v>2016</v>
      </c>
      <c r="C37" s="186" t="s">
        <v>2621</v>
      </c>
      <c r="D37" s="140" t="s">
        <v>80</v>
      </c>
      <c r="E37" s="29" t="s">
        <v>2755</v>
      </c>
      <c r="F37" s="156" t="s">
        <v>165</v>
      </c>
      <c r="G37" s="29" t="s">
        <v>2756</v>
      </c>
      <c r="H37" s="156" t="s">
        <v>2757</v>
      </c>
      <c r="I37" s="166">
        <v>2010</v>
      </c>
      <c r="J37" s="150">
        <v>1963</v>
      </c>
      <c r="K37" s="100" t="s">
        <v>85</v>
      </c>
      <c r="L37" s="100" t="s">
        <v>49</v>
      </c>
      <c r="M37" s="100" t="s">
        <v>123</v>
      </c>
      <c r="N37" s="100" t="s">
        <v>87</v>
      </c>
      <c r="O37" s="100" t="s">
        <v>2625</v>
      </c>
      <c r="P37" s="43">
        <f t="shared" si="0"/>
        <v>36.151514810000002</v>
      </c>
      <c r="Q37" s="162">
        <f t="shared" si="1"/>
        <v>62.08657187</v>
      </c>
      <c r="R37" s="43">
        <f t="shared" si="2"/>
        <v>32.682188330000002</v>
      </c>
      <c r="S37" s="162">
        <f t="shared" si="3"/>
        <v>62.519638550000003</v>
      </c>
      <c r="T37" s="43">
        <f t="shared" si="4"/>
        <v>37.783752159999999</v>
      </c>
      <c r="U37" s="162">
        <f t="shared" si="5"/>
        <v>60.465015389999998</v>
      </c>
      <c r="V37" s="43">
        <f t="shared" si="6"/>
        <v>41.146331199999999</v>
      </c>
      <c r="W37" s="162">
        <f t="shared" si="7"/>
        <v>57.368650580000001</v>
      </c>
      <c r="X37" s="43">
        <f t="shared" si="8"/>
        <v>42.724505049999998</v>
      </c>
      <c r="Y37" s="162">
        <f t="shared" si="9"/>
        <v>57.273288450000003</v>
      </c>
      <c r="Z37" s="23">
        <f t="shared" ref="Z37:AE37" si="55">BV37/$BU37*100</f>
        <v>88.285965520000005</v>
      </c>
      <c r="AA37" s="86">
        <f t="shared" si="55"/>
        <v>7.6877830009999997</v>
      </c>
      <c r="AB37" s="86">
        <f t="shared" si="55"/>
        <v>1.7341739460000001</v>
      </c>
      <c r="AC37" s="86">
        <f t="shared" si="55"/>
        <v>0.88126969720000004</v>
      </c>
      <c r="AD37" s="86">
        <f t="shared" si="55"/>
        <v>0.19960318229999999</v>
      </c>
      <c r="AE37" s="86">
        <f t="shared" si="55"/>
        <v>1.2112046510000001</v>
      </c>
      <c r="AF37" s="23">
        <f t="shared" si="17"/>
        <v>87.983170040000005</v>
      </c>
      <c r="AG37" s="86">
        <f t="shared" si="18"/>
        <v>7.27128029</v>
      </c>
      <c r="AH37" s="86">
        <f t="shared" si="19"/>
        <v>2.4996147460000002</v>
      </c>
      <c r="AI37" s="86">
        <f t="shared" si="20"/>
        <v>1.1115530769999999</v>
      </c>
      <c r="AJ37" s="86">
        <f t="shared" si="21"/>
        <v>0.21025388789999999</v>
      </c>
      <c r="AK37" s="86">
        <f t="shared" si="22"/>
        <v>5.3106296130000001E-2</v>
      </c>
      <c r="AL37" s="45">
        <f t="shared" si="12"/>
        <v>86.26130431</v>
      </c>
      <c r="AM37" s="46">
        <v>44</v>
      </c>
      <c r="AN37" s="47">
        <f t="shared" si="13"/>
        <v>24.215285850000001</v>
      </c>
      <c r="AO37" s="46">
        <v>46</v>
      </c>
      <c r="AP37" s="47">
        <f t="shared" si="14"/>
        <v>24.534363240000001</v>
      </c>
      <c r="AQ37" s="164">
        <v>49</v>
      </c>
      <c r="AR37" s="48">
        <v>50589</v>
      </c>
      <c r="AS37" s="87">
        <v>44</v>
      </c>
      <c r="AT37" s="50">
        <v>52387</v>
      </c>
      <c r="AU37" s="87">
        <v>48</v>
      </c>
      <c r="AV37" s="165">
        <f t="shared" si="15"/>
        <v>66.625566050000003</v>
      </c>
      <c r="AW37" s="100"/>
      <c r="AX37" s="39">
        <v>2136768</v>
      </c>
      <c r="AY37" s="40">
        <v>772474</v>
      </c>
      <c r="AZ37" s="40">
        <v>1326646</v>
      </c>
      <c r="BA37" s="39">
        <v>1924149</v>
      </c>
      <c r="BB37" s="40">
        <v>628854</v>
      </c>
      <c r="BC37" s="40">
        <v>1202971</v>
      </c>
      <c r="BD37" s="39">
        <v>1798048</v>
      </c>
      <c r="BE37" s="40">
        <v>679370</v>
      </c>
      <c r="BF37" s="40">
        <v>1087190</v>
      </c>
      <c r="BG37" s="39">
        <v>1827587</v>
      </c>
      <c r="BH37" s="40">
        <v>751985</v>
      </c>
      <c r="BI37" s="40">
        <v>1048462</v>
      </c>
      <c r="BJ37" s="39">
        <v>1903465</v>
      </c>
      <c r="BK37" s="40">
        <v>813246</v>
      </c>
      <c r="BL37" s="40">
        <v>1090177</v>
      </c>
      <c r="BM37" s="159">
        <v>42</v>
      </c>
      <c r="BN37" s="39">
        <v>4345650</v>
      </c>
      <c r="BO37" s="40">
        <v>3748395</v>
      </c>
      <c r="BP37" s="40">
        <v>344270</v>
      </c>
      <c r="BQ37" s="40">
        <v>116730</v>
      </c>
      <c r="BR37" s="40">
        <v>42650</v>
      </c>
      <c r="BS37" s="40">
        <v>8215</v>
      </c>
      <c r="BT37" s="40">
        <v>85390</v>
      </c>
      <c r="BU37" s="39">
        <v>3349145</v>
      </c>
      <c r="BV37" s="40">
        <v>2956825</v>
      </c>
      <c r="BW37" s="40">
        <v>257475</v>
      </c>
      <c r="BX37" s="40">
        <v>58080</v>
      </c>
      <c r="BY37" s="40">
        <v>29515</v>
      </c>
      <c r="BZ37" s="40">
        <v>6685</v>
      </c>
      <c r="CA37" s="40">
        <v>40565</v>
      </c>
      <c r="CB37" s="39">
        <v>4339362</v>
      </c>
      <c r="CC37" s="40">
        <v>3745650</v>
      </c>
      <c r="CD37" s="40">
        <v>333075</v>
      </c>
      <c r="CE37" s="40">
        <v>132836</v>
      </c>
      <c r="CF37" s="40">
        <v>50412</v>
      </c>
      <c r="CG37" s="40">
        <v>8642</v>
      </c>
      <c r="CH37" s="159">
        <v>4634</v>
      </c>
      <c r="CI37" s="39">
        <v>3315991</v>
      </c>
      <c r="CJ37" s="40">
        <v>2917514</v>
      </c>
      <c r="CK37" s="40">
        <v>241115</v>
      </c>
      <c r="CL37" s="40">
        <v>82887</v>
      </c>
      <c r="CM37" s="40">
        <v>36859</v>
      </c>
      <c r="CN37" s="40">
        <v>6972</v>
      </c>
      <c r="CO37" s="159">
        <v>1761</v>
      </c>
      <c r="CP37" s="41">
        <v>3019093</v>
      </c>
      <c r="CQ37" s="42">
        <v>414784</v>
      </c>
      <c r="CR37" s="42">
        <v>993098</v>
      </c>
      <c r="CS37" s="42">
        <v>880129</v>
      </c>
      <c r="CT37" s="42">
        <v>731082</v>
      </c>
      <c r="CU37" s="41">
        <v>2635316</v>
      </c>
      <c r="CV37" s="42">
        <v>348364</v>
      </c>
      <c r="CW37" s="42">
        <v>879035</v>
      </c>
      <c r="CX37" s="42">
        <v>761359</v>
      </c>
      <c r="CY37" s="160">
        <v>646558</v>
      </c>
    </row>
    <row r="38" spans="1:103">
      <c r="A38" s="155" t="s">
        <v>2758</v>
      </c>
      <c r="B38" s="150">
        <v>2014</v>
      </c>
      <c r="C38" s="187" t="s">
        <v>2616</v>
      </c>
      <c r="D38" s="140" t="s">
        <v>80</v>
      </c>
      <c r="E38" s="29" t="s">
        <v>687</v>
      </c>
      <c r="F38" s="156" t="s">
        <v>2759</v>
      </c>
      <c r="G38" s="29" t="s">
        <v>2760</v>
      </c>
      <c r="H38" s="156" t="s">
        <v>2761</v>
      </c>
      <c r="I38" s="166">
        <v>2014</v>
      </c>
      <c r="J38" s="150">
        <v>1957</v>
      </c>
      <c r="K38" s="100" t="s">
        <v>85</v>
      </c>
      <c r="L38" s="100" t="s">
        <v>49</v>
      </c>
      <c r="M38" s="100" t="s">
        <v>196</v>
      </c>
      <c r="N38" s="100" t="s">
        <v>87</v>
      </c>
      <c r="O38" s="100" t="s">
        <v>102</v>
      </c>
      <c r="P38" s="43">
        <f t="shared" si="0"/>
        <v>39.851456800000001</v>
      </c>
      <c r="Q38" s="162">
        <f t="shared" si="1"/>
        <v>58.460882410000004</v>
      </c>
      <c r="R38" s="43">
        <f t="shared" si="2"/>
        <v>38.449566099999998</v>
      </c>
      <c r="S38" s="162">
        <f t="shared" si="3"/>
        <v>58.088684649999998</v>
      </c>
      <c r="T38" s="43">
        <f t="shared" si="4"/>
        <v>40.577463620000003</v>
      </c>
      <c r="U38" s="162">
        <f t="shared" si="5"/>
        <v>57.78457573</v>
      </c>
      <c r="V38" s="43">
        <f t="shared" si="6"/>
        <v>39.932913800000001</v>
      </c>
      <c r="W38" s="162">
        <f t="shared" si="7"/>
        <v>58.562721310000001</v>
      </c>
      <c r="X38" s="43">
        <f t="shared" si="8"/>
        <v>19.022004370000001</v>
      </c>
      <c r="Y38" s="162">
        <f t="shared" si="9"/>
        <v>59.323315999999998</v>
      </c>
      <c r="Z38" s="23">
        <f t="shared" ref="Z38:AE38" si="56">BV38/$BU38*100</f>
        <v>62.517199120000001</v>
      </c>
      <c r="AA38" s="86">
        <f t="shared" si="56"/>
        <v>31.533640890000001</v>
      </c>
      <c r="AB38" s="86">
        <f t="shared" si="56"/>
        <v>3.0316694989999999</v>
      </c>
      <c r="AC38" s="86">
        <f t="shared" si="56"/>
        <v>1.2459965079999999</v>
      </c>
      <c r="AD38" s="86">
        <f t="shared" si="56"/>
        <v>0.53143825079999996</v>
      </c>
      <c r="AE38" s="86">
        <f t="shared" si="56"/>
        <v>1.1400557309999999</v>
      </c>
      <c r="AF38" s="23">
        <f t="shared" si="17"/>
        <v>62.88247466</v>
      </c>
      <c r="AG38" s="86">
        <f t="shared" si="18"/>
        <v>29.852867499999999</v>
      </c>
      <c r="AH38" s="86">
        <f t="shared" si="19"/>
        <v>4.0432376469999998</v>
      </c>
      <c r="AI38" s="86">
        <f t="shared" si="20"/>
        <v>1.604224683</v>
      </c>
      <c r="AJ38" s="86">
        <f t="shared" si="21"/>
        <v>0.58418490369999998</v>
      </c>
      <c r="AK38" s="86">
        <f t="shared" si="22"/>
        <v>1.0330106050000001</v>
      </c>
      <c r="AL38" s="45">
        <f t="shared" si="12"/>
        <v>85.226131330000001</v>
      </c>
      <c r="AM38" s="46">
        <v>47</v>
      </c>
      <c r="AN38" s="47">
        <f t="shared" si="13"/>
        <v>24.113539400000001</v>
      </c>
      <c r="AO38" s="46">
        <v>47</v>
      </c>
      <c r="AP38" s="47">
        <f t="shared" si="14"/>
        <v>28.189410209999998</v>
      </c>
      <c r="AQ38" s="164">
        <v>43</v>
      </c>
      <c r="AR38" s="48">
        <v>49469</v>
      </c>
      <c r="AS38" s="87">
        <v>47</v>
      </c>
      <c r="AT38" s="50">
        <v>60959</v>
      </c>
      <c r="AU38" s="87">
        <v>37</v>
      </c>
      <c r="AV38" s="165">
        <f t="shared" si="15"/>
        <v>44.893969409999997</v>
      </c>
      <c r="AW38" s="100"/>
      <c r="AX38" s="39">
        <v>2148062</v>
      </c>
      <c r="AY38" s="40">
        <v>856034</v>
      </c>
      <c r="AZ38" s="40">
        <v>1255776</v>
      </c>
      <c r="BA38" s="39">
        <v>2029032</v>
      </c>
      <c r="BB38" s="40">
        <v>780154</v>
      </c>
      <c r="BC38" s="40">
        <v>1178638</v>
      </c>
      <c r="BD38" s="39">
        <v>1994065</v>
      </c>
      <c r="BE38" s="40">
        <v>809141</v>
      </c>
      <c r="BF38" s="40">
        <v>1152262</v>
      </c>
      <c r="BG38" s="39">
        <v>1960761</v>
      </c>
      <c r="BH38" s="40">
        <v>782989</v>
      </c>
      <c r="BI38" s="40">
        <v>1148275</v>
      </c>
      <c r="BJ38" s="39">
        <v>2071543</v>
      </c>
      <c r="BK38" s="40">
        <v>394049</v>
      </c>
      <c r="BL38" s="40">
        <v>1228908</v>
      </c>
      <c r="BM38" s="159">
        <v>448586</v>
      </c>
      <c r="BN38" s="39">
        <v>4549890</v>
      </c>
      <c r="BO38" s="40">
        <v>2726935</v>
      </c>
      <c r="BP38" s="40">
        <v>1490275</v>
      </c>
      <c r="BQ38" s="40">
        <v>171410</v>
      </c>
      <c r="BR38" s="40">
        <v>58010</v>
      </c>
      <c r="BS38" s="40">
        <v>23785</v>
      </c>
      <c r="BT38" s="40">
        <v>79475</v>
      </c>
      <c r="BU38" s="39">
        <v>3459480</v>
      </c>
      <c r="BV38" s="40">
        <v>2162770</v>
      </c>
      <c r="BW38" s="40">
        <v>1090900</v>
      </c>
      <c r="BX38" s="40">
        <v>104880</v>
      </c>
      <c r="BY38" s="40">
        <v>43105</v>
      </c>
      <c r="BZ38" s="40">
        <v>18385</v>
      </c>
      <c r="CA38" s="40">
        <v>39440</v>
      </c>
      <c r="CB38" s="39">
        <v>4533372</v>
      </c>
      <c r="CC38" s="40">
        <v>2734884</v>
      </c>
      <c r="CD38" s="40">
        <v>1442420</v>
      </c>
      <c r="CE38" s="40">
        <v>192560</v>
      </c>
      <c r="CF38" s="40">
        <v>70871</v>
      </c>
      <c r="CG38" s="40">
        <v>28092</v>
      </c>
      <c r="CH38" s="159">
        <v>64545</v>
      </c>
      <c r="CI38" s="39">
        <v>3415357</v>
      </c>
      <c r="CJ38" s="40">
        <v>2147661</v>
      </c>
      <c r="CK38" s="40">
        <v>1019582</v>
      </c>
      <c r="CL38" s="40">
        <v>138091</v>
      </c>
      <c r="CM38" s="40">
        <v>54790</v>
      </c>
      <c r="CN38" s="40">
        <v>19952</v>
      </c>
      <c r="CO38" s="159">
        <v>35281</v>
      </c>
      <c r="CP38" s="41">
        <v>3125153</v>
      </c>
      <c r="CQ38" s="42">
        <v>461706</v>
      </c>
      <c r="CR38" s="42">
        <v>1061388</v>
      </c>
      <c r="CS38" s="42">
        <v>848474</v>
      </c>
      <c r="CT38" s="42">
        <v>753585</v>
      </c>
      <c r="CU38" s="41">
        <v>1948934</v>
      </c>
      <c r="CV38" s="42">
        <v>216820</v>
      </c>
      <c r="CW38" s="42">
        <v>653644</v>
      </c>
      <c r="CX38" s="42">
        <v>529077</v>
      </c>
      <c r="CY38" s="160">
        <v>549393</v>
      </c>
    </row>
    <row r="39" spans="1:103">
      <c r="A39" s="154" t="s">
        <v>2758</v>
      </c>
      <c r="B39" s="150">
        <v>2016</v>
      </c>
      <c r="C39" s="186" t="s">
        <v>2621</v>
      </c>
      <c r="D39" s="140" t="s">
        <v>80</v>
      </c>
      <c r="E39" s="29" t="s">
        <v>242</v>
      </c>
      <c r="F39" s="156" t="s">
        <v>2762</v>
      </c>
      <c r="G39" s="29" t="s">
        <v>2763</v>
      </c>
      <c r="H39" s="156" t="s">
        <v>2764</v>
      </c>
      <c r="I39" s="166">
        <v>2016</v>
      </c>
      <c r="J39" s="150">
        <v>1951</v>
      </c>
      <c r="K39" s="100" t="s">
        <v>85</v>
      </c>
      <c r="L39" s="100" t="s">
        <v>49</v>
      </c>
      <c r="M39" s="100" t="s">
        <v>132</v>
      </c>
      <c r="N39" s="100" t="s">
        <v>87</v>
      </c>
      <c r="O39" s="100" t="s">
        <v>2625</v>
      </c>
      <c r="P39" s="43">
        <f t="shared" si="0"/>
        <v>39.851456800000001</v>
      </c>
      <c r="Q39" s="162">
        <f t="shared" si="1"/>
        <v>58.460882410000004</v>
      </c>
      <c r="R39" s="43">
        <f t="shared" si="2"/>
        <v>38.449566099999998</v>
      </c>
      <c r="S39" s="162">
        <f t="shared" si="3"/>
        <v>58.088684649999998</v>
      </c>
      <c r="T39" s="43">
        <f t="shared" si="4"/>
        <v>40.577463620000003</v>
      </c>
      <c r="U39" s="162">
        <f t="shared" si="5"/>
        <v>57.78457573</v>
      </c>
      <c r="V39" s="43">
        <f t="shared" si="6"/>
        <v>39.932913800000001</v>
      </c>
      <c r="W39" s="162">
        <f t="shared" si="7"/>
        <v>58.562721310000001</v>
      </c>
      <c r="X39" s="43">
        <f t="shared" si="8"/>
        <v>39.3453898</v>
      </c>
      <c r="Y39" s="162">
        <f t="shared" si="9"/>
        <v>60.6546102</v>
      </c>
      <c r="Z39" s="23">
        <f t="shared" ref="Z39:AE39" si="57">BV39/$BU39*100</f>
        <v>62.517199120000001</v>
      </c>
      <c r="AA39" s="86">
        <f t="shared" si="57"/>
        <v>31.533640890000001</v>
      </c>
      <c r="AB39" s="86">
        <f t="shared" si="57"/>
        <v>3.0316694989999999</v>
      </c>
      <c r="AC39" s="86">
        <f t="shared" si="57"/>
        <v>1.2459965079999999</v>
      </c>
      <c r="AD39" s="86">
        <f t="shared" si="57"/>
        <v>0.53143825079999996</v>
      </c>
      <c r="AE39" s="86">
        <f t="shared" si="57"/>
        <v>1.1400557309999999</v>
      </c>
      <c r="AF39" s="23">
        <f t="shared" si="17"/>
        <v>62.88247466</v>
      </c>
      <c r="AG39" s="86">
        <f t="shared" si="18"/>
        <v>29.852867499999999</v>
      </c>
      <c r="AH39" s="86">
        <f t="shared" si="19"/>
        <v>4.0432376469999998</v>
      </c>
      <c r="AI39" s="86">
        <f t="shared" si="20"/>
        <v>1.604224683</v>
      </c>
      <c r="AJ39" s="86">
        <f t="shared" si="21"/>
        <v>0.58418490369999998</v>
      </c>
      <c r="AK39" s="86">
        <f t="shared" si="22"/>
        <v>1.0330106050000001</v>
      </c>
      <c r="AL39" s="45">
        <f t="shared" si="12"/>
        <v>85.226131330000001</v>
      </c>
      <c r="AM39" s="46">
        <v>47</v>
      </c>
      <c r="AN39" s="47">
        <f t="shared" si="13"/>
        <v>24.113539400000001</v>
      </c>
      <c r="AO39" s="46">
        <v>47</v>
      </c>
      <c r="AP39" s="47">
        <f t="shared" si="14"/>
        <v>28.189410209999998</v>
      </c>
      <c r="AQ39" s="164">
        <v>43</v>
      </c>
      <c r="AR39" s="48">
        <v>49469</v>
      </c>
      <c r="AS39" s="87">
        <v>47</v>
      </c>
      <c r="AT39" s="50">
        <v>60959</v>
      </c>
      <c r="AU39" s="87">
        <v>37</v>
      </c>
      <c r="AV39" s="165">
        <f t="shared" si="15"/>
        <v>44.893969409999997</v>
      </c>
      <c r="AW39" s="100"/>
      <c r="AX39" s="39">
        <v>2148062</v>
      </c>
      <c r="AY39" s="40">
        <v>856034</v>
      </c>
      <c r="AZ39" s="40">
        <v>1255776</v>
      </c>
      <c r="BA39" s="39">
        <v>2029032</v>
      </c>
      <c r="BB39" s="40">
        <v>780154</v>
      </c>
      <c r="BC39" s="40">
        <v>1178638</v>
      </c>
      <c r="BD39" s="39">
        <v>1994065</v>
      </c>
      <c r="BE39" s="40">
        <v>809141</v>
      </c>
      <c r="BF39" s="40">
        <v>1152262</v>
      </c>
      <c r="BG39" s="39">
        <v>1960761</v>
      </c>
      <c r="BH39" s="40">
        <v>782989</v>
      </c>
      <c r="BI39" s="40">
        <v>1148275</v>
      </c>
      <c r="BJ39" s="39">
        <v>884007</v>
      </c>
      <c r="BK39" s="40">
        <v>347816</v>
      </c>
      <c r="BL39" s="40">
        <v>536191</v>
      </c>
      <c r="BM39" s="159">
        <v>0</v>
      </c>
      <c r="BN39" s="39">
        <v>4549890</v>
      </c>
      <c r="BO39" s="40">
        <v>2726935</v>
      </c>
      <c r="BP39" s="40">
        <v>1490275</v>
      </c>
      <c r="BQ39" s="40">
        <v>171410</v>
      </c>
      <c r="BR39" s="40">
        <v>58010</v>
      </c>
      <c r="BS39" s="40">
        <v>23785</v>
      </c>
      <c r="BT39" s="40">
        <v>79475</v>
      </c>
      <c r="BU39" s="39">
        <v>3459480</v>
      </c>
      <c r="BV39" s="40">
        <v>2162770</v>
      </c>
      <c r="BW39" s="40">
        <v>1090900</v>
      </c>
      <c r="BX39" s="40">
        <v>104880</v>
      </c>
      <c r="BY39" s="40">
        <v>43105</v>
      </c>
      <c r="BZ39" s="40">
        <v>18385</v>
      </c>
      <c r="CA39" s="40">
        <v>39440</v>
      </c>
      <c r="CB39" s="39">
        <v>4533372</v>
      </c>
      <c r="CC39" s="40">
        <v>2734884</v>
      </c>
      <c r="CD39" s="40">
        <v>1442420</v>
      </c>
      <c r="CE39" s="40">
        <v>192560</v>
      </c>
      <c r="CF39" s="40">
        <v>70871</v>
      </c>
      <c r="CG39" s="40">
        <v>28092</v>
      </c>
      <c r="CH39" s="159">
        <v>64545</v>
      </c>
      <c r="CI39" s="39">
        <v>3415357</v>
      </c>
      <c r="CJ39" s="40">
        <v>2147661</v>
      </c>
      <c r="CK39" s="40">
        <v>1019582</v>
      </c>
      <c r="CL39" s="40">
        <v>138091</v>
      </c>
      <c r="CM39" s="40">
        <v>54790</v>
      </c>
      <c r="CN39" s="40">
        <v>19952</v>
      </c>
      <c r="CO39" s="159">
        <v>35281</v>
      </c>
      <c r="CP39" s="41">
        <v>3125153</v>
      </c>
      <c r="CQ39" s="42">
        <v>461706</v>
      </c>
      <c r="CR39" s="42">
        <v>1061388</v>
      </c>
      <c r="CS39" s="42">
        <v>848474</v>
      </c>
      <c r="CT39" s="42">
        <v>753585</v>
      </c>
      <c r="CU39" s="41">
        <v>1948934</v>
      </c>
      <c r="CV39" s="42">
        <v>216820</v>
      </c>
      <c r="CW39" s="42">
        <v>653644</v>
      </c>
      <c r="CX39" s="42">
        <v>529077</v>
      </c>
      <c r="CY39" s="160">
        <v>549393</v>
      </c>
    </row>
    <row r="40" spans="1:103">
      <c r="A40" s="154" t="s">
        <v>2765</v>
      </c>
      <c r="B40" s="150">
        <v>2018</v>
      </c>
      <c r="C40" s="188" t="s">
        <v>2635</v>
      </c>
      <c r="D40" s="189" t="s">
        <v>2766</v>
      </c>
      <c r="E40" s="29" t="s">
        <v>2767</v>
      </c>
      <c r="F40" s="156" t="s">
        <v>2768</v>
      </c>
      <c r="G40" s="29" t="s">
        <v>2769</v>
      </c>
      <c r="H40" s="156" t="s">
        <v>2770</v>
      </c>
      <c r="I40" s="166">
        <v>2012</v>
      </c>
      <c r="J40" s="150">
        <v>1944</v>
      </c>
      <c r="K40" s="100" t="s">
        <v>85</v>
      </c>
      <c r="L40" s="100" t="s">
        <v>49</v>
      </c>
      <c r="M40" s="100" t="s">
        <v>396</v>
      </c>
      <c r="N40" s="100" t="s">
        <v>87</v>
      </c>
      <c r="O40" s="100" t="s">
        <v>2625</v>
      </c>
      <c r="P40" s="43">
        <f t="shared" si="0"/>
        <v>53.092459560000002</v>
      </c>
      <c r="Q40" s="162">
        <f t="shared" si="1"/>
        <v>44.021252990000001</v>
      </c>
      <c r="R40" s="43">
        <f t="shared" si="2"/>
        <v>47.830202679999999</v>
      </c>
      <c r="S40" s="162">
        <f t="shared" si="3"/>
        <v>44.869753330000002</v>
      </c>
      <c r="T40" s="43">
        <f t="shared" si="4"/>
        <v>56.269945880000002</v>
      </c>
      <c r="U40" s="162">
        <f t="shared" si="5"/>
        <v>40.982080259999996</v>
      </c>
      <c r="V40" s="43">
        <f t="shared" si="6"/>
        <v>57.705737300000003</v>
      </c>
      <c r="W40" s="162">
        <f t="shared" si="7"/>
        <v>40.384018339999997</v>
      </c>
      <c r="X40" s="88">
        <f>100*BM40/BJ40</f>
        <v>54.324418469999998</v>
      </c>
      <c r="Y40" s="162">
        <f t="shared" si="9"/>
        <v>35.22995418</v>
      </c>
      <c r="Z40" s="23">
        <f t="shared" ref="Z40:AE40" si="58">BV40/$BU40*100</f>
        <v>95.233756779999993</v>
      </c>
      <c r="AA40" s="86">
        <f t="shared" si="58"/>
        <v>0.71524174039999999</v>
      </c>
      <c r="AB40" s="86">
        <f t="shared" si="58"/>
        <v>1.285368775</v>
      </c>
      <c r="AC40" s="86">
        <f t="shared" si="58"/>
        <v>0.7669006974</v>
      </c>
      <c r="AD40" s="86">
        <f t="shared" si="58"/>
        <v>0.55415972010000003</v>
      </c>
      <c r="AE40" s="86">
        <f t="shared" si="58"/>
        <v>1.444572287</v>
      </c>
      <c r="AF40" s="23">
        <f t="shared" si="17"/>
        <v>95.558573129999999</v>
      </c>
      <c r="AG40" s="86">
        <f t="shared" si="18"/>
        <v>0.85725564320000003</v>
      </c>
      <c r="AH40" s="86">
        <f t="shared" si="19"/>
        <v>0.99873983229999996</v>
      </c>
      <c r="AI40" s="86">
        <f t="shared" si="20"/>
        <v>0.95062951449999999</v>
      </c>
      <c r="AJ40" s="86">
        <f t="shared" si="21"/>
        <v>0.57684935299999995</v>
      </c>
      <c r="AK40" s="86">
        <f t="shared" si="22"/>
        <v>1.057952531</v>
      </c>
      <c r="AL40" s="45">
        <f t="shared" si="12"/>
        <v>92.610230599999994</v>
      </c>
      <c r="AM40" s="46">
        <v>7</v>
      </c>
      <c r="AN40" s="47">
        <f t="shared" si="13"/>
        <v>31.812195039999999</v>
      </c>
      <c r="AO40" s="46">
        <v>22</v>
      </c>
      <c r="AP40" s="47">
        <f t="shared" si="14"/>
        <v>31.85160587</v>
      </c>
      <c r="AQ40" s="164">
        <v>31</v>
      </c>
      <c r="AR40" s="48">
        <v>57918</v>
      </c>
      <c r="AS40" s="87">
        <v>32</v>
      </c>
      <c r="AT40" s="50">
        <v>58522</v>
      </c>
      <c r="AU40" s="87">
        <v>41</v>
      </c>
      <c r="AV40" s="165">
        <f t="shared" si="15"/>
        <v>64.900275919999999</v>
      </c>
      <c r="AW40" s="100"/>
      <c r="AX40" s="39">
        <v>819461</v>
      </c>
      <c r="AY40" s="40">
        <v>435072</v>
      </c>
      <c r="AZ40" s="40">
        <v>360737</v>
      </c>
      <c r="BA40" s="39">
        <v>747927</v>
      </c>
      <c r="BB40" s="40">
        <v>357735</v>
      </c>
      <c r="BC40" s="40">
        <v>335593</v>
      </c>
      <c r="BD40" s="39">
        <v>713180</v>
      </c>
      <c r="BE40" s="40">
        <v>401306</v>
      </c>
      <c r="BF40" s="40">
        <v>292276</v>
      </c>
      <c r="BG40" s="39">
        <v>731163</v>
      </c>
      <c r="BH40" s="40">
        <v>421923</v>
      </c>
      <c r="BI40" s="40">
        <v>295273</v>
      </c>
      <c r="BJ40" s="39">
        <v>634409</v>
      </c>
      <c r="BK40" s="40">
        <v>66268</v>
      </c>
      <c r="BL40" s="40">
        <v>223502</v>
      </c>
      <c r="BM40" s="159">
        <v>344639</v>
      </c>
      <c r="BN40" s="39">
        <v>1314660</v>
      </c>
      <c r="BO40" s="40">
        <v>1236705</v>
      </c>
      <c r="BP40" s="40">
        <v>12375</v>
      </c>
      <c r="BQ40" s="40">
        <v>20545</v>
      </c>
      <c r="BR40" s="40">
        <v>10865</v>
      </c>
      <c r="BS40" s="40">
        <v>7935</v>
      </c>
      <c r="BT40" s="40">
        <v>26235</v>
      </c>
      <c r="BU40" s="39">
        <v>1064675</v>
      </c>
      <c r="BV40" s="40">
        <v>1013930</v>
      </c>
      <c r="BW40" s="40">
        <v>7615</v>
      </c>
      <c r="BX40" s="40">
        <v>13685</v>
      </c>
      <c r="BY40" s="40">
        <v>8165</v>
      </c>
      <c r="BZ40" s="40">
        <v>5900</v>
      </c>
      <c r="CA40" s="40">
        <v>15380</v>
      </c>
      <c r="CB40" s="39">
        <v>1328361</v>
      </c>
      <c r="CC40" s="40">
        <v>1254297</v>
      </c>
      <c r="CD40" s="40">
        <v>15154</v>
      </c>
      <c r="CE40" s="40">
        <v>16935</v>
      </c>
      <c r="CF40" s="40">
        <v>13755</v>
      </c>
      <c r="CG40" s="40">
        <v>8210</v>
      </c>
      <c r="CH40" s="159">
        <v>20010</v>
      </c>
      <c r="CI40" s="39">
        <v>1053828</v>
      </c>
      <c r="CJ40" s="40">
        <v>1007023</v>
      </c>
      <c r="CK40" s="40">
        <v>9034</v>
      </c>
      <c r="CL40" s="40">
        <v>10525</v>
      </c>
      <c r="CM40" s="40">
        <v>10018</v>
      </c>
      <c r="CN40" s="40">
        <v>6079</v>
      </c>
      <c r="CO40" s="159">
        <v>11149</v>
      </c>
      <c r="CP40" s="41">
        <v>974117</v>
      </c>
      <c r="CQ40" s="42">
        <v>71985</v>
      </c>
      <c r="CR40" s="42">
        <v>306589</v>
      </c>
      <c r="CS40" s="42">
        <v>285655</v>
      </c>
      <c r="CT40" s="42">
        <v>309888</v>
      </c>
      <c r="CU40" s="41">
        <v>924484</v>
      </c>
      <c r="CV40" s="42">
        <v>65212</v>
      </c>
      <c r="CW40" s="42">
        <v>294152</v>
      </c>
      <c r="CX40" s="42">
        <v>270657</v>
      </c>
      <c r="CY40" s="160">
        <v>294463</v>
      </c>
    </row>
    <row r="41" spans="1:103">
      <c r="A41" s="154" t="s">
        <v>2765</v>
      </c>
      <c r="B41" s="150">
        <v>2014</v>
      </c>
      <c r="C41" s="187" t="s">
        <v>2616</v>
      </c>
      <c r="D41" s="140" t="s">
        <v>80</v>
      </c>
      <c r="E41" s="29" t="s">
        <v>2043</v>
      </c>
      <c r="F41" s="156" t="s">
        <v>2771</v>
      </c>
      <c r="G41" s="29" t="s">
        <v>2772</v>
      </c>
      <c r="H41" s="156" t="s">
        <v>2773</v>
      </c>
      <c r="I41" s="166">
        <v>1996</v>
      </c>
      <c r="J41" s="150">
        <v>1952</v>
      </c>
      <c r="K41" s="100" t="s">
        <v>131</v>
      </c>
      <c r="L41" s="100" t="s">
        <v>49</v>
      </c>
      <c r="M41" s="100" t="s">
        <v>148</v>
      </c>
      <c r="N41" s="100" t="s">
        <v>87</v>
      </c>
      <c r="O41" s="100" t="s">
        <v>102</v>
      </c>
      <c r="P41" s="43">
        <f t="shared" si="0"/>
        <v>53.092459560000002</v>
      </c>
      <c r="Q41" s="162">
        <f t="shared" si="1"/>
        <v>44.021252990000001</v>
      </c>
      <c r="R41" s="43">
        <f t="shared" si="2"/>
        <v>47.830202679999999</v>
      </c>
      <c r="S41" s="162">
        <f t="shared" si="3"/>
        <v>44.869753330000002</v>
      </c>
      <c r="T41" s="43">
        <f t="shared" si="4"/>
        <v>56.269945880000002</v>
      </c>
      <c r="U41" s="162">
        <f t="shared" si="5"/>
        <v>40.982080259999996</v>
      </c>
      <c r="V41" s="43">
        <f t="shared" si="6"/>
        <v>57.705737300000003</v>
      </c>
      <c r="W41" s="162">
        <f t="shared" si="7"/>
        <v>40.384018339999997</v>
      </c>
      <c r="X41" s="43">
        <f t="shared" ref="X41:X103" si="59">100*BK41/BJ41</f>
        <v>42.386499720000003</v>
      </c>
      <c r="Y41" s="162">
        <f t="shared" si="9"/>
        <v>50.983113660000001</v>
      </c>
      <c r="Z41" s="23">
        <f t="shared" ref="Z41:AE41" si="60">BV41/$BU41*100</f>
        <v>95.233756779999993</v>
      </c>
      <c r="AA41" s="86">
        <f t="shared" si="60"/>
        <v>0.71524174039999999</v>
      </c>
      <c r="AB41" s="86">
        <f t="shared" si="60"/>
        <v>1.285368775</v>
      </c>
      <c r="AC41" s="86">
        <f t="shared" si="60"/>
        <v>0.7669006974</v>
      </c>
      <c r="AD41" s="86">
        <f t="shared" si="60"/>
        <v>0.55415972010000003</v>
      </c>
      <c r="AE41" s="86">
        <f t="shared" si="60"/>
        <v>1.444572287</v>
      </c>
      <c r="AF41" s="23">
        <f t="shared" si="17"/>
        <v>95.558573129999999</v>
      </c>
      <c r="AG41" s="86">
        <f t="shared" si="18"/>
        <v>0.85725564320000003</v>
      </c>
      <c r="AH41" s="86">
        <f t="shared" si="19"/>
        <v>0.99873983229999996</v>
      </c>
      <c r="AI41" s="86">
        <f t="shared" si="20"/>
        <v>0.95062951449999999</v>
      </c>
      <c r="AJ41" s="86">
        <f t="shared" si="21"/>
        <v>0.57684935299999995</v>
      </c>
      <c r="AK41" s="86">
        <f t="shared" si="22"/>
        <v>1.057952531</v>
      </c>
      <c r="AL41" s="45">
        <f t="shared" si="12"/>
        <v>92.610230599999994</v>
      </c>
      <c r="AM41" s="46">
        <v>7</v>
      </c>
      <c r="AN41" s="47">
        <f t="shared" si="13"/>
        <v>31.812195039999999</v>
      </c>
      <c r="AO41" s="46">
        <v>22</v>
      </c>
      <c r="AP41" s="47">
        <f t="shared" si="14"/>
        <v>31.85160587</v>
      </c>
      <c r="AQ41" s="164">
        <v>31</v>
      </c>
      <c r="AR41" s="48">
        <v>57918</v>
      </c>
      <c r="AS41" s="87">
        <v>32</v>
      </c>
      <c r="AT41" s="50">
        <v>58522</v>
      </c>
      <c r="AU41" s="87">
        <v>41</v>
      </c>
      <c r="AV41" s="165">
        <f t="shared" si="15"/>
        <v>64.900275919999999</v>
      </c>
      <c r="AW41" s="190"/>
      <c r="AX41" s="39">
        <v>819461</v>
      </c>
      <c r="AY41" s="40">
        <v>435072</v>
      </c>
      <c r="AZ41" s="40">
        <v>360737</v>
      </c>
      <c r="BA41" s="39">
        <v>747927</v>
      </c>
      <c r="BB41" s="40">
        <v>357735</v>
      </c>
      <c r="BC41" s="40">
        <v>335593</v>
      </c>
      <c r="BD41" s="39">
        <v>713180</v>
      </c>
      <c r="BE41" s="40">
        <v>401306</v>
      </c>
      <c r="BF41" s="40">
        <v>292276</v>
      </c>
      <c r="BG41" s="39">
        <v>731163</v>
      </c>
      <c r="BH41" s="40">
        <v>421923</v>
      </c>
      <c r="BI41" s="40">
        <v>295273</v>
      </c>
      <c r="BJ41" s="39">
        <v>819183</v>
      </c>
      <c r="BK41" s="40">
        <v>347223</v>
      </c>
      <c r="BL41" s="40">
        <v>417645</v>
      </c>
      <c r="BM41" s="159">
        <v>54315</v>
      </c>
      <c r="BN41" s="39">
        <v>1314660</v>
      </c>
      <c r="BO41" s="40">
        <v>1236705</v>
      </c>
      <c r="BP41" s="40">
        <v>12375</v>
      </c>
      <c r="BQ41" s="40">
        <v>20545</v>
      </c>
      <c r="BR41" s="40">
        <v>10865</v>
      </c>
      <c r="BS41" s="40">
        <v>7935</v>
      </c>
      <c r="BT41" s="40">
        <v>26235</v>
      </c>
      <c r="BU41" s="39">
        <v>1064675</v>
      </c>
      <c r="BV41" s="40">
        <v>1013930</v>
      </c>
      <c r="BW41" s="40">
        <v>7615</v>
      </c>
      <c r="BX41" s="40">
        <v>13685</v>
      </c>
      <c r="BY41" s="40">
        <v>8165</v>
      </c>
      <c r="BZ41" s="40">
        <v>5900</v>
      </c>
      <c r="CA41" s="40">
        <v>15380</v>
      </c>
      <c r="CB41" s="39">
        <v>1328361</v>
      </c>
      <c r="CC41" s="40">
        <v>1254297</v>
      </c>
      <c r="CD41" s="40">
        <v>15154</v>
      </c>
      <c r="CE41" s="40">
        <v>16935</v>
      </c>
      <c r="CF41" s="40">
        <v>13755</v>
      </c>
      <c r="CG41" s="40">
        <v>8210</v>
      </c>
      <c r="CH41" s="159">
        <v>20010</v>
      </c>
      <c r="CI41" s="39">
        <v>1053828</v>
      </c>
      <c r="CJ41" s="40">
        <v>1007023</v>
      </c>
      <c r="CK41" s="40">
        <v>9034</v>
      </c>
      <c r="CL41" s="40">
        <v>10525</v>
      </c>
      <c r="CM41" s="40">
        <v>10018</v>
      </c>
      <c r="CN41" s="40">
        <v>6079</v>
      </c>
      <c r="CO41" s="159">
        <v>11149</v>
      </c>
      <c r="CP41" s="41">
        <v>974117</v>
      </c>
      <c r="CQ41" s="42">
        <v>71985</v>
      </c>
      <c r="CR41" s="42">
        <v>306589</v>
      </c>
      <c r="CS41" s="42">
        <v>285655</v>
      </c>
      <c r="CT41" s="42">
        <v>309888</v>
      </c>
      <c r="CU41" s="41">
        <v>924484</v>
      </c>
      <c r="CV41" s="42">
        <v>65212</v>
      </c>
      <c r="CW41" s="42">
        <v>294152</v>
      </c>
      <c r="CX41" s="42">
        <v>270657</v>
      </c>
      <c r="CY41" s="160">
        <v>294463</v>
      </c>
    </row>
    <row r="42" spans="1:103">
      <c r="A42" s="155" t="s">
        <v>2774</v>
      </c>
      <c r="B42" s="150">
        <v>2018</v>
      </c>
      <c r="C42" s="188" t="s">
        <v>2635</v>
      </c>
      <c r="D42" s="140" t="s">
        <v>126</v>
      </c>
      <c r="E42" s="29" t="s">
        <v>2453</v>
      </c>
      <c r="F42" s="156" t="s">
        <v>2775</v>
      </c>
      <c r="G42" s="29" t="s">
        <v>2776</v>
      </c>
      <c r="H42" s="156" t="s">
        <v>2777</v>
      </c>
      <c r="I42" s="166">
        <v>2006</v>
      </c>
      <c r="J42" s="150">
        <v>1943</v>
      </c>
      <c r="K42" s="100" t="s">
        <v>85</v>
      </c>
      <c r="L42" s="100" t="s">
        <v>49</v>
      </c>
      <c r="M42" s="100" t="s">
        <v>2778</v>
      </c>
      <c r="N42" s="100" t="s">
        <v>87</v>
      </c>
      <c r="O42" s="100" t="s">
        <v>2625</v>
      </c>
      <c r="P42" s="43">
        <f t="shared" si="0"/>
        <v>65.36066486</v>
      </c>
      <c r="Q42" s="162">
        <f t="shared" si="1"/>
        <v>32.15029157</v>
      </c>
      <c r="R42" s="43">
        <f t="shared" si="2"/>
        <v>60.325744239999999</v>
      </c>
      <c r="S42" s="162">
        <f t="shared" si="3"/>
        <v>33.909304730000002</v>
      </c>
      <c r="T42" s="43">
        <f t="shared" si="4"/>
        <v>61.974190780000001</v>
      </c>
      <c r="U42" s="162">
        <f t="shared" si="5"/>
        <v>35.897732339999997</v>
      </c>
      <c r="V42" s="43">
        <f t="shared" si="6"/>
        <v>61.919344760000001</v>
      </c>
      <c r="W42" s="162">
        <f t="shared" si="7"/>
        <v>36.474519649999998</v>
      </c>
      <c r="X42" s="43">
        <f t="shared" si="59"/>
        <v>64.855912610000004</v>
      </c>
      <c r="Y42" s="162">
        <f t="shared" si="9"/>
        <v>30.306549579999999</v>
      </c>
      <c r="Z42" s="23">
        <f t="shared" ref="Z42:AE42" si="61">BV42/$BU42*100</f>
        <v>57.485870589999998</v>
      </c>
      <c r="AA42" s="86">
        <f t="shared" si="61"/>
        <v>30.101390689999999</v>
      </c>
      <c r="AB42" s="86">
        <f t="shared" si="61"/>
        <v>5.1990614270000002</v>
      </c>
      <c r="AC42" s="86">
        <f t="shared" si="61"/>
        <v>5.069884944</v>
      </c>
      <c r="AD42" s="86">
        <f t="shared" si="61"/>
        <v>0.23055549389999999</v>
      </c>
      <c r="AE42" s="86">
        <f t="shared" si="61"/>
        <v>1.913236852</v>
      </c>
      <c r="AF42" s="23">
        <f t="shared" si="17"/>
        <v>57.221030319999997</v>
      </c>
      <c r="AG42" s="86">
        <f t="shared" si="18"/>
        <v>28.04595226</v>
      </c>
      <c r="AH42" s="86">
        <f t="shared" si="19"/>
        <v>7.2910662559999997</v>
      </c>
      <c r="AI42" s="86">
        <f t="shared" si="20"/>
        <v>5.5982145360000004</v>
      </c>
      <c r="AJ42" s="86">
        <f t="shared" si="21"/>
        <v>0.24254691910000001</v>
      </c>
      <c r="AK42" s="86">
        <f t="shared" si="22"/>
        <v>1.601189706</v>
      </c>
      <c r="AL42" s="45">
        <f t="shared" si="12"/>
        <v>90.20386044</v>
      </c>
      <c r="AM42" s="46">
        <v>25</v>
      </c>
      <c r="AN42" s="47">
        <f t="shared" si="13"/>
        <v>40.172041219999997</v>
      </c>
      <c r="AO42" s="46">
        <v>3</v>
      </c>
      <c r="AP42" s="47">
        <f t="shared" si="14"/>
        <v>45.359594970000003</v>
      </c>
      <c r="AQ42" s="164">
        <v>4</v>
      </c>
      <c r="AR42" s="48">
        <v>84805</v>
      </c>
      <c r="AS42" s="87">
        <v>1</v>
      </c>
      <c r="AT42" s="50">
        <v>95238</v>
      </c>
      <c r="AU42" s="87">
        <v>1</v>
      </c>
      <c r="AV42" s="165">
        <f t="shared" si="15"/>
        <v>31.410512520000001</v>
      </c>
      <c r="AW42" s="100"/>
      <c r="AX42" s="39">
        <v>3037030</v>
      </c>
      <c r="AY42" s="40">
        <v>1985023</v>
      </c>
      <c r="AZ42" s="40">
        <v>976414</v>
      </c>
      <c r="BA42" s="39">
        <v>2781446</v>
      </c>
      <c r="BB42" s="40">
        <v>1677928</v>
      </c>
      <c r="BC42" s="40">
        <v>943169</v>
      </c>
      <c r="BD42" s="39">
        <v>2707327</v>
      </c>
      <c r="BE42" s="40">
        <v>1677844</v>
      </c>
      <c r="BF42" s="40">
        <v>971869</v>
      </c>
      <c r="BG42" s="39">
        <v>2631596</v>
      </c>
      <c r="BH42" s="40">
        <v>1629467</v>
      </c>
      <c r="BI42" s="40">
        <v>959862</v>
      </c>
      <c r="BJ42" s="39">
        <v>2299889</v>
      </c>
      <c r="BK42" s="40">
        <v>1491614</v>
      </c>
      <c r="BL42" s="40">
        <v>697017</v>
      </c>
      <c r="BM42" s="159">
        <v>111258</v>
      </c>
      <c r="BN42" s="39">
        <v>5577245</v>
      </c>
      <c r="BO42" s="40">
        <v>3023615</v>
      </c>
      <c r="BP42" s="40">
        <v>1686155</v>
      </c>
      <c r="BQ42" s="40">
        <v>409110</v>
      </c>
      <c r="BR42" s="40">
        <v>285630</v>
      </c>
      <c r="BS42" s="40">
        <v>12075</v>
      </c>
      <c r="BT42" s="40">
        <v>160660</v>
      </c>
      <c r="BU42" s="39">
        <v>4280965</v>
      </c>
      <c r="BV42" s="40">
        <v>2460950</v>
      </c>
      <c r="BW42" s="40">
        <v>1288630</v>
      </c>
      <c r="BX42" s="40">
        <v>222570</v>
      </c>
      <c r="BY42" s="40">
        <v>217040</v>
      </c>
      <c r="BZ42" s="40">
        <v>9870</v>
      </c>
      <c r="CA42" s="40">
        <v>81905</v>
      </c>
      <c r="CB42" s="39">
        <v>5773552</v>
      </c>
      <c r="CC42" s="40">
        <v>3157958</v>
      </c>
      <c r="CD42" s="40">
        <v>1674229</v>
      </c>
      <c r="CE42" s="40">
        <v>470632</v>
      </c>
      <c r="CF42" s="40">
        <v>319106</v>
      </c>
      <c r="CG42" s="40">
        <v>13815</v>
      </c>
      <c r="CH42" s="159">
        <v>137812</v>
      </c>
      <c r="CI42" s="39">
        <v>4420588</v>
      </c>
      <c r="CJ42" s="40">
        <v>2529506</v>
      </c>
      <c r="CK42" s="40">
        <v>1239796</v>
      </c>
      <c r="CL42" s="40">
        <v>322308</v>
      </c>
      <c r="CM42" s="40">
        <v>247474</v>
      </c>
      <c r="CN42" s="40">
        <v>10722</v>
      </c>
      <c r="CO42" s="159">
        <v>70782</v>
      </c>
      <c r="CP42" s="41">
        <v>4139008</v>
      </c>
      <c r="CQ42" s="42">
        <v>405463</v>
      </c>
      <c r="CR42" s="42">
        <v>1018653</v>
      </c>
      <c r="CS42" s="42">
        <v>1052168</v>
      </c>
      <c r="CT42" s="42">
        <v>1662724</v>
      </c>
      <c r="CU42" s="41">
        <v>2248349</v>
      </c>
      <c r="CV42" s="42">
        <v>139806</v>
      </c>
      <c r="CW42" s="42">
        <v>537243</v>
      </c>
      <c r="CX42" s="42">
        <v>551458</v>
      </c>
      <c r="CY42" s="160">
        <v>1019842</v>
      </c>
    </row>
    <row r="43" spans="1:103">
      <c r="A43" s="155" t="s">
        <v>2774</v>
      </c>
      <c r="B43" s="150">
        <v>2016</v>
      </c>
      <c r="C43" s="186" t="s">
        <v>2621</v>
      </c>
      <c r="D43" s="140" t="s">
        <v>126</v>
      </c>
      <c r="E43" s="29" t="s">
        <v>1534</v>
      </c>
      <c r="F43" s="156" t="s">
        <v>2779</v>
      </c>
      <c r="G43" s="29" t="s">
        <v>2780</v>
      </c>
      <c r="H43" s="156" t="s">
        <v>2781</v>
      </c>
      <c r="I43" s="166">
        <v>2016</v>
      </c>
      <c r="J43" s="150">
        <v>1959</v>
      </c>
      <c r="K43" s="100" t="s">
        <v>85</v>
      </c>
      <c r="L43" s="100" t="s">
        <v>49</v>
      </c>
      <c r="M43" s="100" t="s">
        <v>396</v>
      </c>
      <c r="N43" s="100" t="s">
        <v>87</v>
      </c>
      <c r="O43" s="100" t="s">
        <v>2625</v>
      </c>
      <c r="P43" s="43">
        <f t="shared" si="0"/>
        <v>65.36066486</v>
      </c>
      <c r="Q43" s="162">
        <f t="shared" si="1"/>
        <v>32.15029157</v>
      </c>
      <c r="R43" s="43">
        <f t="shared" si="2"/>
        <v>60.325744239999999</v>
      </c>
      <c r="S43" s="162">
        <f t="shared" si="3"/>
        <v>33.909304730000002</v>
      </c>
      <c r="T43" s="43">
        <f t="shared" si="4"/>
        <v>61.974190780000001</v>
      </c>
      <c r="U43" s="162">
        <f t="shared" si="5"/>
        <v>35.897732339999997</v>
      </c>
      <c r="V43" s="43">
        <f t="shared" si="6"/>
        <v>61.919344760000001</v>
      </c>
      <c r="W43" s="162">
        <f t="shared" si="7"/>
        <v>36.474519649999998</v>
      </c>
      <c r="X43" s="43">
        <f t="shared" si="59"/>
        <v>60.88845637</v>
      </c>
      <c r="Y43" s="162">
        <f t="shared" si="9"/>
        <v>35.6751881</v>
      </c>
      <c r="Z43" s="23">
        <f t="shared" ref="Z43:AE43" si="62">BV43/$BU43*100</f>
        <v>57.485870589999998</v>
      </c>
      <c r="AA43" s="86">
        <f t="shared" si="62"/>
        <v>30.101390689999999</v>
      </c>
      <c r="AB43" s="86">
        <f t="shared" si="62"/>
        <v>5.1990614270000002</v>
      </c>
      <c r="AC43" s="86">
        <f t="shared" si="62"/>
        <v>5.069884944</v>
      </c>
      <c r="AD43" s="86">
        <f t="shared" si="62"/>
        <v>0.23055549389999999</v>
      </c>
      <c r="AE43" s="86">
        <f t="shared" si="62"/>
        <v>1.913236852</v>
      </c>
      <c r="AF43" s="23">
        <f t="shared" si="17"/>
        <v>57.221030319999997</v>
      </c>
      <c r="AG43" s="86">
        <f t="shared" si="18"/>
        <v>28.04595226</v>
      </c>
      <c r="AH43" s="86">
        <f t="shared" si="19"/>
        <v>7.2910662559999997</v>
      </c>
      <c r="AI43" s="86">
        <f t="shared" si="20"/>
        <v>5.5982145360000004</v>
      </c>
      <c r="AJ43" s="86">
        <f t="shared" si="21"/>
        <v>0.24254691910000001</v>
      </c>
      <c r="AK43" s="86">
        <f t="shared" si="22"/>
        <v>1.601189706</v>
      </c>
      <c r="AL43" s="45">
        <f t="shared" si="12"/>
        <v>90.20386044</v>
      </c>
      <c r="AM43" s="46">
        <v>25</v>
      </c>
      <c r="AN43" s="47">
        <f t="shared" si="13"/>
        <v>40.172041219999997</v>
      </c>
      <c r="AO43" s="46">
        <v>3</v>
      </c>
      <c r="AP43" s="47">
        <f t="shared" si="14"/>
        <v>45.359594970000003</v>
      </c>
      <c r="AQ43" s="164">
        <v>4</v>
      </c>
      <c r="AR43" s="48">
        <v>84805</v>
      </c>
      <c r="AS43" s="87">
        <v>1</v>
      </c>
      <c r="AT43" s="50">
        <v>95238</v>
      </c>
      <c r="AU43" s="87">
        <v>1</v>
      </c>
      <c r="AV43" s="165">
        <f t="shared" si="15"/>
        <v>31.410512520000001</v>
      </c>
      <c r="AW43" s="100"/>
      <c r="AX43" s="39">
        <v>3037030</v>
      </c>
      <c r="AY43" s="40">
        <v>1985023</v>
      </c>
      <c r="AZ43" s="40">
        <v>976414</v>
      </c>
      <c r="BA43" s="39">
        <v>2781446</v>
      </c>
      <c r="BB43" s="40">
        <v>1677928</v>
      </c>
      <c r="BC43" s="40">
        <v>943169</v>
      </c>
      <c r="BD43" s="39">
        <v>2707327</v>
      </c>
      <c r="BE43" s="40">
        <v>1677844</v>
      </c>
      <c r="BF43" s="40">
        <v>971869</v>
      </c>
      <c r="BG43" s="39">
        <v>2631596</v>
      </c>
      <c r="BH43" s="40">
        <v>1629467</v>
      </c>
      <c r="BI43" s="40">
        <v>959862</v>
      </c>
      <c r="BJ43" s="39">
        <v>2726144</v>
      </c>
      <c r="BK43" s="40">
        <v>1659907</v>
      </c>
      <c r="BL43" s="40">
        <v>972557</v>
      </c>
      <c r="BM43" s="159">
        <v>93680</v>
      </c>
      <c r="BN43" s="39">
        <v>5577245</v>
      </c>
      <c r="BO43" s="40">
        <v>3023615</v>
      </c>
      <c r="BP43" s="40">
        <v>1686155</v>
      </c>
      <c r="BQ43" s="40">
        <v>409110</v>
      </c>
      <c r="BR43" s="40">
        <v>285630</v>
      </c>
      <c r="BS43" s="40">
        <v>12075</v>
      </c>
      <c r="BT43" s="40">
        <v>160660</v>
      </c>
      <c r="BU43" s="39">
        <v>4280965</v>
      </c>
      <c r="BV43" s="40">
        <v>2460950</v>
      </c>
      <c r="BW43" s="40">
        <v>1288630</v>
      </c>
      <c r="BX43" s="40">
        <v>222570</v>
      </c>
      <c r="BY43" s="40">
        <v>217040</v>
      </c>
      <c r="BZ43" s="40">
        <v>9870</v>
      </c>
      <c r="CA43" s="40">
        <v>81905</v>
      </c>
      <c r="CB43" s="39">
        <v>5773552</v>
      </c>
      <c r="CC43" s="40">
        <v>3157958</v>
      </c>
      <c r="CD43" s="40">
        <v>1674229</v>
      </c>
      <c r="CE43" s="40">
        <v>470632</v>
      </c>
      <c r="CF43" s="40">
        <v>319106</v>
      </c>
      <c r="CG43" s="40">
        <v>13815</v>
      </c>
      <c r="CH43" s="159">
        <v>137812</v>
      </c>
      <c r="CI43" s="39">
        <v>4420588</v>
      </c>
      <c r="CJ43" s="40">
        <v>2529506</v>
      </c>
      <c r="CK43" s="40">
        <v>1239796</v>
      </c>
      <c r="CL43" s="40">
        <v>322308</v>
      </c>
      <c r="CM43" s="40">
        <v>247474</v>
      </c>
      <c r="CN43" s="40">
        <v>10722</v>
      </c>
      <c r="CO43" s="159">
        <v>70782</v>
      </c>
      <c r="CP43" s="41">
        <v>4139008</v>
      </c>
      <c r="CQ43" s="42">
        <v>405463</v>
      </c>
      <c r="CR43" s="42">
        <v>1018653</v>
      </c>
      <c r="CS43" s="42">
        <v>1052168</v>
      </c>
      <c r="CT43" s="42">
        <v>1662724</v>
      </c>
      <c r="CU43" s="41">
        <v>2248349</v>
      </c>
      <c r="CV43" s="42">
        <v>139806</v>
      </c>
      <c r="CW43" s="42">
        <v>537243</v>
      </c>
      <c r="CX43" s="42">
        <v>551458</v>
      </c>
      <c r="CY43" s="160">
        <v>1019842</v>
      </c>
    </row>
    <row r="44" spans="1:103">
      <c r="A44" s="154" t="s">
        <v>2782</v>
      </c>
      <c r="B44" s="150">
        <v>2018</v>
      </c>
      <c r="C44" s="188" t="s">
        <v>2635</v>
      </c>
      <c r="D44" s="140" t="s">
        <v>126</v>
      </c>
      <c r="E44" s="29" t="s">
        <v>2783</v>
      </c>
      <c r="F44" s="156" t="s">
        <v>1902</v>
      </c>
      <c r="G44" s="29" t="s">
        <v>2784</v>
      </c>
      <c r="H44" s="156" t="s">
        <v>2785</v>
      </c>
      <c r="I44" s="166">
        <v>2012</v>
      </c>
      <c r="J44" s="150">
        <v>1949</v>
      </c>
      <c r="K44" s="100" t="s">
        <v>131</v>
      </c>
      <c r="L44" s="100" t="s">
        <v>49</v>
      </c>
      <c r="M44" s="100" t="s">
        <v>132</v>
      </c>
      <c r="N44" s="100" t="s">
        <v>87</v>
      </c>
      <c r="O44" s="100" t="s">
        <v>2625</v>
      </c>
      <c r="P44" s="43">
        <f t="shared" si="0"/>
        <v>65.60006301</v>
      </c>
      <c r="Q44" s="162">
        <f t="shared" si="1"/>
        <v>32.141911030000003</v>
      </c>
      <c r="R44" s="43">
        <f t="shared" si="2"/>
        <v>60.005064590000003</v>
      </c>
      <c r="S44" s="162">
        <f t="shared" si="3"/>
        <v>32.808358140000003</v>
      </c>
      <c r="T44" s="43">
        <f t="shared" si="4"/>
        <v>60.666109599999999</v>
      </c>
      <c r="U44" s="162">
        <f t="shared" si="5"/>
        <v>37.517279520000002</v>
      </c>
      <c r="V44" s="43">
        <f t="shared" si="6"/>
        <v>61.79991425</v>
      </c>
      <c r="W44" s="162">
        <f t="shared" si="7"/>
        <v>35.989262170000003</v>
      </c>
      <c r="X44" s="43">
        <f t="shared" si="59"/>
        <v>60.336782300000003</v>
      </c>
      <c r="Y44" s="162">
        <f t="shared" si="9"/>
        <v>36.17205191</v>
      </c>
      <c r="Z44" s="23">
        <f t="shared" ref="Z44:AE44" si="63">BV44/$BU44*100</f>
        <v>79.206955989999997</v>
      </c>
      <c r="AA44" s="86">
        <f t="shared" si="63"/>
        <v>6.101409404</v>
      </c>
      <c r="AB44" s="86">
        <f t="shared" si="63"/>
        <v>8.5687932080000007</v>
      </c>
      <c r="AC44" s="86">
        <f t="shared" si="63"/>
        <v>4.6380245709999999</v>
      </c>
      <c r="AD44" s="86">
        <f t="shared" si="63"/>
        <v>0.15873699429999999</v>
      </c>
      <c r="AE44" s="86">
        <f t="shared" si="63"/>
        <v>1.326079837</v>
      </c>
      <c r="AF44" s="23">
        <f t="shared" si="17"/>
        <v>78.566757379999999</v>
      </c>
      <c r="AG44" s="86">
        <f t="shared" si="18"/>
        <v>5.6256490430000001</v>
      </c>
      <c r="AH44" s="86">
        <f t="shared" si="19"/>
        <v>8.1263188020000001</v>
      </c>
      <c r="AI44" s="86">
        <f t="shared" si="20"/>
        <v>5.2699062879999996</v>
      </c>
      <c r="AJ44" s="86">
        <f t="shared" si="21"/>
        <v>0.1602548479</v>
      </c>
      <c r="AK44" s="86">
        <f t="shared" si="22"/>
        <v>2.2511136340000002</v>
      </c>
      <c r="AL44" s="45">
        <f t="shared" si="12"/>
        <v>90.757563809999994</v>
      </c>
      <c r="AM44" s="46">
        <v>19</v>
      </c>
      <c r="AN44" s="47">
        <f t="shared" si="13"/>
        <v>43.688906189999997</v>
      </c>
      <c r="AO44" s="46">
        <v>1</v>
      </c>
      <c r="AP44" s="47">
        <f t="shared" si="14"/>
        <v>46.883977219999998</v>
      </c>
      <c r="AQ44" s="164">
        <v>2</v>
      </c>
      <c r="AR44" s="48">
        <v>81215</v>
      </c>
      <c r="AS44" s="87">
        <v>4</v>
      </c>
      <c r="AT44" s="50">
        <v>88656</v>
      </c>
      <c r="AU44" s="87">
        <v>4</v>
      </c>
      <c r="AV44" s="165">
        <f t="shared" si="15"/>
        <v>42.071584790000003</v>
      </c>
      <c r="AW44" s="100"/>
      <c r="AX44" s="39">
        <v>3631402</v>
      </c>
      <c r="AY44" s="40">
        <v>2382202</v>
      </c>
      <c r="AZ44" s="40">
        <v>1167202</v>
      </c>
      <c r="BA44" s="39">
        <v>3325046</v>
      </c>
      <c r="BB44" s="40">
        <v>1995196</v>
      </c>
      <c r="BC44" s="40">
        <v>1090893</v>
      </c>
      <c r="BD44" s="39">
        <v>3167767</v>
      </c>
      <c r="BE44" s="40">
        <v>1921761</v>
      </c>
      <c r="BF44" s="40">
        <v>1188460</v>
      </c>
      <c r="BG44" s="39">
        <v>3081069</v>
      </c>
      <c r="BH44" s="40">
        <v>1904098</v>
      </c>
      <c r="BI44" s="40">
        <v>1108854</v>
      </c>
      <c r="BJ44" s="39">
        <v>2707090</v>
      </c>
      <c r="BK44" s="40">
        <v>1633371</v>
      </c>
      <c r="BL44" s="40">
        <v>979210</v>
      </c>
      <c r="BM44" s="159">
        <v>94509</v>
      </c>
      <c r="BN44" s="39">
        <v>6314690</v>
      </c>
      <c r="BO44" s="40">
        <v>4791215</v>
      </c>
      <c r="BP44" s="40">
        <v>415570</v>
      </c>
      <c r="BQ44" s="40">
        <v>661895</v>
      </c>
      <c r="BR44" s="40">
        <v>310700</v>
      </c>
      <c r="BS44" s="40">
        <v>10030</v>
      </c>
      <c r="BT44" s="40">
        <v>125280</v>
      </c>
      <c r="BU44" s="39">
        <v>4992535</v>
      </c>
      <c r="BV44" s="40">
        <v>3954435</v>
      </c>
      <c r="BW44" s="40">
        <v>304615</v>
      </c>
      <c r="BX44" s="40">
        <v>427800</v>
      </c>
      <c r="BY44" s="40">
        <v>231555</v>
      </c>
      <c r="BZ44" s="40">
        <v>7925</v>
      </c>
      <c r="CA44" s="40">
        <v>66205</v>
      </c>
      <c r="CB44" s="39">
        <v>6547629</v>
      </c>
      <c r="CC44" s="40">
        <v>4984800</v>
      </c>
      <c r="CD44" s="40">
        <v>391693</v>
      </c>
      <c r="CE44" s="40">
        <v>627654</v>
      </c>
      <c r="CF44" s="40">
        <v>348962</v>
      </c>
      <c r="CG44" s="40">
        <v>10778</v>
      </c>
      <c r="CH44" s="159">
        <v>183742</v>
      </c>
      <c r="CI44" s="39">
        <v>5128706</v>
      </c>
      <c r="CJ44" s="40">
        <v>4029458</v>
      </c>
      <c r="CK44" s="40">
        <v>288523</v>
      </c>
      <c r="CL44" s="40">
        <v>416775</v>
      </c>
      <c r="CM44" s="40">
        <v>270278</v>
      </c>
      <c r="CN44" s="40">
        <v>8219</v>
      </c>
      <c r="CO44" s="159">
        <v>115453</v>
      </c>
      <c r="CP44" s="41">
        <v>4781683</v>
      </c>
      <c r="CQ44" s="42">
        <v>441944</v>
      </c>
      <c r="CR44" s="42">
        <v>1148525</v>
      </c>
      <c r="CS44" s="42">
        <v>1102149</v>
      </c>
      <c r="CT44" s="42">
        <v>2089065</v>
      </c>
      <c r="CU44" s="41">
        <v>3612618</v>
      </c>
      <c r="CV44" s="42">
        <v>210627</v>
      </c>
      <c r="CW44" s="42">
        <v>860369</v>
      </c>
      <c r="CX44" s="42">
        <v>847883</v>
      </c>
      <c r="CY44" s="160">
        <v>1693739</v>
      </c>
    </row>
    <row r="45" spans="1:103">
      <c r="A45" s="155" t="s">
        <v>2782</v>
      </c>
      <c r="B45" s="150">
        <v>2014</v>
      </c>
      <c r="C45" s="187" t="s">
        <v>2616</v>
      </c>
      <c r="D45" s="140" t="s">
        <v>126</v>
      </c>
      <c r="E45" s="29" t="s">
        <v>606</v>
      </c>
      <c r="F45" s="156" t="s">
        <v>2786</v>
      </c>
      <c r="G45" s="29" t="s">
        <v>2787</v>
      </c>
      <c r="H45" s="156" t="s">
        <v>2788</v>
      </c>
      <c r="I45" s="166" t="s">
        <v>918</v>
      </c>
      <c r="J45" s="150">
        <v>1946</v>
      </c>
      <c r="K45" s="100" t="s">
        <v>85</v>
      </c>
      <c r="L45" s="100" t="s">
        <v>49</v>
      </c>
      <c r="M45" s="100" t="s">
        <v>148</v>
      </c>
      <c r="N45" s="100" t="s">
        <v>87</v>
      </c>
      <c r="O45" s="100" t="s">
        <v>102</v>
      </c>
      <c r="P45" s="43">
        <f t="shared" si="0"/>
        <v>65.60006301</v>
      </c>
      <c r="Q45" s="162">
        <f t="shared" si="1"/>
        <v>32.141911030000003</v>
      </c>
      <c r="R45" s="43">
        <f t="shared" si="2"/>
        <v>60.005064590000003</v>
      </c>
      <c r="S45" s="162">
        <f t="shared" si="3"/>
        <v>32.808358140000003</v>
      </c>
      <c r="T45" s="43">
        <f t="shared" si="4"/>
        <v>60.666109599999999</v>
      </c>
      <c r="U45" s="162">
        <f t="shared" si="5"/>
        <v>37.517279520000002</v>
      </c>
      <c r="V45" s="43">
        <f t="shared" si="6"/>
        <v>61.79991425</v>
      </c>
      <c r="W45" s="162">
        <f t="shared" si="7"/>
        <v>35.989262170000003</v>
      </c>
      <c r="X45" s="43">
        <f t="shared" si="59"/>
        <v>66.153732629999993</v>
      </c>
      <c r="Y45" s="162">
        <f t="shared" si="9"/>
        <v>33.044895029999999</v>
      </c>
      <c r="Z45" s="23">
        <f t="shared" ref="Z45:AE45" si="64">BV45/$BU45*100</f>
        <v>79.206955989999997</v>
      </c>
      <c r="AA45" s="86">
        <f t="shared" si="64"/>
        <v>6.101409404</v>
      </c>
      <c r="AB45" s="86">
        <f t="shared" si="64"/>
        <v>8.5687932080000007</v>
      </c>
      <c r="AC45" s="86">
        <f t="shared" si="64"/>
        <v>4.6380245709999999</v>
      </c>
      <c r="AD45" s="86">
        <f t="shared" si="64"/>
        <v>0.15873699429999999</v>
      </c>
      <c r="AE45" s="86">
        <f t="shared" si="64"/>
        <v>1.326079837</v>
      </c>
      <c r="AF45" s="23">
        <f t="shared" si="17"/>
        <v>78.566757379999999</v>
      </c>
      <c r="AG45" s="86">
        <f t="shared" si="18"/>
        <v>5.6256490430000001</v>
      </c>
      <c r="AH45" s="86">
        <f t="shared" si="19"/>
        <v>8.1263188020000001</v>
      </c>
      <c r="AI45" s="86">
        <f t="shared" si="20"/>
        <v>5.2699062879999996</v>
      </c>
      <c r="AJ45" s="86">
        <f t="shared" si="21"/>
        <v>0.1602548479</v>
      </c>
      <c r="AK45" s="86">
        <f t="shared" si="22"/>
        <v>2.2511136340000002</v>
      </c>
      <c r="AL45" s="45">
        <f t="shared" si="12"/>
        <v>90.757563809999994</v>
      </c>
      <c r="AM45" s="46">
        <v>19</v>
      </c>
      <c r="AN45" s="47">
        <f t="shared" si="13"/>
        <v>43.688906189999997</v>
      </c>
      <c r="AO45" s="46">
        <v>1</v>
      </c>
      <c r="AP45" s="47">
        <f t="shared" si="14"/>
        <v>46.883977219999998</v>
      </c>
      <c r="AQ45" s="164">
        <v>2</v>
      </c>
      <c r="AR45" s="48">
        <v>81215</v>
      </c>
      <c r="AS45" s="87">
        <v>4</v>
      </c>
      <c r="AT45" s="50">
        <v>88656</v>
      </c>
      <c r="AU45" s="87">
        <v>4</v>
      </c>
      <c r="AV45" s="165">
        <f t="shared" si="15"/>
        <v>42.071584790000003</v>
      </c>
      <c r="AW45" s="100"/>
      <c r="AX45" s="39">
        <v>3631402</v>
      </c>
      <c r="AY45" s="40">
        <v>2382202</v>
      </c>
      <c r="AZ45" s="40">
        <v>1167202</v>
      </c>
      <c r="BA45" s="39">
        <v>3325046</v>
      </c>
      <c r="BB45" s="40">
        <v>1995196</v>
      </c>
      <c r="BC45" s="40">
        <v>1090893</v>
      </c>
      <c r="BD45" s="39">
        <v>3167767</v>
      </c>
      <c r="BE45" s="40">
        <v>1921761</v>
      </c>
      <c r="BF45" s="40">
        <v>1188460</v>
      </c>
      <c r="BG45" s="39">
        <v>3081069</v>
      </c>
      <c r="BH45" s="40">
        <v>1904098</v>
      </c>
      <c r="BI45" s="40">
        <v>1108854</v>
      </c>
      <c r="BJ45" s="39">
        <v>3564136</v>
      </c>
      <c r="BK45" s="40">
        <v>2357809</v>
      </c>
      <c r="BL45" s="40">
        <v>1177765</v>
      </c>
      <c r="BM45" s="159">
        <v>28562</v>
      </c>
      <c r="BN45" s="39">
        <v>6314690</v>
      </c>
      <c r="BO45" s="40">
        <v>4791215</v>
      </c>
      <c r="BP45" s="40">
        <v>415570</v>
      </c>
      <c r="BQ45" s="40">
        <v>661895</v>
      </c>
      <c r="BR45" s="40">
        <v>310700</v>
      </c>
      <c r="BS45" s="40">
        <v>10030</v>
      </c>
      <c r="BT45" s="40">
        <v>125280</v>
      </c>
      <c r="BU45" s="39">
        <v>4992535</v>
      </c>
      <c r="BV45" s="40">
        <v>3954435</v>
      </c>
      <c r="BW45" s="40">
        <v>304615</v>
      </c>
      <c r="BX45" s="40">
        <v>427800</v>
      </c>
      <c r="BY45" s="40">
        <v>231555</v>
      </c>
      <c r="BZ45" s="40">
        <v>7925</v>
      </c>
      <c r="CA45" s="40">
        <v>66205</v>
      </c>
      <c r="CB45" s="39">
        <v>6547629</v>
      </c>
      <c r="CC45" s="40">
        <v>4984800</v>
      </c>
      <c r="CD45" s="40">
        <v>391693</v>
      </c>
      <c r="CE45" s="40">
        <v>627654</v>
      </c>
      <c r="CF45" s="40">
        <v>348962</v>
      </c>
      <c r="CG45" s="40">
        <v>10778</v>
      </c>
      <c r="CH45" s="159">
        <v>183742</v>
      </c>
      <c r="CI45" s="39">
        <v>5128706</v>
      </c>
      <c r="CJ45" s="40">
        <v>4029458</v>
      </c>
      <c r="CK45" s="40">
        <v>288523</v>
      </c>
      <c r="CL45" s="40">
        <v>416775</v>
      </c>
      <c r="CM45" s="40">
        <v>270278</v>
      </c>
      <c r="CN45" s="40">
        <v>8219</v>
      </c>
      <c r="CO45" s="159">
        <v>115453</v>
      </c>
      <c r="CP45" s="41">
        <v>4781683</v>
      </c>
      <c r="CQ45" s="42">
        <v>441944</v>
      </c>
      <c r="CR45" s="42">
        <v>1148525</v>
      </c>
      <c r="CS45" s="42">
        <v>1102149</v>
      </c>
      <c r="CT45" s="42">
        <v>2089065</v>
      </c>
      <c r="CU45" s="41">
        <v>3612618</v>
      </c>
      <c r="CV45" s="42">
        <v>210627</v>
      </c>
      <c r="CW45" s="42">
        <v>860369</v>
      </c>
      <c r="CX45" s="42">
        <v>847883</v>
      </c>
      <c r="CY45" s="160">
        <v>1693739</v>
      </c>
    </row>
    <row r="46" spans="1:103">
      <c r="A46" s="155" t="s">
        <v>2789</v>
      </c>
      <c r="B46" s="150">
        <v>2018</v>
      </c>
      <c r="C46" s="188" t="s">
        <v>2635</v>
      </c>
      <c r="D46" s="140" t="s">
        <v>126</v>
      </c>
      <c r="E46" s="29" t="s">
        <v>191</v>
      </c>
      <c r="F46" s="156" t="s">
        <v>2790</v>
      </c>
      <c r="G46" s="29" t="s">
        <v>2791</v>
      </c>
      <c r="H46" s="156" t="s">
        <v>2792</v>
      </c>
      <c r="I46" s="166">
        <v>2000</v>
      </c>
      <c r="J46" s="150">
        <v>1950</v>
      </c>
      <c r="K46" s="100" t="s">
        <v>131</v>
      </c>
      <c r="L46" s="100" t="s">
        <v>49</v>
      </c>
      <c r="M46" s="100" t="s">
        <v>132</v>
      </c>
      <c r="N46" s="100" t="s">
        <v>87</v>
      </c>
      <c r="O46" s="100" t="s">
        <v>2625</v>
      </c>
      <c r="P46" s="43">
        <f t="shared" si="0"/>
        <v>50.55008488</v>
      </c>
      <c r="Q46" s="162">
        <f t="shared" si="1"/>
        <v>47.770446759999999</v>
      </c>
      <c r="R46" s="43">
        <f t="shared" si="2"/>
        <v>47.031157399999998</v>
      </c>
      <c r="S46" s="162">
        <f t="shared" si="3"/>
        <v>47.253042469999997</v>
      </c>
      <c r="T46" s="43">
        <f t="shared" si="4"/>
        <v>54.044219609999999</v>
      </c>
      <c r="U46" s="162">
        <f t="shared" si="5"/>
        <v>44.57566156</v>
      </c>
      <c r="V46" s="43">
        <f t="shared" si="6"/>
        <v>57.329971659999998</v>
      </c>
      <c r="W46" s="162">
        <f t="shared" si="7"/>
        <v>40.886052509999999</v>
      </c>
      <c r="X46" s="43">
        <f t="shared" si="59"/>
        <v>52.261892150000001</v>
      </c>
      <c r="Y46" s="162">
        <f t="shared" si="9"/>
        <v>45.756289840000001</v>
      </c>
      <c r="Z46" s="23">
        <f t="shared" ref="Z46:AE46" si="65">BV46/$BU46*100</f>
        <v>79.145855350000005</v>
      </c>
      <c r="AA46" s="86">
        <f t="shared" si="65"/>
        <v>13.422835360000001</v>
      </c>
      <c r="AB46" s="86">
        <f t="shared" si="65"/>
        <v>3.3491552740000001</v>
      </c>
      <c r="AC46" s="86">
        <f t="shared" si="65"/>
        <v>1.9515282979999999</v>
      </c>
      <c r="AD46" s="86">
        <f t="shared" si="65"/>
        <v>0.46872165119999998</v>
      </c>
      <c r="AE46" s="86">
        <f t="shared" si="65"/>
        <v>1.6619040759999999</v>
      </c>
      <c r="AF46" s="23">
        <f t="shared" si="17"/>
        <v>79.058837819999994</v>
      </c>
      <c r="AG46" s="86">
        <f t="shared" si="18"/>
        <v>13.24092402</v>
      </c>
      <c r="AH46" s="86">
        <f t="shared" si="19"/>
        <v>3.5083025929999998</v>
      </c>
      <c r="AI46" s="86">
        <f t="shared" si="20"/>
        <v>2.3468706180000001</v>
      </c>
      <c r="AJ46" s="86">
        <f t="shared" si="21"/>
        <v>0.53147579199999995</v>
      </c>
      <c r="AK46" s="86">
        <f t="shared" si="22"/>
        <v>1.3135891529999999</v>
      </c>
      <c r="AL46" s="45">
        <f t="shared" si="12"/>
        <v>90.809542260000001</v>
      </c>
      <c r="AM46" s="46">
        <v>20</v>
      </c>
      <c r="AN46" s="47">
        <f t="shared" si="13"/>
        <v>29.135918799999999</v>
      </c>
      <c r="AO46" s="46">
        <v>33</v>
      </c>
      <c r="AP46" s="47">
        <f t="shared" si="14"/>
        <v>30.309969559999999</v>
      </c>
      <c r="AQ46" s="164">
        <v>35</v>
      </c>
      <c r="AR46" s="48">
        <v>57144</v>
      </c>
      <c r="AS46" s="87">
        <v>33</v>
      </c>
      <c r="AT46" s="50">
        <v>61750</v>
      </c>
      <c r="AU46" s="87">
        <v>33</v>
      </c>
      <c r="AV46" s="165">
        <f t="shared" si="15"/>
        <v>55.156770680000001</v>
      </c>
      <c r="AW46" s="100"/>
      <c r="AX46" s="39">
        <v>5547053</v>
      </c>
      <c r="AY46" s="40">
        <v>2804040</v>
      </c>
      <c r="AZ46" s="40">
        <v>2649852</v>
      </c>
      <c r="BA46" s="39">
        <v>4824119</v>
      </c>
      <c r="BB46" s="40">
        <v>2268839</v>
      </c>
      <c r="BC46" s="40">
        <v>2279543</v>
      </c>
      <c r="BD46" s="39">
        <v>4745316</v>
      </c>
      <c r="BE46" s="40">
        <v>2564569</v>
      </c>
      <c r="BF46" s="40">
        <v>2115256</v>
      </c>
      <c r="BG46" s="39">
        <v>5010606</v>
      </c>
      <c r="BH46" s="40">
        <v>2872579</v>
      </c>
      <c r="BI46" s="40">
        <v>2048639</v>
      </c>
      <c r="BJ46" s="39">
        <v>4237271</v>
      </c>
      <c r="BK46" s="40">
        <v>2214478</v>
      </c>
      <c r="BL46" s="40">
        <v>1938818</v>
      </c>
      <c r="BM46" s="159">
        <v>83975</v>
      </c>
      <c r="BN46" s="39">
        <v>9639090</v>
      </c>
      <c r="BO46" s="40">
        <v>7383835</v>
      </c>
      <c r="BP46" s="40">
        <v>1344215</v>
      </c>
      <c r="BQ46" s="40">
        <v>426180</v>
      </c>
      <c r="BR46" s="40">
        <v>200885</v>
      </c>
      <c r="BS46" s="40">
        <v>45270</v>
      </c>
      <c r="BT46" s="40">
        <v>238705</v>
      </c>
      <c r="BU46" s="39">
        <v>7495920</v>
      </c>
      <c r="BV46" s="40">
        <v>5932710</v>
      </c>
      <c r="BW46" s="40">
        <v>1006165</v>
      </c>
      <c r="BX46" s="40">
        <v>251050</v>
      </c>
      <c r="BY46" s="40">
        <v>146285</v>
      </c>
      <c r="BZ46" s="40">
        <v>35135</v>
      </c>
      <c r="CA46" s="40">
        <v>124575</v>
      </c>
      <c r="CB46" s="39">
        <v>9883640</v>
      </c>
      <c r="CC46" s="40">
        <v>7569939</v>
      </c>
      <c r="CD46" s="40">
        <v>1383756</v>
      </c>
      <c r="CE46" s="40">
        <v>436358</v>
      </c>
      <c r="CF46" s="40">
        <v>238660</v>
      </c>
      <c r="CG46" s="40">
        <v>54665</v>
      </c>
      <c r="CH46" s="159">
        <v>200262</v>
      </c>
      <c r="CI46" s="39">
        <v>7539572</v>
      </c>
      <c r="CJ46" s="40">
        <v>5960698</v>
      </c>
      <c r="CK46" s="40">
        <v>998309</v>
      </c>
      <c r="CL46" s="40">
        <v>264511</v>
      </c>
      <c r="CM46" s="40">
        <v>176944</v>
      </c>
      <c r="CN46" s="40">
        <v>40071</v>
      </c>
      <c r="CO46" s="159">
        <v>99039</v>
      </c>
      <c r="CP46" s="41">
        <v>6813480</v>
      </c>
      <c r="CQ46" s="42">
        <v>626190</v>
      </c>
      <c r="CR46" s="42">
        <v>1967316</v>
      </c>
      <c r="CS46" s="42">
        <v>2234804</v>
      </c>
      <c r="CT46" s="42">
        <v>1985170</v>
      </c>
      <c r="CU46" s="41">
        <v>5346396</v>
      </c>
      <c r="CV46" s="42">
        <v>398418</v>
      </c>
      <c r="CW46" s="42">
        <v>1565051</v>
      </c>
      <c r="CX46" s="42">
        <v>1762436</v>
      </c>
      <c r="CY46" s="160">
        <v>1620491</v>
      </c>
    </row>
    <row r="47" spans="1:103">
      <c r="A47" s="154" t="s">
        <v>2789</v>
      </c>
      <c r="B47" s="150">
        <v>2014</v>
      </c>
      <c r="C47" s="187" t="s">
        <v>2616</v>
      </c>
      <c r="D47" s="140" t="s">
        <v>126</v>
      </c>
      <c r="E47" s="29" t="s">
        <v>119</v>
      </c>
      <c r="F47" s="156" t="s">
        <v>559</v>
      </c>
      <c r="G47" s="29" t="s">
        <v>2793</v>
      </c>
      <c r="H47" s="156" t="s">
        <v>2794</v>
      </c>
      <c r="I47" s="166">
        <v>2014</v>
      </c>
      <c r="J47" s="150">
        <v>1958</v>
      </c>
      <c r="K47" s="100" t="s">
        <v>85</v>
      </c>
      <c r="L47" s="100" t="s">
        <v>49</v>
      </c>
      <c r="M47" s="100" t="s">
        <v>396</v>
      </c>
      <c r="N47" s="100" t="s">
        <v>87</v>
      </c>
      <c r="O47" s="100" t="s">
        <v>102</v>
      </c>
      <c r="P47" s="43">
        <f t="shared" si="0"/>
        <v>50.55008488</v>
      </c>
      <c r="Q47" s="162">
        <f t="shared" si="1"/>
        <v>47.770446759999999</v>
      </c>
      <c r="R47" s="43">
        <f t="shared" si="2"/>
        <v>47.031157399999998</v>
      </c>
      <c r="S47" s="162">
        <f t="shared" si="3"/>
        <v>47.253042469999997</v>
      </c>
      <c r="T47" s="43">
        <f t="shared" si="4"/>
        <v>54.044219609999999</v>
      </c>
      <c r="U47" s="162">
        <f t="shared" si="5"/>
        <v>44.57566156</v>
      </c>
      <c r="V47" s="43">
        <f t="shared" si="6"/>
        <v>57.329971659999998</v>
      </c>
      <c r="W47" s="162">
        <f t="shared" si="7"/>
        <v>40.886052509999999</v>
      </c>
      <c r="X47" s="43">
        <f t="shared" si="59"/>
        <v>49.903425720000001</v>
      </c>
      <c r="Y47" s="162">
        <f t="shared" si="9"/>
        <v>48.218394369999999</v>
      </c>
      <c r="Z47" s="23">
        <f t="shared" ref="Z47:AE47" si="66">BV47/$BU47*100</f>
        <v>79.145855350000005</v>
      </c>
      <c r="AA47" s="86">
        <f t="shared" si="66"/>
        <v>13.422835360000001</v>
      </c>
      <c r="AB47" s="86">
        <f t="shared" si="66"/>
        <v>3.3491552740000001</v>
      </c>
      <c r="AC47" s="86">
        <f t="shared" si="66"/>
        <v>1.9515282979999999</v>
      </c>
      <c r="AD47" s="86">
        <f t="shared" si="66"/>
        <v>0.46872165119999998</v>
      </c>
      <c r="AE47" s="86">
        <f t="shared" si="66"/>
        <v>1.6619040759999999</v>
      </c>
      <c r="AF47" s="23">
        <f t="shared" si="17"/>
        <v>79.058837819999994</v>
      </c>
      <c r="AG47" s="86">
        <f t="shared" si="18"/>
        <v>13.24092402</v>
      </c>
      <c r="AH47" s="86">
        <f t="shared" si="19"/>
        <v>3.5083025929999998</v>
      </c>
      <c r="AI47" s="86">
        <f t="shared" si="20"/>
        <v>2.3468706180000001</v>
      </c>
      <c r="AJ47" s="86">
        <f t="shared" si="21"/>
        <v>0.53147579199999995</v>
      </c>
      <c r="AK47" s="86">
        <f t="shared" si="22"/>
        <v>1.3135891529999999</v>
      </c>
      <c r="AL47" s="45">
        <f t="shared" si="12"/>
        <v>90.809542260000001</v>
      </c>
      <c r="AM47" s="46">
        <v>20</v>
      </c>
      <c r="AN47" s="47">
        <f t="shared" si="13"/>
        <v>29.135918799999999</v>
      </c>
      <c r="AO47" s="46">
        <v>33</v>
      </c>
      <c r="AP47" s="47">
        <f t="shared" si="14"/>
        <v>30.309969559999999</v>
      </c>
      <c r="AQ47" s="164">
        <v>35</v>
      </c>
      <c r="AR47" s="48">
        <v>57144</v>
      </c>
      <c r="AS47" s="87">
        <v>33</v>
      </c>
      <c r="AT47" s="50">
        <v>61750</v>
      </c>
      <c r="AU47" s="87">
        <v>33</v>
      </c>
      <c r="AV47" s="165">
        <f t="shared" si="15"/>
        <v>55.156770680000001</v>
      </c>
      <c r="AW47" s="100"/>
      <c r="AX47" s="39">
        <v>5547053</v>
      </c>
      <c r="AY47" s="40">
        <v>2804040</v>
      </c>
      <c r="AZ47" s="40">
        <v>2649852</v>
      </c>
      <c r="BA47" s="39">
        <v>4824119</v>
      </c>
      <c r="BB47" s="40">
        <v>2268839</v>
      </c>
      <c r="BC47" s="40">
        <v>2279543</v>
      </c>
      <c r="BD47" s="39">
        <v>4745316</v>
      </c>
      <c r="BE47" s="40">
        <v>2564569</v>
      </c>
      <c r="BF47" s="40">
        <v>2115256</v>
      </c>
      <c r="BG47" s="39">
        <v>5010606</v>
      </c>
      <c r="BH47" s="40">
        <v>2872579</v>
      </c>
      <c r="BI47" s="40">
        <v>2048639</v>
      </c>
      <c r="BJ47" s="39">
        <v>5479720</v>
      </c>
      <c r="BK47" s="40">
        <v>2734568</v>
      </c>
      <c r="BL47" s="40">
        <v>2642233</v>
      </c>
      <c r="BM47" s="159">
        <v>102919</v>
      </c>
      <c r="BN47" s="39">
        <v>9639090</v>
      </c>
      <c r="BO47" s="40">
        <v>7383835</v>
      </c>
      <c r="BP47" s="40">
        <v>1344215</v>
      </c>
      <c r="BQ47" s="40">
        <v>426180</v>
      </c>
      <c r="BR47" s="40">
        <v>200885</v>
      </c>
      <c r="BS47" s="40">
        <v>45270</v>
      </c>
      <c r="BT47" s="40">
        <v>238705</v>
      </c>
      <c r="BU47" s="39">
        <v>7495920</v>
      </c>
      <c r="BV47" s="40">
        <v>5932710</v>
      </c>
      <c r="BW47" s="40">
        <v>1006165</v>
      </c>
      <c r="BX47" s="40">
        <v>251050</v>
      </c>
      <c r="BY47" s="40">
        <v>146285</v>
      </c>
      <c r="BZ47" s="40">
        <v>35135</v>
      </c>
      <c r="CA47" s="40">
        <v>124575</v>
      </c>
      <c r="CB47" s="39">
        <v>9883640</v>
      </c>
      <c r="CC47" s="40">
        <v>7569939</v>
      </c>
      <c r="CD47" s="40">
        <v>1383756</v>
      </c>
      <c r="CE47" s="40">
        <v>436358</v>
      </c>
      <c r="CF47" s="40">
        <v>238660</v>
      </c>
      <c r="CG47" s="40">
        <v>54665</v>
      </c>
      <c r="CH47" s="159">
        <v>200262</v>
      </c>
      <c r="CI47" s="39">
        <v>7539572</v>
      </c>
      <c r="CJ47" s="40">
        <v>5960698</v>
      </c>
      <c r="CK47" s="40">
        <v>998309</v>
      </c>
      <c r="CL47" s="40">
        <v>264511</v>
      </c>
      <c r="CM47" s="40">
        <v>176944</v>
      </c>
      <c r="CN47" s="40">
        <v>40071</v>
      </c>
      <c r="CO47" s="159">
        <v>99039</v>
      </c>
      <c r="CP47" s="41">
        <v>6813480</v>
      </c>
      <c r="CQ47" s="42">
        <v>626190</v>
      </c>
      <c r="CR47" s="42">
        <v>1967316</v>
      </c>
      <c r="CS47" s="42">
        <v>2234804</v>
      </c>
      <c r="CT47" s="42">
        <v>1985170</v>
      </c>
      <c r="CU47" s="41">
        <v>5346396</v>
      </c>
      <c r="CV47" s="42">
        <v>398418</v>
      </c>
      <c r="CW47" s="42">
        <v>1565051</v>
      </c>
      <c r="CX47" s="42">
        <v>1762436</v>
      </c>
      <c r="CY47" s="160">
        <v>1620491</v>
      </c>
    </row>
    <row r="48" spans="1:103">
      <c r="A48" s="154" t="s">
        <v>2795</v>
      </c>
      <c r="B48" s="150">
        <v>2018</v>
      </c>
      <c r="C48" s="188" t="s">
        <v>2635</v>
      </c>
      <c r="D48" s="140" t="s">
        <v>126</v>
      </c>
      <c r="E48" s="29" t="s">
        <v>2796</v>
      </c>
      <c r="F48" s="156" t="s">
        <v>2797</v>
      </c>
      <c r="G48" s="29" t="s">
        <v>2798</v>
      </c>
      <c r="H48" s="156" t="s">
        <v>2799</v>
      </c>
      <c r="I48" s="166">
        <v>2006</v>
      </c>
      <c r="J48" s="150">
        <v>1960</v>
      </c>
      <c r="K48" s="100" t="s">
        <v>131</v>
      </c>
      <c r="L48" s="100" t="s">
        <v>49</v>
      </c>
      <c r="M48" s="100" t="s">
        <v>109</v>
      </c>
      <c r="N48" s="100" t="s">
        <v>87</v>
      </c>
      <c r="O48" s="100" t="s">
        <v>2625</v>
      </c>
      <c r="P48" s="43">
        <f t="shared" si="0"/>
        <v>52.395099309999999</v>
      </c>
      <c r="Q48" s="162">
        <f t="shared" si="1"/>
        <v>45.284942409999999</v>
      </c>
      <c r="R48" s="43">
        <f t="shared" si="2"/>
        <v>46.441996269999997</v>
      </c>
      <c r="S48" s="162">
        <f t="shared" si="3"/>
        <v>44.927922510000002</v>
      </c>
      <c r="T48" s="43">
        <f t="shared" si="4"/>
        <v>52.652303150000002</v>
      </c>
      <c r="U48" s="162">
        <f t="shared" si="5"/>
        <v>44.958201109999997</v>
      </c>
      <c r="V48" s="43">
        <f t="shared" si="6"/>
        <v>54.060292699999998</v>
      </c>
      <c r="W48" s="162">
        <f t="shared" si="7"/>
        <v>43.82293104</v>
      </c>
      <c r="X48" s="43">
        <f t="shared" si="59"/>
        <v>60.30985656</v>
      </c>
      <c r="Y48" s="162">
        <f t="shared" si="9"/>
        <v>36.214124720000001</v>
      </c>
      <c r="Z48" s="23">
        <f t="shared" ref="Z48:AE48" si="67">BV48/$BU48*100</f>
        <v>86.624779770000004</v>
      </c>
      <c r="AA48" s="86">
        <f t="shared" si="67"/>
        <v>4.6592000860000002</v>
      </c>
      <c r="AB48" s="86">
        <f t="shared" si="67"/>
        <v>2.8257680559999998</v>
      </c>
      <c r="AC48" s="86">
        <f t="shared" si="67"/>
        <v>3.3867444450000002</v>
      </c>
      <c r="AD48" s="86">
        <f t="shared" si="67"/>
        <v>0.89245126779999995</v>
      </c>
      <c r="AE48" s="86">
        <f t="shared" si="67"/>
        <v>1.61105637</v>
      </c>
      <c r="AF48" s="23">
        <f t="shared" si="17"/>
        <v>86.138379869999994</v>
      </c>
      <c r="AG48" s="86">
        <f t="shared" si="18"/>
        <v>4.3456218150000003</v>
      </c>
      <c r="AH48" s="86">
        <f t="shared" si="19"/>
        <v>3.702515161</v>
      </c>
      <c r="AI48" s="86">
        <f t="shared" si="20"/>
        <v>3.6659218650000001</v>
      </c>
      <c r="AJ48" s="86">
        <f t="shared" si="21"/>
        <v>0.94555484739999995</v>
      </c>
      <c r="AK48" s="86">
        <f t="shared" si="22"/>
        <v>1.2020064370000001</v>
      </c>
      <c r="AL48" s="45">
        <f t="shared" si="12"/>
        <v>93.140486870000004</v>
      </c>
      <c r="AM48" s="46">
        <v>3</v>
      </c>
      <c r="AN48" s="47">
        <f t="shared" si="13"/>
        <v>36.081844490000002</v>
      </c>
      <c r="AO48" s="46">
        <v>10</v>
      </c>
      <c r="AP48" s="47">
        <f t="shared" si="14"/>
        <v>37.680762209999997</v>
      </c>
      <c r="AQ48" s="164">
        <v>14</v>
      </c>
      <c r="AR48" s="48">
        <v>71306</v>
      </c>
      <c r="AS48" s="87">
        <v>13</v>
      </c>
      <c r="AT48" s="50">
        <v>74945</v>
      </c>
      <c r="AU48" s="87">
        <v>15</v>
      </c>
      <c r="AV48" s="165">
        <f t="shared" si="15"/>
        <v>53.983902489999998</v>
      </c>
      <c r="AW48" s="100"/>
      <c r="AX48" s="39">
        <v>3277171</v>
      </c>
      <c r="AY48" s="40">
        <v>1717077</v>
      </c>
      <c r="AZ48" s="40">
        <v>1484065</v>
      </c>
      <c r="BA48" s="39">
        <v>2945233</v>
      </c>
      <c r="BB48" s="40">
        <v>1367825</v>
      </c>
      <c r="BC48" s="40">
        <v>1323232</v>
      </c>
      <c r="BD48" s="39">
        <v>2936561</v>
      </c>
      <c r="BE48" s="40">
        <v>1546167</v>
      </c>
      <c r="BF48" s="40">
        <v>1320225</v>
      </c>
      <c r="BG48" s="39">
        <v>2910369</v>
      </c>
      <c r="BH48" s="40">
        <v>1573354</v>
      </c>
      <c r="BI48" s="40">
        <v>1275409</v>
      </c>
      <c r="BJ48" s="39">
        <v>2596879</v>
      </c>
      <c r="BK48" s="40">
        <v>1566174</v>
      </c>
      <c r="BL48" s="40">
        <v>940437</v>
      </c>
      <c r="BM48" s="159">
        <v>90268</v>
      </c>
      <c r="BN48" s="39">
        <v>5335320</v>
      </c>
      <c r="BO48" s="40">
        <v>4418310</v>
      </c>
      <c r="BP48" s="40">
        <v>300600</v>
      </c>
      <c r="BQ48" s="40">
        <v>223890</v>
      </c>
      <c r="BR48" s="40">
        <v>202815</v>
      </c>
      <c r="BS48" s="40">
        <v>52320</v>
      </c>
      <c r="BT48" s="40">
        <v>137385</v>
      </c>
      <c r="BU48" s="39">
        <v>4069690</v>
      </c>
      <c r="BV48" s="40">
        <v>3525360</v>
      </c>
      <c r="BW48" s="40">
        <v>189615</v>
      </c>
      <c r="BX48" s="40">
        <v>115000</v>
      </c>
      <c r="BY48" s="40">
        <v>137830</v>
      </c>
      <c r="BZ48" s="40">
        <v>36320</v>
      </c>
      <c r="CA48" s="40">
        <v>65565</v>
      </c>
      <c r="CB48" s="39">
        <v>5303925</v>
      </c>
      <c r="CC48" s="40">
        <v>4405142</v>
      </c>
      <c r="CD48" s="40">
        <v>269141</v>
      </c>
      <c r="CE48" s="40">
        <v>250258</v>
      </c>
      <c r="CF48" s="40">
        <v>214856</v>
      </c>
      <c r="CG48" s="40">
        <v>55421</v>
      </c>
      <c r="CH48" s="159">
        <v>109107</v>
      </c>
      <c r="CI48" s="39">
        <v>4019862</v>
      </c>
      <c r="CJ48" s="40">
        <v>3462644</v>
      </c>
      <c r="CK48" s="40">
        <v>174688</v>
      </c>
      <c r="CL48" s="40">
        <v>148836</v>
      </c>
      <c r="CM48" s="40">
        <v>147365</v>
      </c>
      <c r="CN48" s="40">
        <v>38010</v>
      </c>
      <c r="CO48" s="159">
        <v>48319</v>
      </c>
      <c r="CP48" s="41">
        <v>3766900</v>
      </c>
      <c r="CQ48" s="42">
        <v>258391</v>
      </c>
      <c r="CR48" s="42">
        <v>928450</v>
      </c>
      <c r="CS48" s="42">
        <v>1220892</v>
      </c>
      <c r="CT48" s="42">
        <v>1359167</v>
      </c>
      <c r="CU48" s="41">
        <v>3178001</v>
      </c>
      <c r="CV48" s="42">
        <v>132557</v>
      </c>
      <c r="CW48" s="42">
        <v>793914</v>
      </c>
      <c r="CX48" s="42">
        <v>1054035</v>
      </c>
      <c r="CY48" s="160">
        <v>1197495</v>
      </c>
    </row>
    <row r="49" spans="1:103">
      <c r="A49" s="155" t="s">
        <v>2795</v>
      </c>
      <c r="B49" s="150">
        <v>2018</v>
      </c>
      <c r="C49" s="187" t="s">
        <v>2616</v>
      </c>
      <c r="D49" s="140" t="s">
        <v>126</v>
      </c>
      <c r="E49" s="29" t="s">
        <v>2800</v>
      </c>
      <c r="F49" s="156" t="s">
        <v>1480</v>
      </c>
      <c r="G49" s="29" t="s">
        <v>2801</v>
      </c>
      <c r="H49" s="156" t="s">
        <v>2802</v>
      </c>
      <c r="I49" s="166" t="s">
        <v>2803</v>
      </c>
      <c r="J49" s="150">
        <v>1958</v>
      </c>
      <c r="K49" s="100" t="s">
        <v>131</v>
      </c>
      <c r="L49" s="100" t="s">
        <v>49</v>
      </c>
      <c r="M49" s="100" t="s">
        <v>123</v>
      </c>
      <c r="N49" s="100" t="s">
        <v>87</v>
      </c>
      <c r="O49" s="100" t="s">
        <v>102</v>
      </c>
      <c r="P49" s="43">
        <f t="shared" si="0"/>
        <v>52.395099309999999</v>
      </c>
      <c r="Q49" s="162">
        <f t="shared" si="1"/>
        <v>45.284942409999999</v>
      </c>
      <c r="R49" s="43">
        <f t="shared" si="2"/>
        <v>46.441996269999997</v>
      </c>
      <c r="S49" s="162">
        <f t="shared" si="3"/>
        <v>44.927922510000002</v>
      </c>
      <c r="T49" s="43">
        <f t="shared" si="4"/>
        <v>52.652303150000002</v>
      </c>
      <c r="U49" s="162">
        <f t="shared" si="5"/>
        <v>44.958201109999997</v>
      </c>
      <c r="V49" s="43">
        <f t="shared" si="6"/>
        <v>54.060292699999998</v>
      </c>
      <c r="W49" s="162">
        <f t="shared" si="7"/>
        <v>43.82293104</v>
      </c>
      <c r="X49" s="43">
        <f t="shared" si="59"/>
        <v>48.736690539999998</v>
      </c>
      <c r="Y49" s="162">
        <f t="shared" si="9"/>
        <v>43.498246559999998</v>
      </c>
      <c r="Z49" s="23">
        <f t="shared" ref="Z49:AE49" si="68">BV49/$BU49*100</f>
        <v>86.624779770000004</v>
      </c>
      <c r="AA49" s="86">
        <f t="shared" si="68"/>
        <v>4.6592000860000002</v>
      </c>
      <c r="AB49" s="86">
        <f t="shared" si="68"/>
        <v>2.8257680559999998</v>
      </c>
      <c r="AC49" s="86">
        <f t="shared" si="68"/>
        <v>3.3867444450000002</v>
      </c>
      <c r="AD49" s="86">
        <f t="shared" si="68"/>
        <v>0.89245126779999995</v>
      </c>
      <c r="AE49" s="86">
        <f t="shared" si="68"/>
        <v>1.61105637</v>
      </c>
      <c r="AF49" s="23">
        <f t="shared" si="17"/>
        <v>86.138379869999994</v>
      </c>
      <c r="AG49" s="86">
        <f t="shared" si="18"/>
        <v>4.3456218150000003</v>
      </c>
      <c r="AH49" s="86">
        <f t="shared" si="19"/>
        <v>3.702515161</v>
      </c>
      <c r="AI49" s="86">
        <f t="shared" si="20"/>
        <v>3.6659218650000001</v>
      </c>
      <c r="AJ49" s="86">
        <f t="shared" si="21"/>
        <v>0.94555484739999995</v>
      </c>
      <c r="AK49" s="86">
        <f t="shared" si="22"/>
        <v>1.2020064370000001</v>
      </c>
      <c r="AL49" s="45">
        <f t="shared" si="12"/>
        <v>93.140486870000004</v>
      </c>
      <c r="AM49" s="46">
        <v>3</v>
      </c>
      <c r="AN49" s="47">
        <f t="shared" si="13"/>
        <v>36.081844490000002</v>
      </c>
      <c r="AO49" s="46">
        <v>10</v>
      </c>
      <c r="AP49" s="47">
        <f t="shared" si="14"/>
        <v>37.680762209999997</v>
      </c>
      <c r="AQ49" s="164">
        <v>14</v>
      </c>
      <c r="AR49" s="48">
        <v>71306</v>
      </c>
      <c r="AS49" s="87">
        <v>13</v>
      </c>
      <c r="AT49" s="50">
        <v>74945</v>
      </c>
      <c r="AU49" s="87">
        <v>15</v>
      </c>
      <c r="AV49" s="165">
        <f t="shared" si="15"/>
        <v>53.983902489999998</v>
      </c>
      <c r="AW49" s="100"/>
      <c r="AX49" s="39">
        <v>3277171</v>
      </c>
      <c r="AY49" s="40">
        <v>1717077</v>
      </c>
      <c r="AZ49" s="40">
        <v>1484065</v>
      </c>
      <c r="BA49" s="39">
        <v>2945233</v>
      </c>
      <c r="BB49" s="40">
        <v>1367825</v>
      </c>
      <c r="BC49" s="40">
        <v>1323232</v>
      </c>
      <c r="BD49" s="39">
        <v>2936561</v>
      </c>
      <c r="BE49" s="40">
        <v>1546167</v>
      </c>
      <c r="BF49" s="40">
        <v>1320225</v>
      </c>
      <c r="BG49" s="39">
        <v>2910369</v>
      </c>
      <c r="BH49" s="40">
        <v>1573354</v>
      </c>
      <c r="BI49" s="40">
        <v>1275409</v>
      </c>
      <c r="BJ49" s="39">
        <v>3214256</v>
      </c>
      <c r="BK49" s="40">
        <v>1566522</v>
      </c>
      <c r="BL49" s="40">
        <v>1398145</v>
      </c>
      <c r="BM49" s="159">
        <v>249589</v>
      </c>
      <c r="BN49" s="39">
        <v>5335320</v>
      </c>
      <c r="BO49" s="40">
        <v>4418310</v>
      </c>
      <c r="BP49" s="40">
        <v>300600</v>
      </c>
      <c r="BQ49" s="40">
        <v>223890</v>
      </c>
      <c r="BR49" s="40">
        <v>202815</v>
      </c>
      <c r="BS49" s="40">
        <v>52320</v>
      </c>
      <c r="BT49" s="40">
        <v>137385</v>
      </c>
      <c r="BU49" s="39">
        <v>4069690</v>
      </c>
      <c r="BV49" s="40">
        <v>3525360</v>
      </c>
      <c r="BW49" s="40">
        <v>189615</v>
      </c>
      <c r="BX49" s="40">
        <v>115000</v>
      </c>
      <c r="BY49" s="40">
        <v>137830</v>
      </c>
      <c r="BZ49" s="40">
        <v>36320</v>
      </c>
      <c r="CA49" s="40">
        <v>65565</v>
      </c>
      <c r="CB49" s="39">
        <v>5303925</v>
      </c>
      <c r="CC49" s="40">
        <v>4405142</v>
      </c>
      <c r="CD49" s="40">
        <v>269141</v>
      </c>
      <c r="CE49" s="40">
        <v>250258</v>
      </c>
      <c r="CF49" s="40">
        <v>214856</v>
      </c>
      <c r="CG49" s="40">
        <v>55421</v>
      </c>
      <c r="CH49" s="159">
        <v>109107</v>
      </c>
      <c r="CI49" s="39">
        <v>4019862</v>
      </c>
      <c r="CJ49" s="40">
        <v>3462644</v>
      </c>
      <c r="CK49" s="40">
        <v>174688</v>
      </c>
      <c r="CL49" s="40">
        <v>148836</v>
      </c>
      <c r="CM49" s="40">
        <v>147365</v>
      </c>
      <c r="CN49" s="40">
        <v>38010</v>
      </c>
      <c r="CO49" s="159">
        <v>48319</v>
      </c>
      <c r="CP49" s="41">
        <v>3766900</v>
      </c>
      <c r="CQ49" s="42">
        <v>258391</v>
      </c>
      <c r="CR49" s="42">
        <v>928450</v>
      </c>
      <c r="CS49" s="42">
        <v>1220892</v>
      </c>
      <c r="CT49" s="42">
        <v>1359167</v>
      </c>
      <c r="CU49" s="41">
        <v>3178001</v>
      </c>
      <c r="CV49" s="42">
        <v>132557</v>
      </c>
      <c r="CW49" s="42">
        <v>793914</v>
      </c>
      <c r="CX49" s="42">
        <v>1054035</v>
      </c>
      <c r="CY49" s="160">
        <v>1197495</v>
      </c>
    </row>
    <row r="50" spans="1:103">
      <c r="A50" s="155" t="s">
        <v>2804</v>
      </c>
      <c r="B50" s="150">
        <v>2018</v>
      </c>
      <c r="C50" s="188" t="s">
        <v>2635</v>
      </c>
      <c r="D50" s="140" t="s">
        <v>80</v>
      </c>
      <c r="E50" s="29" t="s">
        <v>2335</v>
      </c>
      <c r="F50" s="156" t="s">
        <v>2805</v>
      </c>
      <c r="G50" s="29" t="s">
        <v>2806</v>
      </c>
      <c r="H50" s="156" t="s">
        <v>2807</v>
      </c>
      <c r="I50" s="166" t="s">
        <v>2808</v>
      </c>
      <c r="J50" s="150">
        <v>1951</v>
      </c>
      <c r="K50" s="100" t="s">
        <v>85</v>
      </c>
      <c r="L50" s="100" t="s">
        <v>49</v>
      </c>
      <c r="M50" s="100" t="s">
        <v>86</v>
      </c>
      <c r="N50" s="100" t="s">
        <v>87</v>
      </c>
      <c r="O50" s="100" t="s">
        <v>2625</v>
      </c>
      <c r="P50" s="43">
        <f t="shared" si="0"/>
        <v>41.058822280000001</v>
      </c>
      <c r="Q50" s="162">
        <f t="shared" si="1"/>
        <v>57.601740450000001</v>
      </c>
      <c r="R50" s="43">
        <f t="shared" si="2"/>
        <v>40.057452470000001</v>
      </c>
      <c r="S50" s="162">
        <f t="shared" si="3"/>
        <v>57.858223350000003</v>
      </c>
      <c r="T50" s="43">
        <f t="shared" si="4"/>
        <v>43.78935954</v>
      </c>
      <c r="U50" s="162">
        <f t="shared" si="5"/>
        <v>55.285846739999997</v>
      </c>
      <c r="V50" s="43">
        <f t="shared" si="6"/>
        <v>42.999087549999999</v>
      </c>
      <c r="W50" s="162">
        <f t="shared" si="7"/>
        <v>56.17296632</v>
      </c>
      <c r="X50" s="43">
        <f t="shared" si="59"/>
        <v>39.474586500000001</v>
      </c>
      <c r="Y50" s="162">
        <f t="shared" si="9"/>
        <v>58.492867560000001</v>
      </c>
      <c r="Z50" s="23">
        <f t="shared" ref="Z50:AE50" si="69">BV50/$BU50*100</f>
        <v>59.724726459999999</v>
      </c>
      <c r="AA50" s="86">
        <f t="shared" si="69"/>
        <v>36.731434710000002</v>
      </c>
      <c r="AB50" s="86">
        <f t="shared" si="69"/>
        <v>1.687926265</v>
      </c>
      <c r="AC50" s="86">
        <f t="shared" si="69"/>
        <v>0.6943433416</v>
      </c>
      <c r="AD50" s="86">
        <f t="shared" si="69"/>
        <v>0.42377342010000002</v>
      </c>
      <c r="AE50" s="86">
        <f t="shared" si="69"/>
        <v>0.7377957959</v>
      </c>
      <c r="AF50" s="23">
        <f t="shared" si="17"/>
        <v>60.958556649999998</v>
      </c>
      <c r="AG50" s="86">
        <f t="shared" si="18"/>
        <v>34.554211119999998</v>
      </c>
      <c r="AH50" s="86">
        <f t="shared" si="19"/>
        <v>2.485687752</v>
      </c>
      <c r="AI50" s="86">
        <f t="shared" si="20"/>
        <v>0.91199606460000004</v>
      </c>
      <c r="AJ50" s="86">
        <f t="shared" si="21"/>
        <v>0.42681289230000002</v>
      </c>
      <c r="AK50" s="86">
        <f t="shared" si="22"/>
        <v>0.66273552700000005</v>
      </c>
      <c r="AL50" s="45">
        <f t="shared" si="12"/>
        <v>84.506268759999998</v>
      </c>
      <c r="AM50" s="46">
        <v>48</v>
      </c>
      <c r="AN50" s="47">
        <f t="shared" si="13"/>
        <v>22.02559132</v>
      </c>
      <c r="AO50" s="46">
        <v>49</v>
      </c>
      <c r="AP50" s="47">
        <f t="shared" si="14"/>
        <v>25.83387896</v>
      </c>
      <c r="AQ50" s="164">
        <v>47</v>
      </c>
      <c r="AR50" s="48">
        <v>45081</v>
      </c>
      <c r="AS50" s="87">
        <v>50</v>
      </c>
      <c r="AT50" s="50">
        <v>56214</v>
      </c>
      <c r="AU50" s="87">
        <v>47</v>
      </c>
      <c r="AV50" s="165">
        <f t="shared" si="15"/>
        <v>44.29551292</v>
      </c>
      <c r="AW50" s="100"/>
      <c r="AX50" s="39">
        <v>1313686</v>
      </c>
      <c r="AY50" s="40">
        <v>539384</v>
      </c>
      <c r="AZ50" s="40">
        <v>756706</v>
      </c>
      <c r="BA50" s="39">
        <v>1211088</v>
      </c>
      <c r="BB50" s="40">
        <v>485131</v>
      </c>
      <c r="BC50" s="40">
        <v>700714</v>
      </c>
      <c r="BD50" s="39">
        <v>1285584</v>
      </c>
      <c r="BE50" s="40">
        <v>562949</v>
      </c>
      <c r="BF50" s="40">
        <v>710746</v>
      </c>
      <c r="BG50" s="39">
        <v>1289939</v>
      </c>
      <c r="BH50" s="40">
        <v>554662</v>
      </c>
      <c r="BI50" s="40">
        <v>724597</v>
      </c>
      <c r="BJ50" s="39">
        <v>936215</v>
      </c>
      <c r="BK50" s="40">
        <v>369567</v>
      </c>
      <c r="BL50" s="40">
        <v>547619</v>
      </c>
      <c r="BM50" s="159">
        <v>19029</v>
      </c>
      <c r="BN50" s="39">
        <v>2941840</v>
      </c>
      <c r="BO50" s="40">
        <v>1685420</v>
      </c>
      <c r="BP50" s="40">
        <v>1120880</v>
      </c>
      <c r="BQ50" s="40">
        <v>67295</v>
      </c>
      <c r="BR50" s="40">
        <v>20965</v>
      </c>
      <c r="BS50" s="40">
        <v>13280</v>
      </c>
      <c r="BT50" s="40">
        <v>34000</v>
      </c>
      <c r="BU50" s="39">
        <v>2232325</v>
      </c>
      <c r="BV50" s="40">
        <v>1333250</v>
      </c>
      <c r="BW50" s="40">
        <v>819965</v>
      </c>
      <c r="BX50" s="40">
        <v>37680</v>
      </c>
      <c r="BY50" s="40">
        <v>15500</v>
      </c>
      <c r="BZ50" s="40">
        <v>9460</v>
      </c>
      <c r="CA50" s="40">
        <v>16470</v>
      </c>
      <c r="CB50" s="39">
        <v>2967297</v>
      </c>
      <c r="CC50" s="40">
        <v>1722287</v>
      </c>
      <c r="CD50" s="40">
        <v>1093512</v>
      </c>
      <c r="CE50" s="40">
        <v>81481</v>
      </c>
      <c r="CF50" s="40">
        <v>26425</v>
      </c>
      <c r="CG50" s="40">
        <v>13845</v>
      </c>
      <c r="CH50" s="159">
        <v>29747</v>
      </c>
      <c r="CI50" s="39">
        <v>2211742</v>
      </c>
      <c r="CJ50" s="40">
        <v>1348246</v>
      </c>
      <c r="CK50" s="40">
        <v>764250</v>
      </c>
      <c r="CL50" s="40">
        <v>54977</v>
      </c>
      <c r="CM50" s="40">
        <v>20171</v>
      </c>
      <c r="CN50" s="40">
        <v>9440</v>
      </c>
      <c r="CO50" s="159">
        <v>14658</v>
      </c>
      <c r="CP50" s="41">
        <v>1975670</v>
      </c>
      <c r="CQ50" s="42">
        <v>306105</v>
      </c>
      <c r="CR50" s="42">
        <v>601355</v>
      </c>
      <c r="CS50" s="42">
        <v>633057</v>
      </c>
      <c r="CT50" s="42">
        <v>435153</v>
      </c>
      <c r="CU50" s="41">
        <v>1191300</v>
      </c>
      <c r="CV50" s="42">
        <v>141172</v>
      </c>
      <c r="CW50" s="42">
        <v>349768</v>
      </c>
      <c r="CX50" s="42">
        <v>392601</v>
      </c>
      <c r="CY50" s="160">
        <v>307759</v>
      </c>
    </row>
    <row r="51" spans="1:103">
      <c r="A51" s="154" t="s">
        <v>2804</v>
      </c>
      <c r="B51" s="150">
        <v>2018</v>
      </c>
      <c r="C51" s="187" t="s">
        <v>2616</v>
      </c>
      <c r="D51" s="140" t="s">
        <v>80</v>
      </c>
      <c r="E51" s="29" t="s">
        <v>1073</v>
      </c>
      <c r="F51" s="156" t="s">
        <v>2809</v>
      </c>
      <c r="G51" s="29" t="s">
        <v>2810</v>
      </c>
      <c r="H51" s="156" t="s">
        <v>2811</v>
      </c>
      <c r="I51" s="166" t="s">
        <v>2803</v>
      </c>
      <c r="J51" s="150">
        <v>1959</v>
      </c>
      <c r="K51" s="100" t="s">
        <v>131</v>
      </c>
      <c r="L51" s="100" t="s">
        <v>49</v>
      </c>
      <c r="M51" s="100" t="s">
        <v>86</v>
      </c>
      <c r="N51" s="100" t="s">
        <v>87</v>
      </c>
      <c r="O51" s="100" t="s">
        <v>102</v>
      </c>
      <c r="P51" s="43">
        <f t="shared" si="0"/>
        <v>41.058822280000001</v>
      </c>
      <c r="Q51" s="162">
        <f t="shared" si="1"/>
        <v>57.601740450000001</v>
      </c>
      <c r="R51" s="43">
        <f t="shared" si="2"/>
        <v>40.057452470000001</v>
      </c>
      <c r="S51" s="162">
        <f t="shared" si="3"/>
        <v>57.858223350000003</v>
      </c>
      <c r="T51" s="43">
        <f t="shared" si="4"/>
        <v>43.78935954</v>
      </c>
      <c r="U51" s="162">
        <f t="shared" si="5"/>
        <v>55.285846739999997</v>
      </c>
      <c r="V51" s="43">
        <f t="shared" si="6"/>
        <v>42.999087549999999</v>
      </c>
      <c r="W51" s="162">
        <f t="shared" si="7"/>
        <v>56.17296632</v>
      </c>
      <c r="X51" s="43">
        <f t="shared" si="59"/>
        <v>44.129274019999997</v>
      </c>
      <c r="Y51" s="162">
        <f t="shared" si="9"/>
        <v>54.10522254</v>
      </c>
      <c r="Z51" s="23">
        <f t="shared" ref="Z51:AE51" si="70">BV51/$BU51*100</f>
        <v>59.724726459999999</v>
      </c>
      <c r="AA51" s="86">
        <f t="shared" si="70"/>
        <v>36.731434710000002</v>
      </c>
      <c r="AB51" s="86">
        <f t="shared" si="70"/>
        <v>1.687926265</v>
      </c>
      <c r="AC51" s="86">
        <f t="shared" si="70"/>
        <v>0.6943433416</v>
      </c>
      <c r="AD51" s="86">
        <f t="shared" si="70"/>
        <v>0.42377342010000002</v>
      </c>
      <c r="AE51" s="86">
        <f t="shared" si="70"/>
        <v>0.7377957959</v>
      </c>
      <c r="AF51" s="23">
        <f t="shared" si="17"/>
        <v>60.958556649999998</v>
      </c>
      <c r="AG51" s="86">
        <f t="shared" si="18"/>
        <v>34.554211119999998</v>
      </c>
      <c r="AH51" s="86">
        <f t="shared" si="19"/>
        <v>2.485687752</v>
      </c>
      <c r="AI51" s="86">
        <f t="shared" si="20"/>
        <v>0.91199606460000004</v>
      </c>
      <c r="AJ51" s="86">
        <f t="shared" si="21"/>
        <v>0.42681289230000002</v>
      </c>
      <c r="AK51" s="86">
        <f t="shared" si="22"/>
        <v>0.66273552700000005</v>
      </c>
      <c r="AL51" s="45">
        <f t="shared" si="12"/>
        <v>84.506268759999998</v>
      </c>
      <c r="AM51" s="46">
        <v>48</v>
      </c>
      <c r="AN51" s="47">
        <f t="shared" si="13"/>
        <v>22.02559132</v>
      </c>
      <c r="AO51" s="46">
        <v>49</v>
      </c>
      <c r="AP51" s="47">
        <f t="shared" si="14"/>
        <v>25.83387896</v>
      </c>
      <c r="AQ51" s="164">
        <v>47</v>
      </c>
      <c r="AR51" s="48">
        <v>45081</v>
      </c>
      <c r="AS51" s="87">
        <v>50</v>
      </c>
      <c r="AT51" s="50">
        <v>56214</v>
      </c>
      <c r="AU51" s="87">
        <v>47</v>
      </c>
      <c r="AV51" s="165">
        <f t="shared" si="15"/>
        <v>44.29551292</v>
      </c>
      <c r="AW51" s="100"/>
      <c r="AX51" s="39">
        <v>1313686</v>
      </c>
      <c r="AY51" s="40">
        <v>539384</v>
      </c>
      <c r="AZ51" s="40">
        <v>756706</v>
      </c>
      <c r="BA51" s="39">
        <v>1211088</v>
      </c>
      <c r="BB51" s="40">
        <v>485131</v>
      </c>
      <c r="BC51" s="40">
        <v>700714</v>
      </c>
      <c r="BD51" s="39">
        <v>1285584</v>
      </c>
      <c r="BE51" s="40">
        <v>562949</v>
      </c>
      <c r="BF51" s="40">
        <v>710746</v>
      </c>
      <c r="BG51" s="39">
        <v>1289939</v>
      </c>
      <c r="BH51" s="40">
        <v>554662</v>
      </c>
      <c r="BI51" s="40">
        <v>724597</v>
      </c>
      <c r="BJ51" s="39">
        <v>1311354</v>
      </c>
      <c r="BK51" s="40">
        <v>578691</v>
      </c>
      <c r="BL51" s="40">
        <v>709511</v>
      </c>
      <c r="BM51" s="159">
        <v>23152</v>
      </c>
      <c r="BN51" s="39">
        <v>2941840</v>
      </c>
      <c r="BO51" s="40">
        <v>1685420</v>
      </c>
      <c r="BP51" s="40">
        <v>1120880</v>
      </c>
      <c r="BQ51" s="40">
        <v>67295</v>
      </c>
      <c r="BR51" s="40">
        <v>20965</v>
      </c>
      <c r="BS51" s="40">
        <v>13280</v>
      </c>
      <c r="BT51" s="40">
        <v>34000</v>
      </c>
      <c r="BU51" s="39">
        <v>2232325</v>
      </c>
      <c r="BV51" s="40">
        <v>1333250</v>
      </c>
      <c r="BW51" s="40">
        <v>819965</v>
      </c>
      <c r="BX51" s="40">
        <v>37680</v>
      </c>
      <c r="BY51" s="40">
        <v>15500</v>
      </c>
      <c r="BZ51" s="40">
        <v>9460</v>
      </c>
      <c r="CA51" s="40">
        <v>16470</v>
      </c>
      <c r="CB51" s="39">
        <v>2967297</v>
      </c>
      <c r="CC51" s="40">
        <v>1722287</v>
      </c>
      <c r="CD51" s="40">
        <v>1093512</v>
      </c>
      <c r="CE51" s="40">
        <v>81481</v>
      </c>
      <c r="CF51" s="40">
        <v>26425</v>
      </c>
      <c r="CG51" s="40">
        <v>13845</v>
      </c>
      <c r="CH51" s="159">
        <v>29747</v>
      </c>
      <c r="CI51" s="39">
        <v>2211742</v>
      </c>
      <c r="CJ51" s="40">
        <v>1348246</v>
      </c>
      <c r="CK51" s="40">
        <v>764250</v>
      </c>
      <c r="CL51" s="40">
        <v>54977</v>
      </c>
      <c r="CM51" s="40">
        <v>20171</v>
      </c>
      <c r="CN51" s="40">
        <v>9440</v>
      </c>
      <c r="CO51" s="159">
        <v>14658</v>
      </c>
      <c r="CP51" s="41">
        <v>1975670</v>
      </c>
      <c r="CQ51" s="42">
        <v>306105</v>
      </c>
      <c r="CR51" s="42">
        <v>601355</v>
      </c>
      <c r="CS51" s="42">
        <v>633057</v>
      </c>
      <c r="CT51" s="42">
        <v>435153</v>
      </c>
      <c r="CU51" s="41">
        <v>1191300</v>
      </c>
      <c r="CV51" s="42">
        <v>141172</v>
      </c>
      <c r="CW51" s="42">
        <v>349768</v>
      </c>
      <c r="CX51" s="42">
        <v>392601</v>
      </c>
      <c r="CY51" s="160">
        <v>307759</v>
      </c>
    </row>
    <row r="52" spans="1:103">
      <c r="A52" s="154" t="s">
        <v>2812</v>
      </c>
      <c r="B52" s="150">
        <v>2018</v>
      </c>
      <c r="C52" s="188" t="s">
        <v>2635</v>
      </c>
      <c r="D52" s="140" t="s">
        <v>80</v>
      </c>
      <c r="E52" s="29" t="s">
        <v>287</v>
      </c>
      <c r="F52" s="156" t="s">
        <v>2813</v>
      </c>
      <c r="G52" s="29" t="s">
        <v>2814</v>
      </c>
      <c r="H52" s="156" t="s">
        <v>2815</v>
      </c>
      <c r="I52" s="166">
        <v>2018</v>
      </c>
      <c r="J52" s="150">
        <v>1979</v>
      </c>
      <c r="K52" s="100" t="s">
        <v>85</v>
      </c>
      <c r="L52" s="100" t="s">
        <v>49</v>
      </c>
      <c r="M52" s="100" t="s">
        <v>196</v>
      </c>
      <c r="N52" s="100" t="s">
        <v>87</v>
      </c>
      <c r="O52" s="100" t="s">
        <v>2625</v>
      </c>
      <c r="P52" s="43">
        <f t="shared" si="0"/>
        <v>41.408781740000002</v>
      </c>
      <c r="Q52" s="162">
        <f t="shared" si="1"/>
        <v>56.799655780000002</v>
      </c>
      <c r="R52" s="43">
        <f t="shared" si="2"/>
        <v>37.878071470000002</v>
      </c>
      <c r="S52" s="162">
        <f t="shared" si="3"/>
        <v>56.389511800000001</v>
      </c>
      <c r="T52" s="43">
        <f t="shared" si="4"/>
        <v>44.281248720000001</v>
      </c>
      <c r="U52" s="162">
        <f t="shared" si="5"/>
        <v>53.639899419999999</v>
      </c>
      <c r="V52" s="43">
        <f t="shared" si="6"/>
        <v>49.226915609999999</v>
      </c>
      <c r="W52" s="162">
        <f t="shared" si="7"/>
        <v>49.360164230000002</v>
      </c>
      <c r="X52" s="43">
        <f t="shared" si="59"/>
        <v>45.569340889999999</v>
      </c>
      <c r="Y52" s="162">
        <f t="shared" si="9"/>
        <v>51.38323106</v>
      </c>
      <c r="Z52" s="23">
        <f t="shared" ref="Z52:AE52" si="71">BV52/$BU52*100</f>
        <v>83.162802619999994</v>
      </c>
      <c r="AA52" s="86">
        <f t="shared" si="71"/>
        <v>10.98600819</v>
      </c>
      <c r="AB52" s="86">
        <f t="shared" si="71"/>
        <v>2.5740888160000002</v>
      </c>
      <c r="AC52" s="86">
        <f t="shared" si="71"/>
        <v>1.315662289</v>
      </c>
      <c r="AD52" s="86">
        <f t="shared" si="71"/>
        <v>0.41748438510000002</v>
      </c>
      <c r="AE52" s="86">
        <f t="shared" si="71"/>
        <v>1.543953699</v>
      </c>
      <c r="AF52" s="23">
        <f t="shared" si="17"/>
        <v>83.034939699999995</v>
      </c>
      <c r="AG52" s="86">
        <f t="shared" si="18"/>
        <v>10.72886963</v>
      </c>
      <c r="AH52" s="86">
        <f t="shared" si="19"/>
        <v>2.88840276</v>
      </c>
      <c r="AI52" s="86">
        <f t="shared" si="20"/>
        <v>1.714871356</v>
      </c>
      <c r="AJ52" s="86">
        <f t="shared" si="21"/>
        <v>0.40313435479999998</v>
      </c>
      <c r="AK52" s="86">
        <f t="shared" si="22"/>
        <v>1.2297822</v>
      </c>
      <c r="AL52" s="45">
        <f t="shared" si="12"/>
        <v>89.9214202</v>
      </c>
      <c r="AM52" s="46">
        <v>27</v>
      </c>
      <c r="AN52" s="47">
        <f t="shared" si="13"/>
        <v>29.218016460000001</v>
      </c>
      <c r="AO52" s="46">
        <v>32</v>
      </c>
      <c r="AP52" s="47">
        <f t="shared" si="14"/>
        <v>30.211265610000002</v>
      </c>
      <c r="AQ52" s="164">
        <v>36</v>
      </c>
      <c r="AR52" s="48">
        <v>55461</v>
      </c>
      <c r="AS52" s="87">
        <v>38</v>
      </c>
      <c r="AT52" s="50">
        <v>59138</v>
      </c>
      <c r="AU52" s="87">
        <v>40</v>
      </c>
      <c r="AV52" s="165">
        <f t="shared" si="15"/>
        <v>58.038267429999998</v>
      </c>
      <c r="AW52" s="100"/>
      <c r="AX52" s="39">
        <v>3025962</v>
      </c>
      <c r="AY52" s="40">
        <v>1253014</v>
      </c>
      <c r="AZ52" s="40">
        <v>1718736</v>
      </c>
      <c r="BA52" s="39">
        <v>2827673</v>
      </c>
      <c r="BB52" s="40">
        <v>1071068</v>
      </c>
      <c r="BC52" s="40">
        <v>1594511</v>
      </c>
      <c r="BD52" s="39">
        <v>2763689</v>
      </c>
      <c r="BE52" s="40">
        <v>1223796</v>
      </c>
      <c r="BF52" s="40">
        <v>1482440</v>
      </c>
      <c r="BG52" s="39">
        <v>2929111</v>
      </c>
      <c r="BH52" s="40">
        <v>1441911</v>
      </c>
      <c r="BI52" s="40">
        <v>1445814</v>
      </c>
      <c r="BJ52" s="39">
        <v>2442289</v>
      </c>
      <c r="BK52" s="40">
        <v>1112935</v>
      </c>
      <c r="BL52" s="40">
        <v>1254927</v>
      </c>
      <c r="BM52" s="159">
        <v>74427</v>
      </c>
      <c r="BN52" s="39">
        <v>5971690</v>
      </c>
      <c r="BO52" s="40">
        <v>4831765</v>
      </c>
      <c r="BP52" s="40">
        <v>686315</v>
      </c>
      <c r="BQ52" s="40">
        <v>207930</v>
      </c>
      <c r="BR52" s="40">
        <v>83495</v>
      </c>
      <c r="BS52" s="40">
        <v>23655</v>
      </c>
      <c r="BT52" s="40">
        <v>138530</v>
      </c>
      <c r="BU52" s="39">
        <v>4603765</v>
      </c>
      <c r="BV52" s="40">
        <v>3828620</v>
      </c>
      <c r="BW52" s="40">
        <v>505770</v>
      </c>
      <c r="BX52" s="40">
        <v>118505</v>
      </c>
      <c r="BY52" s="40">
        <v>60570</v>
      </c>
      <c r="BZ52" s="40">
        <v>19220</v>
      </c>
      <c r="CA52" s="40">
        <v>71080</v>
      </c>
      <c r="CB52" s="39">
        <v>5988927</v>
      </c>
      <c r="CC52" s="40">
        <v>4850748</v>
      </c>
      <c r="CD52" s="40">
        <v>687149</v>
      </c>
      <c r="CE52" s="40">
        <v>212470</v>
      </c>
      <c r="CF52" s="40">
        <v>102984</v>
      </c>
      <c r="CG52" s="40">
        <v>24062</v>
      </c>
      <c r="CH52" s="159">
        <v>111514</v>
      </c>
      <c r="CI52" s="39">
        <v>4563491</v>
      </c>
      <c r="CJ52" s="40">
        <v>3789292</v>
      </c>
      <c r="CK52" s="40">
        <v>489611</v>
      </c>
      <c r="CL52" s="40">
        <v>131812</v>
      </c>
      <c r="CM52" s="40">
        <v>78258</v>
      </c>
      <c r="CN52" s="40">
        <v>18397</v>
      </c>
      <c r="CO52" s="159">
        <v>56121</v>
      </c>
      <c r="CP52" s="41">
        <v>4150049</v>
      </c>
      <c r="CQ52" s="42">
        <v>418266</v>
      </c>
      <c r="CR52" s="42">
        <v>1270622</v>
      </c>
      <c r="CS52" s="42">
        <v>1248599</v>
      </c>
      <c r="CT52" s="42">
        <v>1212562</v>
      </c>
      <c r="CU52" s="41">
        <v>3424173</v>
      </c>
      <c r="CV52" s="42">
        <v>307014</v>
      </c>
      <c r="CW52" s="42">
        <v>1062615</v>
      </c>
      <c r="CX52" s="42">
        <v>1020058</v>
      </c>
      <c r="CY52" s="160">
        <v>1034486</v>
      </c>
    </row>
    <row r="53" spans="1:103">
      <c r="A53" s="154" t="s">
        <v>2812</v>
      </c>
      <c r="B53" s="150">
        <v>2016</v>
      </c>
      <c r="C53" s="186" t="s">
        <v>2621</v>
      </c>
      <c r="D53" s="140" t="s">
        <v>80</v>
      </c>
      <c r="E53" s="29" t="s">
        <v>2314</v>
      </c>
      <c r="F53" s="156" t="s">
        <v>2816</v>
      </c>
      <c r="G53" s="29" t="s">
        <v>2817</v>
      </c>
      <c r="H53" s="156" t="s">
        <v>2818</v>
      </c>
      <c r="I53" s="166">
        <v>2010</v>
      </c>
      <c r="J53" s="150">
        <v>1950</v>
      </c>
      <c r="K53" s="100" t="s">
        <v>85</v>
      </c>
      <c r="L53" s="100" t="s">
        <v>49</v>
      </c>
      <c r="M53" s="100" t="s">
        <v>86</v>
      </c>
      <c r="N53" s="100" t="s">
        <v>87</v>
      </c>
      <c r="O53" s="100" t="s">
        <v>2625</v>
      </c>
      <c r="P53" s="43">
        <f t="shared" si="0"/>
        <v>41.408781740000002</v>
      </c>
      <c r="Q53" s="162">
        <f t="shared" si="1"/>
        <v>56.799655780000002</v>
      </c>
      <c r="R53" s="43">
        <f t="shared" si="2"/>
        <v>37.878071470000002</v>
      </c>
      <c r="S53" s="162">
        <f t="shared" si="3"/>
        <v>56.389511800000001</v>
      </c>
      <c r="T53" s="43">
        <f t="shared" si="4"/>
        <v>44.281248720000001</v>
      </c>
      <c r="U53" s="162">
        <f t="shared" si="5"/>
        <v>53.639899419999999</v>
      </c>
      <c r="V53" s="43">
        <f t="shared" si="6"/>
        <v>49.226915609999999</v>
      </c>
      <c r="W53" s="162">
        <f t="shared" si="7"/>
        <v>49.360164230000002</v>
      </c>
      <c r="X53" s="43">
        <f t="shared" si="59"/>
        <v>46.391956729999997</v>
      </c>
      <c r="Y53" s="162">
        <f t="shared" si="9"/>
        <v>49.184251570000001</v>
      </c>
      <c r="Z53" s="23">
        <f t="shared" ref="Z53:AE53" si="72">BV53/$BU53*100</f>
        <v>83.162802619999994</v>
      </c>
      <c r="AA53" s="86">
        <f t="shared" si="72"/>
        <v>10.98600819</v>
      </c>
      <c r="AB53" s="86">
        <f t="shared" si="72"/>
        <v>2.5740888160000002</v>
      </c>
      <c r="AC53" s="86">
        <f t="shared" si="72"/>
        <v>1.315662289</v>
      </c>
      <c r="AD53" s="86">
        <f t="shared" si="72"/>
        <v>0.41748438510000002</v>
      </c>
      <c r="AE53" s="86">
        <f t="shared" si="72"/>
        <v>1.543953699</v>
      </c>
      <c r="AF53" s="23">
        <f t="shared" si="17"/>
        <v>83.034939699999995</v>
      </c>
      <c r="AG53" s="86">
        <f t="shared" si="18"/>
        <v>10.72886963</v>
      </c>
      <c r="AH53" s="86">
        <f t="shared" si="19"/>
        <v>2.88840276</v>
      </c>
      <c r="AI53" s="86">
        <f t="shared" si="20"/>
        <v>1.714871356</v>
      </c>
      <c r="AJ53" s="86">
        <f t="shared" si="21"/>
        <v>0.40313435479999998</v>
      </c>
      <c r="AK53" s="86">
        <f t="shared" si="22"/>
        <v>1.2297822</v>
      </c>
      <c r="AL53" s="45">
        <f t="shared" si="12"/>
        <v>89.9214202</v>
      </c>
      <c r="AM53" s="46">
        <v>27</v>
      </c>
      <c r="AN53" s="47">
        <f t="shared" si="13"/>
        <v>29.218016460000001</v>
      </c>
      <c r="AO53" s="46">
        <v>32</v>
      </c>
      <c r="AP53" s="47">
        <f t="shared" si="14"/>
        <v>30.211265610000002</v>
      </c>
      <c r="AQ53" s="164">
        <v>36</v>
      </c>
      <c r="AR53" s="48">
        <v>55461</v>
      </c>
      <c r="AS53" s="87">
        <v>38</v>
      </c>
      <c r="AT53" s="50">
        <v>59138</v>
      </c>
      <c r="AU53" s="87">
        <v>40</v>
      </c>
      <c r="AV53" s="165">
        <f t="shared" si="15"/>
        <v>58.038267429999998</v>
      </c>
      <c r="AW53" s="100"/>
      <c r="AX53" s="39">
        <v>3025962</v>
      </c>
      <c r="AY53" s="40">
        <v>1253014</v>
      </c>
      <c r="AZ53" s="40">
        <v>1718736</v>
      </c>
      <c r="BA53" s="39">
        <v>2827673</v>
      </c>
      <c r="BB53" s="40">
        <v>1071068</v>
      </c>
      <c r="BC53" s="40">
        <v>1594511</v>
      </c>
      <c r="BD53" s="39">
        <v>2763689</v>
      </c>
      <c r="BE53" s="40">
        <v>1223796</v>
      </c>
      <c r="BF53" s="40">
        <v>1482440</v>
      </c>
      <c r="BG53" s="39">
        <v>2929111</v>
      </c>
      <c r="BH53" s="40">
        <v>1441911</v>
      </c>
      <c r="BI53" s="40">
        <v>1445814</v>
      </c>
      <c r="BJ53" s="39">
        <v>2802641</v>
      </c>
      <c r="BK53" s="40">
        <v>1300200</v>
      </c>
      <c r="BL53" s="40">
        <v>1378458</v>
      </c>
      <c r="BM53" s="159">
        <v>123983</v>
      </c>
      <c r="BN53" s="39">
        <v>5971690</v>
      </c>
      <c r="BO53" s="40">
        <v>4831765</v>
      </c>
      <c r="BP53" s="40">
        <v>686315</v>
      </c>
      <c r="BQ53" s="40">
        <v>207930</v>
      </c>
      <c r="BR53" s="40">
        <v>83495</v>
      </c>
      <c r="BS53" s="40">
        <v>23655</v>
      </c>
      <c r="BT53" s="40">
        <v>138530</v>
      </c>
      <c r="BU53" s="39">
        <v>4603765</v>
      </c>
      <c r="BV53" s="40">
        <v>3828620</v>
      </c>
      <c r="BW53" s="40">
        <v>505770</v>
      </c>
      <c r="BX53" s="40">
        <v>118505</v>
      </c>
      <c r="BY53" s="40">
        <v>60570</v>
      </c>
      <c r="BZ53" s="40">
        <v>19220</v>
      </c>
      <c r="CA53" s="40">
        <v>71080</v>
      </c>
      <c r="CB53" s="39">
        <v>5988927</v>
      </c>
      <c r="CC53" s="40">
        <v>4850748</v>
      </c>
      <c r="CD53" s="40">
        <v>687149</v>
      </c>
      <c r="CE53" s="40">
        <v>212470</v>
      </c>
      <c r="CF53" s="40">
        <v>102984</v>
      </c>
      <c r="CG53" s="40">
        <v>24062</v>
      </c>
      <c r="CH53" s="159">
        <v>111514</v>
      </c>
      <c r="CI53" s="39">
        <v>4563491</v>
      </c>
      <c r="CJ53" s="40">
        <v>3789292</v>
      </c>
      <c r="CK53" s="40">
        <v>489611</v>
      </c>
      <c r="CL53" s="40">
        <v>131812</v>
      </c>
      <c r="CM53" s="40">
        <v>78258</v>
      </c>
      <c r="CN53" s="40">
        <v>18397</v>
      </c>
      <c r="CO53" s="159">
        <v>56121</v>
      </c>
      <c r="CP53" s="41">
        <v>4150049</v>
      </c>
      <c r="CQ53" s="42">
        <v>418266</v>
      </c>
      <c r="CR53" s="42">
        <v>1270622</v>
      </c>
      <c r="CS53" s="42">
        <v>1248599</v>
      </c>
      <c r="CT53" s="42">
        <v>1212562</v>
      </c>
      <c r="CU53" s="41">
        <v>3424173</v>
      </c>
      <c r="CV53" s="42">
        <v>307014</v>
      </c>
      <c r="CW53" s="42">
        <v>1062615</v>
      </c>
      <c r="CX53" s="42">
        <v>1020058</v>
      </c>
      <c r="CY53" s="160">
        <v>1034486</v>
      </c>
    </row>
    <row r="54" spans="1:103">
      <c r="A54" s="155" t="s">
        <v>2819</v>
      </c>
      <c r="B54" s="150">
        <v>2018</v>
      </c>
      <c r="C54" s="188" t="s">
        <v>2635</v>
      </c>
      <c r="D54" s="140" t="s">
        <v>126</v>
      </c>
      <c r="E54" s="29" t="s">
        <v>2690</v>
      </c>
      <c r="F54" s="156" t="s">
        <v>2820</v>
      </c>
      <c r="G54" s="29" t="s">
        <v>2821</v>
      </c>
      <c r="H54" s="156" t="s">
        <v>2822</v>
      </c>
      <c r="I54" s="166">
        <v>2006</v>
      </c>
      <c r="J54" s="150">
        <v>1956</v>
      </c>
      <c r="K54" s="100" t="s">
        <v>85</v>
      </c>
      <c r="L54" s="100" t="s">
        <v>49</v>
      </c>
      <c r="M54" s="100" t="s">
        <v>2823</v>
      </c>
      <c r="N54" s="100" t="s">
        <v>87</v>
      </c>
      <c r="O54" s="100" t="s">
        <v>2625</v>
      </c>
      <c r="P54" s="43">
        <f t="shared" si="0"/>
        <v>40.54936936</v>
      </c>
      <c r="Q54" s="162">
        <f t="shared" si="1"/>
        <v>56.91846924</v>
      </c>
      <c r="R54" s="43">
        <f t="shared" si="2"/>
        <v>35.412755920000002</v>
      </c>
      <c r="S54" s="162">
        <f t="shared" si="3"/>
        <v>55.645228789999997</v>
      </c>
      <c r="T54" s="43">
        <f t="shared" si="4"/>
        <v>41.660612120000003</v>
      </c>
      <c r="U54" s="162">
        <f t="shared" si="5"/>
        <v>55.301723070000001</v>
      </c>
      <c r="V54" s="43">
        <f t="shared" si="6"/>
        <v>47.114967020000002</v>
      </c>
      <c r="W54" s="162">
        <f t="shared" si="7"/>
        <v>49.494063930000003</v>
      </c>
      <c r="X54" s="43">
        <f t="shared" si="59"/>
        <v>50.333872599999999</v>
      </c>
      <c r="Y54" s="162">
        <f t="shared" si="9"/>
        <v>46.782411809999999</v>
      </c>
      <c r="Z54" s="23">
        <f t="shared" ref="Z54:AE54" si="73">BV54/$BU54*100</f>
        <v>88.912614070000004</v>
      </c>
      <c r="AA54" s="86">
        <f t="shared" si="73"/>
        <v>0.40366995059999999</v>
      </c>
      <c r="AB54" s="86">
        <f t="shared" si="73"/>
        <v>2.9173768839999998</v>
      </c>
      <c r="AC54" s="86">
        <f t="shared" si="73"/>
        <v>0.67934698999999998</v>
      </c>
      <c r="AD54" s="86">
        <f t="shared" si="73"/>
        <v>5.0907949710000002</v>
      </c>
      <c r="AE54" s="86">
        <f t="shared" si="73"/>
        <v>1.996197134</v>
      </c>
      <c r="AF54" s="23">
        <f t="shared" si="17"/>
        <v>89.989710810000005</v>
      </c>
      <c r="AG54" s="86">
        <f t="shared" si="18"/>
        <v>0.3417109311</v>
      </c>
      <c r="AH54" s="86">
        <f t="shared" si="19"/>
        <v>2.2745909129999999</v>
      </c>
      <c r="AI54" s="86">
        <f t="shared" si="20"/>
        <v>0.69230086229999999</v>
      </c>
      <c r="AJ54" s="86">
        <f t="shared" si="21"/>
        <v>5.0857084659999998</v>
      </c>
      <c r="AK54" s="86">
        <f t="shared" si="22"/>
        <v>1.615978022</v>
      </c>
      <c r="AL54" s="45">
        <f t="shared" si="12"/>
        <v>93.550349440000005</v>
      </c>
      <c r="AM54" s="46">
        <v>1</v>
      </c>
      <c r="AN54" s="47">
        <f t="shared" si="13"/>
        <v>32.029669779999999</v>
      </c>
      <c r="AO54" s="46">
        <v>19</v>
      </c>
      <c r="AP54" s="47">
        <f t="shared" si="14"/>
        <v>33.180110069999998</v>
      </c>
      <c r="AQ54" s="164">
        <v>28</v>
      </c>
      <c r="AR54" s="48">
        <v>54970</v>
      </c>
      <c r="AS54" s="87">
        <v>39</v>
      </c>
      <c r="AT54" s="50">
        <v>56501</v>
      </c>
      <c r="AU54" s="87">
        <v>46</v>
      </c>
      <c r="AV54" s="165">
        <f t="shared" si="15"/>
        <v>59.41131085</v>
      </c>
      <c r="AW54" s="100"/>
      <c r="AX54" s="39">
        <v>603674</v>
      </c>
      <c r="AY54" s="40">
        <v>244786</v>
      </c>
      <c r="AZ54" s="40">
        <v>343602</v>
      </c>
      <c r="BA54" s="39">
        <v>501822</v>
      </c>
      <c r="BB54" s="40">
        <v>177709</v>
      </c>
      <c r="BC54" s="40">
        <v>279240</v>
      </c>
      <c r="BD54" s="39">
        <v>484484</v>
      </c>
      <c r="BE54" s="40">
        <v>201839</v>
      </c>
      <c r="BF54" s="40">
        <v>267928</v>
      </c>
      <c r="BG54" s="39">
        <v>492750</v>
      </c>
      <c r="BH54" s="40">
        <v>232159</v>
      </c>
      <c r="BI54" s="40">
        <v>243882</v>
      </c>
      <c r="BJ54" s="39">
        <v>504384</v>
      </c>
      <c r="BK54" s="40">
        <v>253876</v>
      </c>
      <c r="BL54" s="40">
        <v>235963</v>
      </c>
      <c r="BM54" s="159">
        <v>14545</v>
      </c>
      <c r="BN54" s="39">
        <v>1040285</v>
      </c>
      <c r="BO54" s="40">
        <v>900315</v>
      </c>
      <c r="BP54" s="40">
        <v>4360</v>
      </c>
      <c r="BQ54" s="40">
        <v>37875</v>
      </c>
      <c r="BR54" s="40">
        <v>6760</v>
      </c>
      <c r="BS54" s="40">
        <v>63740</v>
      </c>
      <c r="BT54" s="40">
        <v>27235</v>
      </c>
      <c r="BU54" s="39">
        <v>812545</v>
      </c>
      <c r="BV54" s="40">
        <v>722455</v>
      </c>
      <c r="BW54" s="40">
        <v>3280</v>
      </c>
      <c r="BX54" s="40">
        <v>23705</v>
      </c>
      <c r="BY54" s="40">
        <v>5520</v>
      </c>
      <c r="BZ54" s="40">
        <v>41365</v>
      </c>
      <c r="CA54" s="40">
        <v>16220</v>
      </c>
      <c r="CB54" s="39">
        <v>989415</v>
      </c>
      <c r="CC54" s="40">
        <v>868628</v>
      </c>
      <c r="CD54" s="40">
        <v>3743</v>
      </c>
      <c r="CE54" s="40">
        <v>28565</v>
      </c>
      <c r="CF54" s="40">
        <v>6747</v>
      </c>
      <c r="CG54" s="40">
        <v>59902</v>
      </c>
      <c r="CH54" s="159">
        <v>21830</v>
      </c>
      <c r="CI54" s="39">
        <v>765852</v>
      </c>
      <c r="CJ54" s="40">
        <v>689188</v>
      </c>
      <c r="CK54" s="40">
        <v>2617</v>
      </c>
      <c r="CL54" s="40">
        <v>17420</v>
      </c>
      <c r="CM54" s="40">
        <v>5302</v>
      </c>
      <c r="CN54" s="40">
        <v>38949</v>
      </c>
      <c r="CO54" s="159">
        <v>12376</v>
      </c>
      <c r="CP54" s="41">
        <v>723295</v>
      </c>
      <c r="CQ54" s="42">
        <v>46650</v>
      </c>
      <c r="CR54" s="42">
        <v>208541</v>
      </c>
      <c r="CS54" s="42">
        <v>236435</v>
      </c>
      <c r="CT54" s="42">
        <v>231669</v>
      </c>
      <c r="CU54" s="41">
        <v>646116</v>
      </c>
      <c r="CV54" s="42">
        <v>36743</v>
      </c>
      <c r="CW54" s="42">
        <v>185100</v>
      </c>
      <c r="CX54" s="42">
        <v>209891</v>
      </c>
      <c r="CY54" s="160">
        <v>214382</v>
      </c>
    </row>
    <row r="55" spans="1:103">
      <c r="A55" s="155" t="s">
        <v>2819</v>
      </c>
      <c r="B55" s="150">
        <v>2014</v>
      </c>
      <c r="C55" s="187" t="s">
        <v>2616</v>
      </c>
      <c r="D55" s="140" t="s">
        <v>80</v>
      </c>
      <c r="E55" s="29" t="s">
        <v>217</v>
      </c>
      <c r="F55" s="156" t="s">
        <v>2824</v>
      </c>
      <c r="G55" s="29" t="s">
        <v>2825</v>
      </c>
      <c r="H55" s="156" t="s">
        <v>2826</v>
      </c>
      <c r="I55" s="166">
        <v>2014</v>
      </c>
      <c r="J55" s="150">
        <v>1955</v>
      </c>
      <c r="K55" s="100" t="s">
        <v>85</v>
      </c>
      <c r="L55" s="100" t="s">
        <v>49</v>
      </c>
      <c r="M55" s="100" t="s">
        <v>123</v>
      </c>
      <c r="N55" s="100" t="s">
        <v>87</v>
      </c>
      <c r="O55" s="100" t="s">
        <v>102</v>
      </c>
      <c r="P55" s="43">
        <f t="shared" si="0"/>
        <v>40.54936936</v>
      </c>
      <c r="Q55" s="162">
        <f t="shared" si="1"/>
        <v>56.91846924</v>
      </c>
      <c r="R55" s="43">
        <f t="shared" si="2"/>
        <v>35.412755920000002</v>
      </c>
      <c r="S55" s="162">
        <f t="shared" si="3"/>
        <v>55.645228789999997</v>
      </c>
      <c r="T55" s="43">
        <f t="shared" si="4"/>
        <v>41.660612120000003</v>
      </c>
      <c r="U55" s="162">
        <f t="shared" si="5"/>
        <v>55.301723070000001</v>
      </c>
      <c r="V55" s="43">
        <f t="shared" si="6"/>
        <v>47.114967020000002</v>
      </c>
      <c r="W55" s="162">
        <f t="shared" si="7"/>
        <v>49.494063930000003</v>
      </c>
      <c r="X55" s="43">
        <f t="shared" si="59"/>
        <v>44.98783925</v>
      </c>
      <c r="Y55" s="162">
        <f t="shared" si="9"/>
        <v>55.01216075</v>
      </c>
      <c r="Z55" s="23">
        <f t="shared" ref="Z55:AE55" si="74">BV55/$BU55*100</f>
        <v>88.912614070000004</v>
      </c>
      <c r="AA55" s="86">
        <f t="shared" si="74"/>
        <v>0.40366995059999999</v>
      </c>
      <c r="AB55" s="86">
        <f t="shared" si="74"/>
        <v>2.9173768839999998</v>
      </c>
      <c r="AC55" s="86">
        <f t="shared" si="74"/>
        <v>0.67934698999999998</v>
      </c>
      <c r="AD55" s="86">
        <f t="shared" si="74"/>
        <v>5.0907949710000002</v>
      </c>
      <c r="AE55" s="86">
        <f t="shared" si="74"/>
        <v>1.996197134</v>
      </c>
      <c r="AF55" s="23">
        <f t="shared" si="17"/>
        <v>89.989710810000005</v>
      </c>
      <c r="AG55" s="86">
        <f t="shared" si="18"/>
        <v>0.3417109311</v>
      </c>
      <c r="AH55" s="86">
        <f t="shared" si="19"/>
        <v>2.2745909129999999</v>
      </c>
      <c r="AI55" s="86">
        <f t="shared" si="20"/>
        <v>0.69230086229999999</v>
      </c>
      <c r="AJ55" s="86">
        <f t="shared" si="21"/>
        <v>5.0857084659999998</v>
      </c>
      <c r="AK55" s="86">
        <f t="shared" si="22"/>
        <v>1.615978022</v>
      </c>
      <c r="AL55" s="45">
        <f t="shared" si="12"/>
        <v>93.550349440000005</v>
      </c>
      <c r="AM55" s="46">
        <v>1</v>
      </c>
      <c r="AN55" s="47">
        <f t="shared" si="13"/>
        <v>32.029669779999999</v>
      </c>
      <c r="AO55" s="46">
        <v>19</v>
      </c>
      <c r="AP55" s="47">
        <f t="shared" si="14"/>
        <v>33.180110069999998</v>
      </c>
      <c r="AQ55" s="164">
        <v>28</v>
      </c>
      <c r="AR55" s="48">
        <v>54970</v>
      </c>
      <c r="AS55" s="87">
        <v>39</v>
      </c>
      <c r="AT55" s="50">
        <v>56501</v>
      </c>
      <c r="AU55" s="87">
        <v>46</v>
      </c>
      <c r="AV55" s="165">
        <f t="shared" si="15"/>
        <v>59.41131085</v>
      </c>
      <c r="AW55" s="100"/>
      <c r="AX55" s="39">
        <v>603674</v>
      </c>
      <c r="AY55" s="40">
        <v>244786</v>
      </c>
      <c r="AZ55" s="40">
        <v>343602</v>
      </c>
      <c r="BA55" s="39">
        <v>501822</v>
      </c>
      <c r="BB55" s="40">
        <v>177709</v>
      </c>
      <c r="BC55" s="40">
        <v>279240</v>
      </c>
      <c r="BD55" s="39">
        <v>484484</v>
      </c>
      <c r="BE55" s="40">
        <v>201839</v>
      </c>
      <c r="BF55" s="40">
        <v>267928</v>
      </c>
      <c r="BG55" s="39">
        <v>492750</v>
      </c>
      <c r="BH55" s="40">
        <v>232159</v>
      </c>
      <c r="BI55" s="40">
        <v>243882</v>
      </c>
      <c r="BJ55" s="39">
        <v>605637</v>
      </c>
      <c r="BK55" s="40">
        <v>272463</v>
      </c>
      <c r="BL55" s="40">
        <v>333174</v>
      </c>
      <c r="BM55" s="159">
        <v>0</v>
      </c>
      <c r="BN55" s="39">
        <v>1040285</v>
      </c>
      <c r="BO55" s="40">
        <v>900315</v>
      </c>
      <c r="BP55" s="40">
        <v>4360</v>
      </c>
      <c r="BQ55" s="40">
        <v>37875</v>
      </c>
      <c r="BR55" s="40">
        <v>6760</v>
      </c>
      <c r="BS55" s="40">
        <v>63740</v>
      </c>
      <c r="BT55" s="40">
        <v>27235</v>
      </c>
      <c r="BU55" s="39">
        <v>812545</v>
      </c>
      <c r="BV55" s="40">
        <v>722455</v>
      </c>
      <c r="BW55" s="40">
        <v>3280</v>
      </c>
      <c r="BX55" s="40">
        <v>23705</v>
      </c>
      <c r="BY55" s="40">
        <v>5520</v>
      </c>
      <c r="BZ55" s="40">
        <v>41365</v>
      </c>
      <c r="CA55" s="40">
        <v>16220</v>
      </c>
      <c r="CB55" s="39">
        <v>989415</v>
      </c>
      <c r="CC55" s="40">
        <v>868628</v>
      </c>
      <c r="CD55" s="40">
        <v>3743</v>
      </c>
      <c r="CE55" s="40">
        <v>28565</v>
      </c>
      <c r="CF55" s="40">
        <v>6747</v>
      </c>
      <c r="CG55" s="40">
        <v>59902</v>
      </c>
      <c r="CH55" s="159">
        <v>21830</v>
      </c>
      <c r="CI55" s="39">
        <v>765852</v>
      </c>
      <c r="CJ55" s="40">
        <v>689188</v>
      </c>
      <c r="CK55" s="40">
        <v>2617</v>
      </c>
      <c r="CL55" s="40">
        <v>17420</v>
      </c>
      <c r="CM55" s="40">
        <v>5302</v>
      </c>
      <c r="CN55" s="40">
        <v>38949</v>
      </c>
      <c r="CO55" s="159">
        <v>12376</v>
      </c>
      <c r="CP55" s="41">
        <v>723295</v>
      </c>
      <c r="CQ55" s="42">
        <v>46650</v>
      </c>
      <c r="CR55" s="42">
        <v>208541</v>
      </c>
      <c r="CS55" s="42">
        <v>236435</v>
      </c>
      <c r="CT55" s="42">
        <v>231669</v>
      </c>
      <c r="CU55" s="41">
        <v>646116</v>
      </c>
      <c r="CV55" s="42">
        <v>36743</v>
      </c>
      <c r="CW55" s="42">
        <v>185100</v>
      </c>
      <c r="CX55" s="42">
        <v>209891</v>
      </c>
      <c r="CY55" s="160">
        <v>214382</v>
      </c>
    </row>
    <row r="56" spans="1:103">
      <c r="A56" s="154" t="s">
        <v>2827</v>
      </c>
      <c r="B56" s="150">
        <v>2018</v>
      </c>
      <c r="C56" s="188" t="s">
        <v>2635</v>
      </c>
      <c r="D56" s="140" t="s">
        <v>80</v>
      </c>
      <c r="E56" s="29" t="s">
        <v>2828</v>
      </c>
      <c r="F56" s="156" t="s">
        <v>2829</v>
      </c>
      <c r="G56" s="29" t="s">
        <v>2830</v>
      </c>
      <c r="H56" s="156" t="s">
        <v>2831</v>
      </c>
      <c r="I56" s="166">
        <v>2012</v>
      </c>
      <c r="J56" s="150">
        <v>1951</v>
      </c>
      <c r="K56" s="100" t="s">
        <v>131</v>
      </c>
      <c r="L56" s="100" t="s">
        <v>49</v>
      </c>
      <c r="M56" s="100" t="s">
        <v>123</v>
      </c>
      <c r="N56" s="100" t="s">
        <v>87</v>
      </c>
      <c r="O56" s="100" t="s">
        <v>2625</v>
      </c>
      <c r="P56" s="43">
        <f t="shared" si="0"/>
        <v>39.166630939999997</v>
      </c>
      <c r="Q56" s="162">
        <f t="shared" si="1"/>
        <v>58.224163330000003</v>
      </c>
      <c r="R56" s="43">
        <f t="shared" si="2"/>
        <v>33.698756379999999</v>
      </c>
      <c r="S56" s="162">
        <f t="shared" si="3"/>
        <v>58.747351129999998</v>
      </c>
      <c r="T56" s="43">
        <f t="shared" si="4"/>
        <v>38.027314420000003</v>
      </c>
      <c r="U56" s="162">
        <f t="shared" si="5"/>
        <v>59.803192180000003</v>
      </c>
      <c r="V56" s="43">
        <f t="shared" si="6"/>
        <v>41.598265779999998</v>
      </c>
      <c r="W56" s="162">
        <f t="shared" si="7"/>
        <v>56.53185337</v>
      </c>
      <c r="X56" s="43">
        <f t="shared" si="59"/>
        <v>38.621199830000002</v>
      </c>
      <c r="Y56" s="162">
        <f t="shared" si="9"/>
        <v>57.685048860000002</v>
      </c>
      <c r="Z56" s="23">
        <f t="shared" ref="Z56:AE56" si="75">BV56/$BU56*100</f>
        <v>86.443742520000001</v>
      </c>
      <c r="AA56" s="86">
        <f t="shared" si="75"/>
        <v>4.1984942370000002</v>
      </c>
      <c r="AB56" s="86">
        <f t="shared" si="75"/>
        <v>5.9520454440000004</v>
      </c>
      <c r="AC56" s="86">
        <f t="shared" si="75"/>
        <v>1.38131961</v>
      </c>
      <c r="AD56" s="86">
        <f t="shared" si="75"/>
        <v>0.67455538999999998</v>
      </c>
      <c r="AE56" s="86">
        <f t="shared" si="75"/>
        <v>1.3498427989999999</v>
      </c>
      <c r="AF56" s="23">
        <f t="shared" si="17"/>
        <v>85.358710279999997</v>
      </c>
      <c r="AG56" s="86">
        <f t="shared" si="18"/>
        <v>4.0216659840000002</v>
      </c>
      <c r="AH56" s="86">
        <f t="shared" si="19"/>
        <v>7.184519281</v>
      </c>
      <c r="AI56" s="86">
        <f t="shared" si="20"/>
        <v>1.7630493300000001</v>
      </c>
      <c r="AJ56" s="86">
        <f t="shared" si="21"/>
        <v>0.7049125168</v>
      </c>
      <c r="AK56" s="86">
        <f t="shared" si="22"/>
        <v>0.96714260640000005</v>
      </c>
      <c r="AL56" s="45">
        <f t="shared" si="12"/>
        <v>91.404255390000003</v>
      </c>
      <c r="AM56" s="46">
        <v>15</v>
      </c>
      <c r="AN56" s="47">
        <f t="shared" si="13"/>
        <v>31.91180679</v>
      </c>
      <c r="AO56" s="46">
        <v>21</v>
      </c>
      <c r="AP56" s="47">
        <f t="shared" si="14"/>
        <v>34.127940819999999</v>
      </c>
      <c r="AQ56" s="164">
        <v>26</v>
      </c>
      <c r="AR56" s="48">
        <v>61439</v>
      </c>
      <c r="AS56" s="87">
        <v>25</v>
      </c>
      <c r="AT56" s="50">
        <v>64768</v>
      </c>
      <c r="AU56" s="87">
        <v>25</v>
      </c>
      <c r="AV56" s="165">
        <f t="shared" si="15"/>
        <v>56.942273229999998</v>
      </c>
      <c r="AW56" s="100"/>
      <c r="AX56" s="39">
        <v>956383</v>
      </c>
      <c r="AY56" s="40">
        <v>374583</v>
      </c>
      <c r="AZ56" s="40">
        <v>556846</v>
      </c>
      <c r="BA56" s="39">
        <v>844227</v>
      </c>
      <c r="BB56" s="40">
        <v>284494</v>
      </c>
      <c r="BC56" s="40">
        <v>495961</v>
      </c>
      <c r="BD56" s="39">
        <v>794379</v>
      </c>
      <c r="BE56" s="40">
        <v>302081</v>
      </c>
      <c r="BF56" s="40">
        <v>475064</v>
      </c>
      <c r="BG56" s="39">
        <v>801281</v>
      </c>
      <c r="BH56" s="40">
        <v>333319</v>
      </c>
      <c r="BI56" s="40">
        <v>452979</v>
      </c>
      <c r="BJ56" s="39">
        <v>698883</v>
      </c>
      <c r="BK56" s="40">
        <v>269917</v>
      </c>
      <c r="BL56" s="40">
        <v>403151</v>
      </c>
      <c r="BM56" s="159">
        <v>25815</v>
      </c>
      <c r="BN56" s="39">
        <v>1830380</v>
      </c>
      <c r="BO56" s="40">
        <v>1506800</v>
      </c>
      <c r="BP56" s="40">
        <v>82470</v>
      </c>
      <c r="BQ56" s="40">
        <v>159920</v>
      </c>
      <c r="BR56" s="40">
        <v>27125</v>
      </c>
      <c r="BS56" s="40">
        <v>14460</v>
      </c>
      <c r="BT56" s="40">
        <v>39605</v>
      </c>
      <c r="BU56" s="39">
        <v>1366085</v>
      </c>
      <c r="BV56" s="40">
        <v>1180895</v>
      </c>
      <c r="BW56" s="40">
        <v>57355</v>
      </c>
      <c r="BX56" s="40">
        <v>81310</v>
      </c>
      <c r="BY56" s="40">
        <v>18870</v>
      </c>
      <c r="BZ56" s="40">
        <v>9215</v>
      </c>
      <c r="CA56" s="40">
        <v>18440</v>
      </c>
      <c r="CB56" s="39">
        <v>1826341</v>
      </c>
      <c r="CC56" s="40">
        <v>1499753</v>
      </c>
      <c r="CD56" s="40">
        <v>80959</v>
      </c>
      <c r="CE56" s="40">
        <v>167405</v>
      </c>
      <c r="CF56" s="40">
        <v>32885</v>
      </c>
      <c r="CG56" s="40">
        <v>14797</v>
      </c>
      <c r="CH56" s="159">
        <v>30542</v>
      </c>
      <c r="CI56" s="39">
        <v>1367120</v>
      </c>
      <c r="CJ56" s="40">
        <v>1166956</v>
      </c>
      <c r="CK56" s="40">
        <v>54981</v>
      </c>
      <c r="CL56" s="40">
        <v>98221</v>
      </c>
      <c r="CM56" s="40">
        <v>24103</v>
      </c>
      <c r="CN56" s="40">
        <v>9637</v>
      </c>
      <c r="CO56" s="159">
        <v>13222</v>
      </c>
      <c r="CP56" s="41">
        <v>1251026</v>
      </c>
      <c r="CQ56" s="42">
        <v>107535</v>
      </c>
      <c r="CR56" s="42">
        <v>326594</v>
      </c>
      <c r="CS56" s="42">
        <v>417672</v>
      </c>
      <c r="CT56" s="42">
        <v>399225</v>
      </c>
      <c r="CU56" s="41">
        <v>1046093</v>
      </c>
      <c r="CV56" s="42">
        <v>51104</v>
      </c>
      <c r="CW56" s="42">
        <v>273834</v>
      </c>
      <c r="CX56" s="42">
        <v>364145</v>
      </c>
      <c r="CY56" s="160">
        <v>357010</v>
      </c>
    </row>
    <row r="57" spans="1:103">
      <c r="A57" s="154" t="s">
        <v>2827</v>
      </c>
      <c r="B57" s="150">
        <v>2014</v>
      </c>
      <c r="C57" s="187" t="s">
        <v>2616</v>
      </c>
      <c r="D57" s="140" t="s">
        <v>80</v>
      </c>
      <c r="E57" s="29" t="s">
        <v>2453</v>
      </c>
      <c r="F57" s="156" t="s">
        <v>2832</v>
      </c>
      <c r="G57" s="29" t="s">
        <v>2833</v>
      </c>
      <c r="H57" s="156" t="s">
        <v>2834</v>
      </c>
      <c r="I57" s="166">
        <v>2014</v>
      </c>
      <c r="J57" s="150">
        <v>1972</v>
      </c>
      <c r="K57" s="100" t="s">
        <v>85</v>
      </c>
      <c r="L57" s="100" t="s">
        <v>49</v>
      </c>
      <c r="M57" s="100" t="s">
        <v>352</v>
      </c>
      <c r="N57" s="100" t="s">
        <v>87</v>
      </c>
      <c r="O57" s="100" t="s">
        <v>102</v>
      </c>
      <c r="P57" s="43">
        <f t="shared" si="0"/>
        <v>39.166630939999997</v>
      </c>
      <c r="Q57" s="162">
        <f t="shared" si="1"/>
        <v>58.224163330000003</v>
      </c>
      <c r="R57" s="43">
        <f t="shared" si="2"/>
        <v>33.698756379999999</v>
      </c>
      <c r="S57" s="162">
        <f t="shared" si="3"/>
        <v>58.747351129999998</v>
      </c>
      <c r="T57" s="43">
        <f t="shared" si="4"/>
        <v>38.027314420000003</v>
      </c>
      <c r="U57" s="162">
        <f t="shared" si="5"/>
        <v>59.803192180000003</v>
      </c>
      <c r="V57" s="43">
        <f t="shared" si="6"/>
        <v>41.598265779999998</v>
      </c>
      <c r="W57" s="162">
        <f t="shared" si="7"/>
        <v>56.53185337</v>
      </c>
      <c r="X57" s="43">
        <f t="shared" si="59"/>
        <v>24.42882457</v>
      </c>
      <c r="Y57" s="162">
        <f t="shared" si="9"/>
        <v>62.7418786</v>
      </c>
      <c r="Z57" s="23">
        <f t="shared" ref="Z57:AE57" si="76">BV57/$BU57*100</f>
        <v>86.443742520000001</v>
      </c>
      <c r="AA57" s="86">
        <f t="shared" si="76"/>
        <v>4.1984942370000002</v>
      </c>
      <c r="AB57" s="86">
        <f t="shared" si="76"/>
        <v>5.9520454440000004</v>
      </c>
      <c r="AC57" s="86">
        <f t="shared" si="76"/>
        <v>1.38131961</v>
      </c>
      <c r="AD57" s="86">
        <f t="shared" si="76"/>
        <v>0.67455538999999998</v>
      </c>
      <c r="AE57" s="86">
        <f t="shared" si="76"/>
        <v>1.3498427989999999</v>
      </c>
      <c r="AF57" s="23">
        <f t="shared" si="17"/>
        <v>85.358710279999997</v>
      </c>
      <c r="AG57" s="86">
        <f t="shared" si="18"/>
        <v>4.0216659840000002</v>
      </c>
      <c r="AH57" s="86">
        <f t="shared" si="19"/>
        <v>7.184519281</v>
      </c>
      <c r="AI57" s="86">
        <f t="shared" si="20"/>
        <v>1.7630493300000001</v>
      </c>
      <c r="AJ57" s="86">
        <f t="shared" si="21"/>
        <v>0.7049125168</v>
      </c>
      <c r="AK57" s="86">
        <f t="shared" si="22"/>
        <v>0.96714260640000005</v>
      </c>
      <c r="AL57" s="45">
        <f t="shared" si="12"/>
        <v>91.404255390000003</v>
      </c>
      <c r="AM57" s="46">
        <v>15</v>
      </c>
      <c r="AN57" s="47">
        <f t="shared" si="13"/>
        <v>31.91180679</v>
      </c>
      <c r="AO57" s="46">
        <v>21</v>
      </c>
      <c r="AP57" s="47">
        <f t="shared" si="14"/>
        <v>34.127940819999999</v>
      </c>
      <c r="AQ57" s="164">
        <v>26</v>
      </c>
      <c r="AR57" s="48">
        <v>61439</v>
      </c>
      <c r="AS57" s="87">
        <v>25</v>
      </c>
      <c r="AT57" s="50">
        <v>64768</v>
      </c>
      <c r="AU57" s="87">
        <v>25</v>
      </c>
      <c r="AV57" s="165">
        <f t="shared" si="15"/>
        <v>56.942273229999998</v>
      </c>
      <c r="AW57" s="100"/>
      <c r="AX57" s="39">
        <v>956383</v>
      </c>
      <c r="AY57" s="40">
        <v>374583</v>
      </c>
      <c r="AZ57" s="40">
        <v>556846</v>
      </c>
      <c r="BA57" s="39">
        <v>844227</v>
      </c>
      <c r="BB57" s="40">
        <v>284494</v>
      </c>
      <c r="BC57" s="40">
        <v>495961</v>
      </c>
      <c r="BD57" s="39">
        <v>794379</v>
      </c>
      <c r="BE57" s="40">
        <v>302081</v>
      </c>
      <c r="BF57" s="40">
        <v>475064</v>
      </c>
      <c r="BG57" s="39">
        <v>801281</v>
      </c>
      <c r="BH57" s="40">
        <v>333319</v>
      </c>
      <c r="BI57" s="40">
        <v>452979</v>
      </c>
      <c r="BJ57" s="39">
        <v>930012</v>
      </c>
      <c r="BK57" s="40">
        <v>227191</v>
      </c>
      <c r="BL57" s="40">
        <v>583507</v>
      </c>
      <c r="BM57" s="159">
        <v>119314</v>
      </c>
      <c r="BN57" s="39">
        <v>1830380</v>
      </c>
      <c r="BO57" s="40">
        <v>1506800</v>
      </c>
      <c r="BP57" s="40">
        <v>82470</v>
      </c>
      <c r="BQ57" s="40">
        <v>159920</v>
      </c>
      <c r="BR57" s="40">
        <v>27125</v>
      </c>
      <c r="BS57" s="40">
        <v>14460</v>
      </c>
      <c r="BT57" s="40">
        <v>39605</v>
      </c>
      <c r="BU57" s="39">
        <v>1366085</v>
      </c>
      <c r="BV57" s="40">
        <v>1180895</v>
      </c>
      <c r="BW57" s="40">
        <v>57355</v>
      </c>
      <c r="BX57" s="40">
        <v>81310</v>
      </c>
      <c r="BY57" s="40">
        <v>18870</v>
      </c>
      <c r="BZ57" s="40">
        <v>9215</v>
      </c>
      <c r="CA57" s="40">
        <v>18440</v>
      </c>
      <c r="CB57" s="39">
        <v>1826341</v>
      </c>
      <c r="CC57" s="40">
        <v>1499753</v>
      </c>
      <c r="CD57" s="40">
        <v>80959</v>
      </c>
      <c r="CE57" s="40">
        <v>167405</v>
      </c>
      <c r="CF57" s="40">
        <v>32885</v>
      </c>
      <c r="CG57" s="40">
        <v>14797</v>
      </c>
      <c r="CH57" s="159">
        <v>30542</v>
      </c>
      <c r="CI57" s="39">
        <v>1367120</v>
      </c>
      <c r="CJ57" s="40">
        <v>1166956</v>
      </c>
      <c r="CK57" s="40">
        <v>54981</v>
      </c>
      <c r="CL57" s="40">
        <v>98221</v>
      </c>
      <c r="CM57" s="40">
        <v>24103</v>
      </c>
      <c r="CN57" s="40">
        <v>9637</v>
      </c>
      <c r="CO57" s="159">
        <v>13222</v>
      </c>
      <c r="CP57" s="41">
        <v>1251026</v>
      </c>
      <c r="CQ57" s="42">
        <v>107535</v>
      </c>
      <c r="CR57" s="42">
        <v>326594</v>
      </c>
      <c r="CS57" s="42">
        <v>417672</v>
      </c>
      <c r="CT57" s="42">
        <v>399225</v>
      </c>
      <c r="CU57" s="41">
        <v>1046093</v>
      </c>
      <c r="CV57" s="42">
        <v>51104</v>
      </c>
      <c r="CW57" s="42">
        <v>273834</v>
      </c>
      <c r="CX57" s="42">
        <v>364145</v>
      </c>
      <c r="CY57" s="160">
        <v>357010</v>
      </c>
    </row>
    <row r="58" spans="1:103">
      <c r="A58" s="155" t="s">
        <v>2835</v>
      </c>
      <c r="B58" s="150">
        <v>2018</v>
      </c>
      <c r="C58" s="188" t="s">
        <v>2635</v>
      </c>
      <c r="D58" s="140" t="s">
        <v>126</v>
      </c>
      <c r="E58" s="29" t="s">
        <v>2836</v>
      </c>
      <c r="F58" s="156" t="s">
        <v>2837</v>
      </c>
      <c r="G58" s="29" t="s">
        <v>2838</v>
      </c>
      <c r="H58" s="156" t="s">
        <v>2839</v>
      </c>
      <c r="I58" s="166">
        <v>2018</v>
      </c>
      <c r="J58" s="150">
        <v>1957</v>
      </c>
      <c r="K58" s="100" t="s">
        <v>131</v>
      </c>
      <c r="L58" s="100" t="s">
        <v>49</v>
      </c>
      <c r="M58" s="100" t="s">
        <v>410</v>
      </c>
      <c r="N58" s="100" t="s">
        <v>87</v>
      </c>
      <c r="O58" s="100" t="s">
        <v>2625</v>
      </c>
      <c r="P58" s="43">
        <f t="shared" si="0"/>
        <v>50.056781960000002</v>
      </c>
      <c r="Q58" s="162">
        <f t="shared" si="1"/>
        <v>47.666247319999997</v>
      </c>
      <c r="R58" s="43">
        <f t="shared" si="2"/>
        <v>47.917823679999998</v>
      </c>
      <c r="S58" s="162">
        <f t="shared" si="3"/>
        <v>45.500695319999998</v>
      </c>
      <c r="T58" s="43">
        <f t="shared" si="4"/>
        <v>52.356249470000002</v>
      </c>
      <c r="U58" s="162">
        <f t="shared" si="5"/>
        <v>45.675315640000001</v>
      </c>
      <c r="V58" s="43">
        <f t="shared" si="6"/>
        <v>55.14667592</v>
      </c>
      <c r="W58" s="162">
        <f t="shared" si="7"/>
        <v>42.654115109999999</v>
      </c>
      <c r="X58" s="43">
        <f t="shared" si="59"/>
        <v>50.411981089999998</v>
      </c>
      <c r="Y58" s="162">
        <f t="shared" si="9"/>
        <v>45.384988870000001</v>
      </c>
      <c r="Z58" s="23">
        <f t="shared" ref="Z58:AE58" si="77">BV58/$BU58*100</f>
        <v>59.523903869999998</v>
      </c>
      <c r="AA58" s="86">
        <f t="shared" si="77"/>
        <v>9.3171101380000003</v>
      </c>
      <c r="AB58" s="86">
        <f t="shared" si="77"/>
        <v>19.084213340000002</v>
      </c>
      <c r="AC58" s="86">
        <f t="shared" si="77"/>
        <v>8.3002298260000007</v>
      </c>
      <c r="AD58" s="86">
        <f t="shared" si="77"/>
        <v>1.0282725420000001</v>
      </c>
      <c r="AE58" s="86">
        <f t="shared" si="77"/>
        <v>2.7462702829999999</v>
      </c>
      <c r="AF58" s="23">
        <f t="shared" si="17"/>
        <v>58.917841580000001</v>
      </c>
      <c r="AG58" s="86">
        <f t="shared" si="18"/>
        <v>7.4923497069999998</v>
      </c>
      <c r="AH58" s="86">
        <f t="shared" si="19"/>
        <v>22.32986481</v>
      </c>
      <c r="AI58" s="86">
        <f t="shared" si="20"/>
        <v>8.1479487289999994</v>
      </c>
      <c r="AJ58" s="86">
        <f t="shared" si="21"/>
        <v>0.87725977789999998</v>
      </c>
      <c r="AK58" s="86">
        <f t="shared" si="22"/>
        <v>2.2347353999999999</v>
      </c>
      <c r="AL58" s="45">
        <f t="shared" si="12"/>
        <v>86.690826749999999</v>
      </c>
      <c r="AM58" s="46">
        <v>42</v>
      </c>
      <c r="AN58" s="47">
        <f t="shared" si="13"/>
        <v>24.731854869999999</v>
      </c>
      <c r="AO58" s="46">
        <v>45</v>
      </c>
      <c r="AP58" s="47">
        <f t="shared" si="14"/>
        <v>29.632859419999999</v>
      </c>
      <c r="AQ58" s="164">
        <v>37</v>
      </c>
      <c r="AR58" s="48">
        <v>60365</v>
      </c>
      <c r="AS58" s="87">
        <v>27</v>
      </c>
      <c r="AT58" s="50">
        <v>66440</v>
      </c>
      <c r="AU58" s="87">
        <v>21</v>
      </c>
      <c r="AV58" s="165">
        <f t="shared" si="15"/>
        <v>41.885269119999997</v>
      </c>
      <c r="AW58" s="100"/>
      <c r="AX58" s="39">
        <v>1405376</v>
      </c>
      <c r="AY58" s="40">
        <v>703486</v>
      </c>
      <c r="AZ58" s="40">
        <v>669890</v>
      </c>
      <c r="BA58" s="39">
        <v>1125385</v>
      </c>
      <c r="BB58" s="40">
        <v>539260</v>
      </c>
      <c r="BC58" s="40">
        <v>512058</v>
      </c>
      <c r="BD58" s="39">
        <v>1014918</v>
      </c>
      <c r="BE58" s="40">
        <v>531373</v>
      </c>
      <c r="BF58" s="40">
        <v>463567</v>
      </c>
      <c r="BG58" s="39">
        <v>967848</v>
      </c>
      <c r="BH58" s="40">
        <v>533736</v>
      </c>
      <c r="BI58" s="40">
        <v>412827</v>
      </c>
      <c r="BJ58" s="39">
        <v>972132</v>
      </c>
      <c r="BK58" s="40">
        <v>490071</v>
      </c>
      <c r="BL58" s="40">
        <v>441202</v>
      </c>
      <c r="BM58" s="159">
        <v>40859</v>
      </c>
      <c r="BN58" s="39">
        <v>2681305</v>
      </c>
      <c r="BO58" s="40">
        <v>1442745</v>
      </c>
      <c r="BP58" s="40">
        <v>252720</v>
      </c>
      <c r="BQ58" s="40">
        <v>653040</v>
      </c>
      <c r="BR58" s="40">
        <v>205960</v>
      </c>
      <c r="BS58" s="40">
        <v>27180</v>
      </c>
      <c r="BT58" s="40">
        <v>99660</v>
      </c>
      <c r="BU58" s="39">
        <v>2018920</v>
      </c>
      <c r="BV58" s="40">
        <v>1201740</v>
      </c>
      <c r="BW58" s="40">
        <v>188105</v>
      </c>
      <c r="BX58" s="40">
        <v>385295</v>
      </c>
      <c r="BY58" s="40">
        <v>167575</v>
      </c>
      <c r="BZ58" s="40">
        <v>20760</v>
      </c>
      <c r="CA58" s="40">
        <v>55445</v>
      </c>
      <c r="CB58" s="39">
        <v>2700551</v>
      </c>
      <c r="CC58" s="40">
        <v>1462081</v>
      </c>
      <c r="CD58" s="40">
        <v>208058</v>
      </c>
      <c r="CE58" s="40">
        <v>716501</v>
      </c>
      <c r="CF58" s="40">
        <v>206503</v>
      </c>
      <c r="CG58" s="40">
        <v>23536</v>
      </c>
      <c r="CH58" s="159">
        <v>83872</v>
      </c>
      <c r="CI58" s="39">
        <v>2035543</v>
      </c>
      <c r="CJ58" s="40">
        <v>1199298</v>
      </c>
      <c r="CK58" s="40">
        <v>152510</v>
      </c>
      <c r="CL58" s="40">
        <v>454534</v>
      </c>
      <c r="CM58" s="40">
        <v>165855</v>
      </c>
      <c r="CN58" s="40">
        <v>17857</v>
      </c>
      <c r="CO58" s="159">
        <v>45489</v>
      </c>
      <c r="CP58" s="41">
        <v>2044695</v>
      </c>
      <c r="CQ58" s="42">
        <v>272132</v>
      </c>
      <c r="CR58" s="42">
        <v>574254</v>
      </c>
      <c r="CS58" s="42">
        <v>692618</v>
      </c>
      <c r="CT58" s="42">
        <v>505691</v>
      </c>
      <c r="CU58" s="41">
        <v>1132972</v>
      </c>
      <c r="CV58" s="42">
        <v>68922</v>
      </c>
      <c r="CW58" s="42">
        <v>308542</v>
      </c>
      <c r="CX58" s="42">
        <v>419776</v>
      </c>
      <c r="CY58" s="160">
        <v>335732</v>
      </c>
    </row>
    <row r="59" spans="1:103">
      <c r="A59" s="155" t="s">
        <v>2835</v>
      </c>
      <c r="B59" s="150">
        <v>2016</v>
      </c>
      <c r="C59" s="186" t="s">
        <v>2621</v>
      </c>
      <c r="D59" s="140" t="s">
        <v>126</v>
      </c>
      <c r="E59" s="29" t="s">
        <v>2840</v>
      </c>
      <c r="F59" s="156" t="s">
        <v>2841</v>
      </c>
      <c r="G59" s="29" t="s">
        <v>2842</v>
      </c>
      <c r="H59" s="156" t="s">
        <v>2843</v>
      </c>
      <c r="I59" s="166">
        <v>2016</v>
      </c>
      <c r="J59" s="150">
        <v>1964</v>
      </c>
      <c r="K59" s="100" t="s">
        <v>131</v>
      </c>
      <c r="L59" s="100" t="s">
        <v>162</v>
      </c>
      <c r="M59" s="100" t="s">
        <v>148</v>
      </c>
      <c r="N59" s="100" t="s">
        <v>87</v>
      </c>
      <c r="O59" s="100" t="s">
        <v>2625</v>
      </c>
      <c r="P59" s="43">
        <f t="shared" si="0"/>
        <v>50.056781960000002</v>
      </c>
      <c r="Q59" s="162">
        <f t="shared" si="1"/>
        <v>47.666247319999997</v>
      </c>
      <c r="R59" s="43">
        <f t="shared" si="2"/>
        <v>47.917823679999998</v>
      </c>
      <c r="S59" s="162">
        <f t="shared" si="3"/>
        <v>45.500695319999998</v>
      </c>
      <c r="T59" s="43">
        <f t="shared" si="4"/>
        <v>52.356249470000002</v>
      </c>
      <c r="U59" s="162">
        <f t="shared" si="5"/>
        <v>45.675315640000001</v>
      </c>
      <c r="V59" s="43">
        <f t="shared" si="6"/>
        <v>55.14667592</v>
      </c>
      <c r="W59" s="162">
        <f t="shared" si="7"/>
        <v>42.654115109999999</v>
      </c>
      <c r="X59" s="43">
        <f t="shared" si="59"/>
        <v>47.09887449</v>
      </c>
      <c r="Y59" s="162">
        <f t="shared" si="9"/>
        <v>44.670367249999998</v>
      </c>
      <c r="Z59" s="23">
        <f t="shared" ref="Z59:AE59" si="78">BV59/$BU59*100</f>
        <v>59.523903869999998</v>
      </c>
      <c r="AA59" s="86">
        <f t="shared" si="78"/>
        <v>9.3171101380000003</v>
      </c>
      <c r="AB59" s="86">
        <f t="shared" si="78"/>
        <v>19.084213340000002</v>
      </c>
      <c r="AC59" s="86">
        <f t="shared" si="78"/>
        <v>8.3002298260000007</v>
      </c>
      <c r="AD59" s="86">
        <f t="shared" si="78"/>
        <v>1.0282725420000001</v>
      </c>
      <c r="AE59" s="86">
        <f t="shared" si="78"/>
        <v>2.7462702829999999</v>
      </c>
      <c r="AF59" s="23">
        <f t="shared" si="17"/>
        <v>58.917841580000001</v>
      </c>
      <c r="AG59" s="86">
        <f t="shared" si="18"/>
        <v>7.4923497069999998</v>
      </c>
      <c r="AH59" s="86">
        <f t="shared" si="19"/>
        <v>22.32986481</v>
      </c>
      <c r="AI59" s="86">
        <f t="shared" si="20"/>
        <v>8.1479487289999994</v>
      </c>
      <c r="AJ59" s="86">
        <f t="shared" si="21"/>
        <v>0.87725977789999998</v>
      </c>
      <c r="AK59" s="86">
        <f t="shared" si="22"/>
        <v>2.2347353999999999</v>
      </c>
      <c r="AL59" s="45">
        <f t="shared" si="12"/>
        <v>86.690826749999999</v>
      </c>
      <c r="AM59" s="46">
        <v>42</v>
      </c>
      <c r="AN59" s="47">
        <f t="shared" si="13"/>
        <v>24.731854869999999</v>
      </c>
      <c r="AO59" s="46">
        <v>45</v>
      </c>
      <c r="AP59" s="47">
        <f t="shared" si="14"/>
        <v>29.632859419999999</v>
      </c>
      <c r="AQ59" s="164">
        <v>37</v>
      </c>
      <c r="AR59" s="48">
        <v>60365</v>
      </c>
      <c r="AS59" s="87">
        <v>27</v>
      </c>
      <c r="AT59" s="50">
        <v>66440</v>
      </c>
      <c r="AU59" s="87">
        <v>21</v>
      </c>
      <c r="AV59" s="165">
        <f t="shared" si="15"/>
        <v>41.885269119999997</v>
      </c>
      <c r="AW59" s="100"/>
      <c r="AX59" s="39">
        <v>1405376</v>
      </c>
      <c r="AY59" s="40">
        <v>703486</v>
      </c>
      <c r="AZ59" s="40">
        <v>669890</v>
      </c>
      <c r="BA59" s="39">
        <v>1125385</v>
      </c>
      <c r="BB59" s="40">
        <v>539260</v>
      </c>
      <c r="BC59" s="40">
        <v>512058</v>
      </c>
      <c r="BD59" s="39">
        <v>1014918</v>
      </c>
      <c r="BE59" s="40">
        <v>531373</v>
      </c>
      <c r="BF59" s="40">
        <v>463567</v>
      </c>
      <c r="BG59" s="39">
        <v>967848</v>
      </c>
      <c r="BH59" s="40">
        <v>533736</v>
      </c>
      <c r="BI59" s="40">
        <v>412827</v>
      </c>
      <c r="BJ59" s="39">
        <v>1108294</v>
      </c>
      <c r="BK59" s="40">
        <v>521994</v>
      </c>
      <c r="BL59" s="40">
        <v>495079</v>
      </c>
      <c r="BM59" s="159">
        <v>91221</v>
      </c>
      <c r="BN59" s="39">
        <v>2681305</v>
      </c>
      <c r="BO59" s="40">
        <v>1442745</v>
      </c>
      <c r="BP59" s="40">
        <v>252720</v>
      </c>
      <c r="BQ59" s="40">
        <v>653040</v>
      </c>
      <c r="BR59" s="40">
        <v>205960</v>
      </c>
      <c r="BS59" s="40">
        <v>27180</v>
      </c>
      <c r="BT59" s="40">
        <v>99660</v>
      </c>
      <c r="BU59" s="39">
        <v>2018920</v>
      </c>
      <c r="BV59" s="40">
        <v>1201740</v>
      </c>
      <c r="BW59" s="40">
        <v>188105</v>
      </c>
      <c r="BX59" s="40">
        <v>385295</v>
      </c>
      <c r="BY59" s="40">
        <v>167575</v>
      </c>
      <c r="BZ59" s="40">
        <v>20760</v>
      </c>
      <c r="CA59" s="40">
        <v>55445</v>
      </c>
      <c r="CB59" s="39">
        <v>2700551</v>
      </c>
      <c r="CC59" s="40">
        <v>1462081</v>
      </c>
      <c r="CD59" s="40">
        <v>208058</v>
      </c>
      <c r="CE59" s="40">
        <v>716501</v>
      </c>
      <c r="CF59" s="40">
        <v>206503</v>
      </c>
      <c r="CG59" s="40">
        <v>23536</v>
      </c>
      <c r="CH59" s="159">
        <v>83872</v>
      </c>
      <c r="CI59" s="39">
        <v>2035543</v>
      </c>
      <c r="CJ59" s="40">
        <v>1199298</v>
      </c>
      <c r="CK59" s="40">
        <v>152510</v>
      </c>
      <c r="CL59" s="40">
        <v>454534</v>
      </c>
      <c r="CM59" s="40">
        <v>165855</v>
      </c>
      <c r="CN59" s="40">
        <v>17857</v>
      </c>
      <c r="CO59" s="159">
        <v>45489</v>
      </c>
      <c r="CP59" s="41">
        <v>2044695</v>
      </c>
      <c r="CQ59" s="42">
        <v>272132</v>
      </c>
      <c r="CR59" s="42">
        <v>574254</v>
      </c>
      <c r="CS59" s="42">
        <v>692618</v>
      </c>
      <c r="CT59" s="42">
        <v>505691</v>
      </c>
      <c r="CU59" s="41">
        <v>1132972</v>
      </c>
      <c r="CV59" s="42">
        <v>68922</v>
      </c>
      <c r="CW59" s="42">
        <v>308542</v>
      </c>
      <c r="CX59" s="42">
        <v>419776</v>
      </c>
      <c r="CY59" s="160">
        <v>335732</v>
      </c>
    </row>
    <row r="60" spans="1:103">
      <c r="A60" s="155" t="s">
        <v>2844</v>
      </c>
      <c r="B60" s="150">
        <v>2014</v>
      </c>
      <c r="C60" s="187" t="s">
        <v>2616</v>
      </c>
      <c r="D60" s="140" t="s">
        <v>126</v>
      </c>
      <c r="E60" s="29" t="s">
        <v>2845</v>
      </c>
      <c r="F60" s="156" t="s">
        <v>2846</v>
      </c>
      <c r="G60" s="29" t="s">
        <v>2847</v>
      </c>
      <c r="H60" s="156" t="s">
        <v>2848</v>
      </c>
      <c r="I60" s="166">
        <v>2008</v>
      </c>
      <c r="J60" s="150">
        <v>1947</v>
      </c>
      <c r="K60" s="100" t="s">
        <v>131</v>
      </c>
      <c r="L60" s="100" t="s">
        <v>49</v>
      </c>
      <c r="M60" s="100" t="s">
        <v>196</v>
      </c>
      <c r="N60" s="100" t="s">
        <v>87</v>
      </c>
      <c r="O60" s="100" t="s">
        <v>102</v>
      </c>
      <c r="P60" s="43">
        <f t="shared" si="0"/>
        <v>52.707825280000002</v>
      </c>
      <c r="Q60" s="162">
        <f t="shared" si="1"/>
        <v>45.3562595</v>
      </c>
      <c r="R60" s="43">
        <f t="shared" si="2"/>
        <v>46.826262669999998</v>
      </c>
      <c r="S60" s="162">
        <f t="shared" si="3"/>
        <v>46.458666979999997</v>
      </c>
      <c r="T60" s="43">
        <f t="shared" si="4"/>
        <v>51.979684149999997</v>
      </c>
      <c r="U60" s="162">
        <f t="shared" si="5"/>
        <v>46.403796489999998</v>
      </c>
      <c r="V60" s="43">
        <f t="shared" si="6"/>
        <v>54.126897059999997</v>
      </c>
      <c r="W60" s="162">
        <f t="shared" si="7"/>
        <v>44.521428469999996</v>
      </c>
      <c r="X60" s="43">
        <f t="shared" si="59"/>
        <v>56.636521029999997</v>
      </c>
      <c r="Y60" s="162">
        <f t="shared" si="9"/>
        <v>40.98797106</v>
      </c>
      <c r="Z60" s="23">
        <f t="shared" ref="Z60:AE60" si="79">BV60/$BU60*100</f>
        <v>93.217175449999999</v>
      </c>
      <c r="AA60" s="86">
        <f t="shared" si="79"/>
        <v>1.063043602</v>
      </c>
      <c r="AB60" s="86">
        <f t="shared" si="79"/>
        <v>2.6798741779999999</v>
      </c>
      <c r="AC60" s="86">
        <f t="shared" si="79"/>
        <v>1.6073560339999999</v>
      </c>
      <c r="AD60" s="86">
        <f t="shared" si="79"/>
        <v>0.13832831179999999</v>
      </c>
      <c r="AE60" s="86">
        <f t="shared" si="79"/>
        <v>1.294222424</v>
      </c>
      <c r="AF60" s="23">
        <f t="shared" si="17"/>
        <v>93.557842899999997</v>
      </c>
      <c r="AG60" s="86">
        <f t="shared" si="18"/>
        <v>0.91679653650000004</v>
      </c>
      <c r="AH60" s="86">
        <f t="shared" si="19"/>
        <v>2.228254744</v>
      </c>
      <c r="AI60" s="86">
        <f t="shared" si="20"/>
        <v>2.048704087</v>
      </c>
      <c r="AJ60" s="86">
        <f t="shared" si="21"/>
        <v>0.20636666419999999</v>
      </c>
      <c r="AK60" s="86">
        <f t="shared" si="22"/>
        <v>1.0420350629999999</v>
      </c>
      <c r="AL60" s="45">
        <f t="shared" si="12"/>
        <v>93.10596176</v>
      </c>
      <c r="AM60" s="46">
        <v>4</v>
      </c>
      <c r="AN60" s="47">
        <f t="shared" si="13"/>
        <v>37.04293389</v>
      </c>
      <c r="AO60" s="46">
        <v>8</v>
      </c>
      <c r="AP60" s="47">
        <f t="shared" si="14"/>
        <v>36.913238270000001</v>
      </c>
      <c r="AQ60" s="164">
        <v>17</v>
      </c>
      <c r="AR60" s="48">
        <v>76768</v>
      </c>
      <c r="AS60" s="87">
        <v>7</v>
      </c>
      <c r="AT60" s="50">
        <v>77493</v>
      </c>
      <c r="AU60" s="87">
        <v>11</v>
      </c>
      <c r="AV60" s="165">
        <f t="shared" si="15"/>
        <v>58.80769737</v>
      </c>
      <c r="AW60" s="100"/>
      <c r="AX60" s="39">
        <v>806182</v>
      </c>
      <c r="AY60" s="40">
        <v>424921</v>
      </c>
      <c r="AZ60" s="40">
        <v>365654</v>
      </c>
      <c r="BA60" s="39">
        <v>744296</v>
      </c>
      <c r="BB60" s="40">
        <v>348526</v>
      </c>
      <c r="BC60" s="40">
        <v>345790</v>
      </c>
      <c r="BD60" s="39">
        <v>710972</v>
      </c>
      <c r="BE60" s="40">
        <v>369561</v>
      </c>
      <c r="BF60" s="40">
        <v>329918</v>
      </c>
      <c r="BG60" s="39">
        <v>710970</v>
      </c>
      <c r="BH60" s="40">
        <v>384826</v>
      </c>
      <c r="BI60" s="40">
        <v>316534</v>
      </c>
      <c r="BJ60" s="39">
        <v>795914</v>
      </c>
      <c r="BK60" s="40">
        <v>450778</v>
      </c>
      <c r="BL60" s="40">
        <v>326229</v>
      </c>
      <c r="BM60" s="159">
        <v>18907</v>
      </c>
      <c r="BN60" s="39">
        <v>1311785</v>
      </c>
      <c r="BO60" s="40">
        <v>1204010</v>
      </c>
      <c r="BP60" s="40">
        <v>15510</v>
      </c>
      <c r="BQ60" s="40">
        <v>43920</v>
      </c>
      <c r="BR60" s="40">
        <v>23005</v>
      </c>
      <c r="BS60" s="40">
        <v>1765</v>
      </c>
      <c r="BT60" s="40">
        <v>23575</v>
      </c>
      <c r="BU60" s="39">
        <v>1055460</v>
      </c>
      <c r="BV60" s="40">
        <v>983870</v>
      </c>
      <c r="BW60" s="40">
        <v>11220</v>
      </c>
      <c r="BX60" s="40">
        <v>28285</v>
      </c>
      <c r="BY60" s="40">
        <v>16965</v>
      </c>
      <c r="BZ60" s="40">
        <v>1460</v>
      </c>
      <c r="CA60" s="40">
        <v>13660</v>
      </c>
      <c r="CB60" s="39">
        <v>1316470</v>
      </c>
      <c r="CC60" s="40">
        <v>1215050</v>
      </c>
      <c r="CD60" s="40">
        <v>13625</v>
      </c>
      <c r="CE60" s="40">
        <v>36704</v>
      </c>
      <c r="CF60" s="40">
        <v>28570</v>
      </c>
      <c r="CG60" s="40">
        <v>2693</v>
      </c>
      <c r="CH60" s="159">
        <v>19828</v>
      </c>
      <c r="CI60" s="39">
        <v>1029236</v>
      </c>
      <c r="CJ60" s="40">
        <v>962931</v>
      </c>
      <c r="CK60" s="40">
        <v>9436</v>
      </c>
      <c r="CL60" s="40">
        <v>22934</v>
      </c>
      <c r="CM60" s="40">
        <v>21086</v>
      </c>
      <c r="CN60" s="40">
        <v>2124</v>
      </c>
      <c r="CO60" s="159">
        <v>10725</v>
      </c>
      <c r="CP60" s="41">
        <v>960337</v>
      </c>
      <c r="CQ60" s="42">
        <v>66206</v>
      </c>
      <c r="CR60" s="42">
        <v>263321</v>
      </c>
      <c r="CS60" s="42">
        <v>275073</v>
      </c>
      <c r="CT60" s="42">
        <v>355737</v>
      </c>
      <c r="CU60" s="41">
        <v>884111</v>
      </c>
      <c r="CV60" s="42">
        <v>54918</v>
      </c>
      <c r="CW60" s="42">
        <v>245296</v>
      </c>
      <c r="CX60" s="42">
        <v>257543</v>
      </c>
      <c r="CY60" s="160">
        <v>326354</v>
      </c>
    </row>
    <row r="61" spans="1:103">
      <c r="A61" s="154" t="s">
        <v>2844</v>
      </c>
      <c r="B61" s="150">
        <v>2016</v>
      </c>
      <c r="C61" s="186" t="s">
        <v>2621</v>
      </c>
      <c r="D61" s="140" t="s">
        <v>126</v>
      </c>
      <c r="E61" s="29" t="s">
        <v>2849</v>
      </c>
      <c r="F61" s="156" t="s">
        <v>2850</v>
      </c>
      <c r="G61" s="29" t="s">
        <v>2851</v>
      </c>
      <c r="H61" s="156" t="s">
        <v>2852</v>
      </c>
      <c r="I61" s="166">
        <v>2016</v>
      </c>
      <c r="J61" s="150">
        <v>1958</v>
      </c>
      <c r="K61" s="100" t="s">
        <v>131</v>
      </c>
      <c r="L61" s="100" t="s">
        <v>49</v>
      </c>
      <c r="M61" s="100" t="s">
        <v>109</v>
      </c>
      <c r="N61" s="100" t="s">
        <v>87</v>
      </c>
      <c r="O61" s="100" t="s">
        <v>2625</v>
      </c>
      <c r="P61" s="43">
        <f t="shared" si="0"/>
        <v>52.707825280000002</v>
      </c>
      <c r="Q61" s="162">
        <f t="shared" si="1"/>
        <v>45.3562595</v>
      </c>
      <c r="R61" s="43">
        <f t="shared" si="2"/>
        <v>46.826262669999998</v>
      </c>
      <c r="S61" s="162">
        <f t="shared" si="3"/>
        <v>46.458666979999997</v>
      </c>
      <c r="T61" s="43">
        <f t="shared" si="4"/>
        <v>51.979684149999997</v>
      </c>
      <c r="U61" s="162">
        <f t="shared" si="5"/>
        <v>46.403796489999998</v>
      </c>
      <c r="V61" s="43">
        <f t="shared" si="6"/>
        <v>54.126897059999997</v>
      </c>
      <c r="W61" s="162">
        <f t="shared" si="7"/>
        <v>44.521428469999996</v>
      </c>
      <c r="X61" s="43">
        <f t="shared" si="59"/>
        <v>47.981302589999999</v>
      </c>
      <c r="Y61" s="162">
        <f t="shared" si="9"/>
        <v>47.843710260000002</v>
      </c>
      <c r="Z61" s="23">
        <f t="shared" ref="Z61:AE61" si="80">BV61/$BU61*100</f>
        <v>93.217175449999999</v>
      </c>
      <c r="AA61" s="86">
        <f t="shared" si="80"/>
        <v>1.063043602</v>
      </c>
      <c r="AB61" s="86">
        <f t="shared" si="80"/>
        <v>2.6798741779999999</v>
      </c>
      <c r="AC61" s="86">
        <f t="shared" si="80"/>
        <v>1.6073560339999999</v>
      </c>
      <c r="AD61" s="86">
        <f t="shared" si="80"/>
        <v>0.13832831179999999</v>
      </c>
      <c r="AE61" s="86">
        <f t="shared" si="80"/>
        <v>1.294222424</v>
      </c>
      <c r="AF61" s="23">
        <f t="shared" si="17"/>
        <v>93.557842899999997</v>
      </c>
      <c r="AG61" s="86">
        <f t="shared" si="18"/>
        <v>0.91679653650000004</v>
      </c>
      <c r="AH61" s="86">
        <f t="shared" si="19"/>
        <v>2.228254744</v>
      </c>
      <c r="AI61" s="86">
        <f t="shared" si="20"/>
        <v>2.048704087</v>
      </c>
      <c r="AJ61" s="86">
        <f t="shared" si="21"/>
        <v>0.20636666419999999</v>
      </c>
      <c r="AK61" s="86">
        <f t="shared" si="22"/>
        <v>1.0420350629999999</v>
      </c>
      <c r="AL61" s="45">
        <f t="shared" si="12"/>
        <v>93.10596176</v>
      </c>
      <c r="AM61" s="46">
        <v>4</v>
      </c>
      <c r="AN61" s="47">
        <f t="shared" si="13"/>
        <v>37.04293389</v>
      </c>
      <c r="AO61" s="46">
        <v>8</v>
      </c>
      <c r="AP61" s="47">
        <f t="shared" si="14"/>
        <v>36.913238270000001</v>
      </c>
      <c r="AQ61" s="164">
        <v>17</v>
      </c>
      <c r="AR61" s="48">
        <v>76768</v>
      </c>
      <c r="AS61" s="87">
        <v>7</v>
      </c>
      <c r="AT61" s="50">
        <v>77493</v>
      </c>
      <c r="AU61" s="87">
        <v>11</v>
      </c>
      <c r="AV61" s="165">
        <f t="shared" si="15"/>
        <v>58.80769737</v>
      </c>
      <c r="AW61" s="100"/>
      <c r="AX61" s="39">
        <v>806182</v>
      </c>
      <c r="AY61" s="40">
        <v>424921</v>
      </c>
      <c r="AZ61" s="40">
        <v>365654</v>
      </c>
      <c r="BA61" s="39">
        <v>744296</v>
      </c>
      <c r="BB61" s="40">
        <v>348526</v>
      </c>
      <c r="BC61" s="40">
        <v>345790</v>
      </c>
      <c r="BD61" s="39">
        <v>710972</v>
      </c>
      <c r="BE61" s="40">
        <v>369561</v>
      </c>
      <c r="BF61" s="40">
        <v>329918</v>
      </c>
      <c r="BG61" s="39">
        <v>710970</v>
      </c>
      <c r="BH61" s="40">
        <v>384826</v>
      </c>
      <c r="BI61" s="40">
        <v>316534</v>
      </c>
      <c r="BJ61" s="39">
        <v>739140</v>
      </c>
      <c r="BK61" s="40">
        <v>354649</v>
      </c>
      <c r="BL61" s="40">
        <v>353632</v>
      </c>
      <c r="BM61" s="159">
        <v>30859</v>
      </c>
      <c r="BN61" s="39">
        <v>1311785</v>
      </c>
      <c r="BO61" s="40">
        <v>1204010</v>
      </c>
      <c r="BP61" s="40">
        <v>15510</v>
      </c>
      <c r="BQ61" s="40">
        <v>43920</v>
      </c>
      <c r="BR61" s="40">
        <v>23005</v>
      </c>
      <c r="BS61" s="40">
        <v>1765</v>
      </c>
      <c r="BT61" s="40">
        <v>23575</v>
      </c>
      <c r="BU61" s="39">
        <v>1055460</v>
      </c>
      <c r="BV61" s="40">
        <v>983870</v>
      </c>
      <c r="BW61" s="40">
        <v>11220</v>
      </c>
      <c r="BX61" s="40">
        <v>28285</v>
      </c>
      <c r="BY61" s="40">
        <v>16965</v>
      </c>
      <c r="BZ61" s="40">
        <v>1460</v>
      </c>
      <c r="CA61" s="40">
        <v>13660</v>
      </c>
      <c r="CB61" s="39">
        <v>1316470</v>
      </c>
      <c r="CC61" s="40">
        <v>1215050</v>
      </c>
      <c r="CD61" s="40">
        <v>13625</v>
      </c>
      <c r="CE61" s="40">
        <v>36704</v>
      </c>
      <c r="CF61" s="40">
        <v>28570</v>
      </c>
      <c r="CG61" s="40">
        <v>2693</v>
      </c>
      <c r="CH61" s="159">
        <v>19828</v>
      </c>
      <c r="CI61" s="39">
        <v>1029236</v>
      </c>
      <c r="CJ61" s="40">
        <v>962931</v>
      </c>
      <c r="CK61" s="40">
        <v>9436</v>
      </c>
      <c r="CL61" s="40">
        <v>22934</v>
      </c>
      <c r="CM61" s="40">
        <v>21086</v>
      </c>
      <c r="CN61" s="40">
        <v>2124</v>
      </c>
      <c r="CO61" s="159">
        <v>10725</v>
      </c>
      <c r="CP61" s="41">
        <v>960337</v>
      </c>
      <c r="CQ61" s="42">
        <v>66206</v>
      </c>
      <c r="CR61" s="42">
        <v>263321</v>
      </c>
      <c r="CS61" s="42">
        <v>275073</v>
      </c>
      <c r="CT61" s="42">
        <v>355737</v>
      </c>
      <c r="CU61" s="41">
        <v>884111</v>
      </c>
      <c r="CV61" s="42">
        <v>54918</v>
      </c>
      <c r="CW61" s="42">
        <v>245296</v>
      </c>
      <c r="CX61" s="42">
        <v>257543</v>
      </c>
      <c r="CY61" s="160">
        <v>326354</v>
      </c>
    </row>
    <row r="62" spans="1:103">
      <c r="A62" s="154" t="s">
        <v>2853</v>
      </c>
      <c r="B62" s="150">
        <v>2018</v>
      </c>
      <c r="C62" s="188" t="s">
        <v>2635</v>
      </c>
      <c r="D62" s="140" t="s">
        <v>126</v>
      </c>
      <c r="E62" s="29" t="s">
        <v>1886</v>
      </c>
      <c r="F62" s="156" t="s">
        <v>2854</v>
      </c>
      <c r="G62" s="29" t="s">
        <v>2855</v>
      </c>
      <c r="H62" s="156" t="s">
        <v>2856</v>
      </c>
      <c r="I62" s="166" t="s">
        <v>2857</v>
      </c>
      <c r="J62" s="150">
        <v>1954</v>
      </c>
      <c r="K62" s="100" t="s">
        <v>85</v>
      </c>
      <c r="L62" s="100" t="s">
        <v>786</v>
      </c>
      <c r="M62" s="100" t="s">
        <v>148</v>
      </c>
      <c r="N62" s="100" t="s">
        <v>87</v>
      </c>
      <c r="O62" s="100" t="s">
        <v>2625</v>
      </c>
      <c r="P62" s="43">
        <f t="shared" si="0"/>
        <v>57.147492579999998</v>
      </c>
      <c r="Q62" s="162">
        <f t="shared" si="1"/>
        <v>41.261719429999999</v>
      </c>
      <c r="R62" s="43">
        <f t="shared" si="2"/>
        <v>54.98925826</v>
      </c>
      <c r="S62" s="162">
        <f t="shared" si="3"/>
        <v>41.004519639999998</v>
      </c>
      <c r="T62" s="43">
        <f t="shared" si="4"/>
        <v>58.245096050000001</v>
      </c>
      <c r="U62" s="162">
        <f t="shared" si="5"/>
        <v>40.501021600000001</v>
      </c>
      <c r="V62" s="43">
        <f t="shared" si="6"/>
        <v>57.13668955</v>
      </c>
      <c r="W62" s="162">
        <f t="shared" si="7"/>
        <v>41.605304779999997</v>
      </c>
      <c r="X62" s="43">
        <f t="shared" si="59"/>
        <v>53.971268989999999</v>
      </c>
      <c r="Y62" s="162">
        <f t="shared" si="9"/>
        <v>42.799638139999999</v>
      </c>
      <c r="Z62" s="23">
        <f t="shared" ref="Z62:AE62" si="81">BV62/$BU62*100</f>
        <v>63.515043990000002</v>
      </c>
      <c r="AA62" s="86">
        <f t="shared" si="81"/>
        <v>13.265663050000001</v>
      </c>
      <c r="AB62" s="86">
        <f t="shared" si="81"/>
        <v>14.780212929999999</v>
      </c>
      <c r="AC62" s="86">
        <f t="shared" si="81"/>
        <v>7.1753379910000001</v>
      </c>
      <c r="AD62" s="86">
        <f t="shared" si="81"/>
        <v>0.1196963236</v>
      </c>
      <c r="AE62" s="86">
        <f t="shared" si="81"/>
        <v>1.144045719</v>
      </c>
      <c r="AF62" s="23">
        <f t="shared" si="17"/>
        <v>61.688173069999998</v>
      </c>
      <c r="AG62" s="86">
        <f t="shared" si="18"/>
        <v>12.37989617</v>
      </c>
      <c r="AH62" s="86">
        <f t="shared" si="19"/>
        <v>16.265720980000001</v>
      </c>
      <c r="AI62" s="86">
        <f t="shared" si="20"/>
        <v>8.1445378700000006</v>
      </c>
      <c r="AJ62" s="86">
        <f t="shared" si="21"/>
        <v>0.13058447849999999</v>
      </c>
      <c r="AK62" s="86">
        <f t="shared" si="22"/>
        <v>1.3910874310000001</v>
      </c>
      <c r="AL62" s="45">
        <f t="shared" si="12"/>
        <v>89.816264180000005</v>
      </c>
      <c r="AM62" s="46">
        <v>28</v>
      </c>
      <c r="AN62" s="47">
        <f t="shared" si="13"/>
        <v>39.713642780000001</v>
      </c>
      <c r="AO62" s="46">
        <v>4</v>
      </c>
      <c r="AP62" s="47">
        <f t="shared" si="14"/>
        <v>44.085227940000003</v>
      </c>
      <c r="AQ62" s="164">
        <v>5</v>
      </c>
      <c r="AR62" s="48">
        <v>82545</v>
      </c>
      <c r="AS62" s="87">
        <v>2</v>
      </c>
      <c r="AT62" s="50">
        <v>94462</v>
      </c>
      <c r="AU62" s="87">
        <v>2</v>
      </c>
      <c r="AV62" s="165">
        <f t="shared" si="15"/>
        <v>35.514292070000003</v>
      </c>
      <c r="AW62" s="100"/>
      <c r="AX62" s="39">
        <v>4564216</v>
      </c>
      <c r="AY62" s="40">
        <v>2608335</v>
      </c>
      <c r="AZ62" s="40">
        <v>1883274</v>
      </c>
      <c r="BA62" s="39">
        <v>3906723</v>
      </c>
      <c r="BB62" s="40">
        <v>2148278</v>
      </c>
      <c r="BC62" s="40">
        <v>1601933</v>
      </c>
      <c r="BD62" s="39">
        <v>3651140</v>
      </c>
      <c r="BE62" s="40">
        <v>2126610</v>
      </c>
      <c r="BF62" s="40">
        <v>1478749</v>
      </c>
      <c r="BG62" s="39">
        <v>3877407</v>
      </c>
      <c r="BH62" s="40">
        <v>2215422</v>
      </c>
      <c r="BI62" s="40">
        <v>1613207</v>
      </c>
      <c r="BJ62" s="39">
        <v>3171417</v>
      </c>
      <c r="BK62" s="40">
        <v>1711654</v>
      </c>
      <c r="BL62" s="40">
        <v>1357355</v>
      </c>
      <c r="BM62" s="159">
        <v>102408</v>
      </c>
      <c r="BN62" s="39">
        <v>8011820</v>
      </c>
      <c r="BO62" s="40">
        <v>4807100</v>
      </c>
      <c r="BP62" s="40">
        <v>1066175</v>
      </c>
      <c r="BQ62" s="40">
        <v>1393050</v>
      </c>
      <c r="BR62" s="40">
        <v>598220</v>
      </c>
      <c r="BS62" s="40">
        <v>9665</v>
      </c>
      <c r="BT62" s="40">
        <v>137610</v>
      </c>
      <c r="BU62" s="39">
        <v>6132185</v>
      </c>
      <c r="BV62" s="40">
        <v>3894860</v>
      </c>
      <c r="BW62" s="40">
        <v>813475</v>
      </c>
      <c r="BX62" s="40">
        <v>906350</v>
      </c>
      <c r="BY62" s="40">
        <v>440005</v>
      </c>
      <c r="BZ62" s="40">
        <v>7340</v>
      </c>
      <c r="CA62" s="40">
        <v>70155</v>
      </c>
      <c r="CB62" s="39">
        <v>8791894</v>
      </c>
      <c r="CC62" s="40">
        <v>5214878</v>
      </c>
      <c r="CD62" s="40">
        <v>1125401</v>
      </c>
      <c r="CE62" s="40">
        <v>1555144</v>
      </c>
      <c r="CF62" s="40">
        <v>721790</v>
      </c>
      <c r="CG62" s="40">
        <v>12227</v>
      </c>
      <c r="CH62" s="159">
        <v>162454</v>
      </c>
      <c r="CI62" s="39">
        <v>6726680</v>
      </c>
      <c r="CJ62" s="40">
        <v>4149566</v>
      </c>
      <c r="CK62" s="40">
        <v>832756</v>
      </c>
      <c r="CL62" s="40">
        <v>1094143</v>
      </c>
      <c r="CM62" s="40">
        <v>547857</v>
      </c>
      <c r="CN62" s="40">
        <v>8784</v>
      </c>
      <c r="CO62" s="159">
        <v>93574</v>
      </c>
      <c r="CP62" s="41">
        <v>6146379</v>
      </c>
      <c r="CQ62" s="42">
        <v>625931</v>
      </c>
      <c r="CR62" s="42">
        <v>1670942</v>
      </c>
      <c r="CS62" s="42">
        <v>1408555</v>
      </c>
      <c r="CT62" s="42">
        <v>2440951</v>
      </c>
      <c r="CU62" s="41">
        <v>3619142</v>
      </c>
      <c r="CV62" s="42">
        <v>207314</v>
      </c>
      <c r="CW62" s="42">
        <v>980936</v>
      </c>
      <c r="CX62" s="42">
        <v>835385</v>
      </c>
      <c r="CY62" s="160">
        <v>1595507</v>
      </c>
    </row>
    <row r="63" spans="1:103">
      <c r="A63" s="154" t="s">
        <v>2853</v>
      </c>
      <c r="B63" s="150">
        <v>2014</v>
      </c>
      <c r="C63" s="187" t="s">
        <v>2616</v>
      </c>
      <c r="D63" s="140" t="s">
        <v>126</v>
      </c>
      <c r="E63" s="29" t="s">
        <v>2858</v>
      </c>
      <c r="F63" s="156" t="s">
        <v>2859</v>
      </c>
      <c r="G63" s="29" t="s">
        <v>2860</v>
      </c>
      <c r="H63" s="156" t="s">
        <v>2861</v>
      </c>
      <c r="I63" s="166" t="s">
        <v>918</v>
      </c>
      <c r="J63" s="150">
        <v>1969</v>
      </c>
      <c r="K63" s="100" t="s">
        <v>85</v>
      </c>
      <c r="L63" s="100" t="s">
        <v>50</v>
      </c>
      <c r="M63" s="100" t="s">
        <v>86</v>
      </c>
      <c r="N63" s="100" t="s">
        <v>87</v>
      </c>
      <c r="O63" s="100" t="s">
        <v>102</v>
      </c>
      <c r="P63" s="43">
        <f t="shared" si="0"/>
        <v>57.147492579999998</v>
      </c>
      <c r="Q63" s="162">
        <f t="shared" si="1"/>
        <v>41.261719429999999</v>
      </c>
      <c r="R63" s="43">
        <f t="shared" si="2"/>
        <v>54.98925826</v>
      </c>
      <c r="S63" s="162">
        <f t="shared" si="3"/>
        <v>41.004519639999998</v>
      </c>
      <c r="T63" s="43">
        <f t="shared" si="4"/>
        <v>58.245096050000001</v>
      </c>
      <c r="U63" s="162">
        <f t="shared" si="5"/>
        <v>40.501021600000001</v>
      </c>
      <c r="V63" s="43">
        <f t="shared" si="6"/>
        <v>57.13668955</v>
      </c>
      <c r="W63" s="162">
        <f t="shared" si="7"/>
        <v>41.605304779999997</v>
      </c>
      <c r="X63" s="43">
        <f t="shared" si="59"/>
        <v>57.186958779999998</v>
      </c>
      <c r="Y63" s="162">
        <f t="shared" si="9"/>
        <v>40.8911449</v>
      </c>
      <c r="Z63" s="23">
        <f t="shared" ref="Z63:AE63" si="82">BV63/$BU63*100</f>
        <v>63.515043990000002</v>
      </c>
      <c r="AA63" s="86">
        <f t="shared" si="82"/>
        <v>13.265663050000001</v>
      </c>
      <c r="AB63" s="86">
        <f t="shared" si="82"/>
        <v>14.780212929999999</v>
      </c>
      <c r="AC63" s="86">
        <f t="shared" si="82"/>
        <v>7.1753379910000001</v>
      </c>
      <c r="AD63" s="86">
        <f t="shared" si="82"/>
        <v>0.1196963236</v>
      </c>
      <c r="AE63" s="86">
        <f t="shared" si="82"/>
        <v>1.144045719</v>
      </c>
      <c r="AF63" s="23">
        <f t="shared" si="17"/>
        <v>61.688173069999998</v>
      </c>
      <c r="AG63" s="86">
        <f t="shared" si="18"/>
        <v>12.37989617</v>
      </c>
      <c r="AH63" s="86">
        <f t="shared" si="19"/>
        <v>16.265720980000001</v>
      </c>
      <c r="AI63" s="86">
        <f t="shared" si="20"/>
        <v>8.1445378700000006</v>
      </c>
      <c r="AJ63" s="86">
        <f t="shared" si="21"/>
        <v>0.13058447849999999</v>
      </c>
      <c r="AK63" s="86">
        <f t="shared" si="22"/>
        <v>1.3910874310000001</v>
      </c>
      <c r="AL63" s="45">
        <f t="shared" si="12"/>
        <v>89.816264180000005</v>
      </c>
      <c r="AM63" s="46">
        <v>28</v>
      </c>
      <c r="AN63" s="47">
        <f t="shared" si="13"/>
        <v>39.713642780000001</v>
      </c>
      <c r="AO63" s="46">
        <v>4</v>
      </c>
      <c r="AP63" s="47">
        <f t="shared" si="14"/>
        <v>44.085227940000003</v>
      </c>
      <c r="AQ63" s="164">
        <v>5</v>
      </c>
      <c r="AR63" s="48">
        <v>82545</v>
      </c>
      <c r="AS63" s="87">
        <v>2</v>
      </c>
      <c r="AT63" s="50">
        <v>94462</v>
      </c>
      <c r="AU63" s="87">
        <v>2</v>
      </c>
      <c r="AV63" s="165">
        <f t="shared" si="15"/>
        <v>35.514292070000003</v>
      </c>
      <c r="AW63" s="100"/>
      <c r="AX63" s="39">
        <v>4564216</v>
      </c>
      <c r="AY63" s="40">
        <v>2608335</v>
      </c>
      <c r="AZ63" s="40">
        <v>1883274</v>
      </c>
      <c r="BA63" s="39">
        <v>3906723</v>
      </c>
      <c r="BB63" s="40">
        <v>2148278</v>
      </c>
      <c r="BC63" s="40">
        <v>1601933</v>
      </c>
      <c r="BD63" s="39">
        <v>3651140</v>
      </c>
      <c r="BE63" s="40">
        <v>2126610</v>
      </c>
      <c r="BF63" s="40">
        <v>1478749</v>
      </c>
      <c r="BG63" s="39">
        <v>3877407</v>
      </c>
      <c r="BH63" s="40">
        <v>2215422</v>
      </c>
      <c r="BI63" s="40">
        <v>1613207</v>
      </c>
      <c r="BJ63" s="39">
        <v>4443632</v>
      </c>
      <c r="BK63" s="40">
        <v>2541178</v>
      </c>
      <c r="BL63" s="40">
        <v>1817052</v>
      </c>
      <c r="BM63" s="159">
        <v>85402</v>
      </c>
      <c r="BN63" s="39">
        <v>8011820</v>
      </c>
      <c r="BO63" s="40">
        <v>4807100</v>
      </c>
      <c r="BP63" s="40">
        <v>1066175</v>
      </c>
      <c r="BQ63" s="40">
        <v>1393050</v>
      </c>
      <c r="BR63" s="40">
        <v>598220</v>
      </c>
      <c r="BS63" s="40">
        <v>9665</v>
      </c>
      <c r="BT63" s="40">
        <v>137610</v>
      </c>
      <c r="BU63" s="39">
        <v>6132185</v>
      </c>
      <c r="BV63" s="40">
        <v>3894860</v>
      </c>
      <c r="BW63" s="40">
        <v>813475</v>
      </c>
      <c r="BX63" s="40">
        <v>906350</v>
      </c>
      <c r="BY63" s="40">
        <v>440005</v>
      </c>
      <c r="BZ63" s="40">
        <v>7340</v>
      </c>
      <c r="CA63" s="40">
        <v>70155</v>
      </c>
      <c r="CB63" s="39">
        <v>8791894</v>
      </c>
      <c r="CC63" s="40">
        <v>5214878</v>
      </c>
      <c r="CD63" s="40">
        <v>1125401</v>
      </c>
      <c r="CE63" s="40">
        <v>1555144</v>
      </c>
      <c r="CF63" s="40">
        <v>721790</v>
      </c>
      <c r="CG63" s="40">
        <v>12227</v>
      </c>
      <c r="CH63" s="159">
        <v>162454</v>
      </c>
      <c r="CI63" s="39">
        <v>6726680</v>
      </c>
      <c r="CJ63" s="40">
        <v>4149566</v>
      </c>
      <c r="CK63" s="40">
        <v>832756</v>
      </c>
      <c r="CL63" s="40">
        <v>1094143</v>
      </c>
      <c r="CM63" s="40">
        <v>547857</v>
      </c>
      <c r="CN63" s="40">
        <v>8784</v>
      </c>
      <c r="CO63" s="159">
        <v>93574</v>
      </c>
      <c r="CP63" s="41">
        <v>6146379</v>
      </c>
      <c r="CQ63" s="42">
        <v>625931</v>
      </c>
      <c r="CR63" s="42">
        <v>1670942</v>
      </c>
      <c r="CS63" s="42">
        <v>1408555</v>
      </c>
      <c r="CT63" s="42">
        <v>2440951</v>
      </c>
      <c r="CU63" s="41">
        <v>3619142</v>
      </c>
      <c r="CV63" s="42">
        <v>207314</v>
      </c>
      <c r="CW63" s="42">
        <v>980936</v>
      </c>
      <c r="CX63" s="42">
        <v>835385</v>
      </c>
      <c r="CY63" s="160">
        <v>1595507</v>
      </c>
    </row>
    <row r="64" spans="1:103">
      <c r="A64" s="155" t="s">
        <v>2862</v>
      </c>
      <c r="B64" s="150">
        <v>2018</v>
      </c>
      <c r="C64" s="188" t="s">
        <v>2635</v>
      </c>
      <c r="D64" s="140" t="s">
        <v>126</v>
      </c>
      <c r="E64" s="29" t="s">
        <v>2863</v>
      </c>
      <c r="F64" s="156" t="s">
        <v>2864</v>
      </c>
      <c r="G64" s="29" t="s">
        <v>2865</v>
      </c>
      <c r="H64" s="156" t="s">
        <v>2866</v>
      </c>
      <c r="I64" s="166">
        <v>2012</v>
      </c>
      <c r="J64" s="150">
        <v>1971</v>
      </c>
      <c r="K64" s="100" t="s">
        <v>85</v>
      </c>
      <c r="L64" s="100" t="s">
        <v>49</v>
      </c>
      <c r="M64" s="100" t="s">
        <v>352</v>
      </c>
      <c r="N64" s="100" t="s">
        <v>87</v>
      </c>
      <c r="O64" s="100" t="s">
        <v>2625</v>
      </c>
      <c r="P64" s="43">
        <f t="shared" si="0"/>
        <v>54.289285849999999</v>
      </c>
      <c r="Q64" s="162">
        <f t="shared" si="1"/>
        <v>43.496669249999997</v>
      </c>
      <c r="R64" s="43">
        <f t="shared" si="2"/>
        <v>48.255707630000003</v>
      </c>
      <c r="S64" s="162">
        <f t="shared" si="3"/>
        <v>40.042439229999999</v>
      </c>
      <c r="T64" s="43">
        <f t="shared" si="4"/>
        <v>52.992828129999999</v>
      </c>
      <c r="U64" s="162">
        <f t="shared" si="5"/>
        <v>42.843381299999997</v>
      </c>
      <c r="V64" s="43">
        <f t="shared" si="6"/>
        <v>56.90748026</v>
      </c>
      <c r="W64" s="162">
        <f t="shared" si="7"/>
        <v>41.779034830000001</v>
      </c>
      <c r="X64" s="43">
        <f t="shared" si="59"/>
        <v>54.087734500000003</v>
      </c>
      <c r="Y64" s="162">
        <f t="shared" si="9"/>
        <v>30.53218596</v>
      </c>
      <c r="Z64" s="23">
        <f t="shared" ref="Z64:AE64" si="83">BV64/$BU64*100</f>
        <v>44.086186789999999</v>
      </c>
      <c r="AA64" s="86">
        <f t="shared" si="83"/>
        <v>1.920757075</v>
      </c>
      <c r="AB64" s="86">
        <f t="shared" si="83"/>
        <v>42.682710849999999</v>
      </c>
      <c r="AC64" s="86">
        <f t="shared" si="83"/>
        <v>1.168226641</v>
      </c>
      <c r="AD64" s="86">
        <f t="shared" si="83"/>
        <v>8.9291144399999993</v>
      </c>
      <c r="AE64" s="86">
        <f t="shared" si="83"/>
        <v>1.213004207</v>
      </c>
      <c r="AF64" s="23">
        <f t="shared" si="17"/>
        <v>45.299891529999996</v>
      </c>
      <c r="AG64" s="86">
        <f t="shared" si="18"/>
        <v>1.782075641</v>
      </c>
      <c r="AH64" s="86">
        <f t="shared" si="19"/>
        <v>42.279976660000003</v>
      </c>
      <c r="AI64" s="86">
        <f t="shared" si="20"/>
        <v>1.424401187</v>
      </c>
      <c r="AJ64" s="86">
        <f t="shared" si="21"/>
        <v>7.9170039470000004</v>
      </c>
      <c r="AK64" s="86">
        <f t="shared" si="22"/>
        <v>1.296651038</v>
      </c>
      <c r="AL64" s="45">
        <f t="shared" si="12"/>
        <v>85.588272810000007</v>
      </c>
      <c r="AM64" s="46">
        <v>46</v>
      </c>
      <c r="AN64" s="47">
        <f t="shared" si="13"/>
        <v>27.328411379999999</v>
      </c>
      <c r="AO64" s="46">
        <v>40</v>
      </c>
      <c r="AP64" s="47">
        <f t="shared" si="14"/>
        <v>40.671893410000003</v>
      </c>
      <c r="AQ64" s="164">
        <v>10</v>
      </c>
      <c r="AR64" s="48">
        <v>49754</v>
      </c>
      <c r="AS64" s="87">
        <v>46</v>
      </c>
      <c r="AT64" s="50">
        <v>59815</v>
      </c>
      <c r="AU64" s="87">
        <v>39</v>
      </c>
      <c r="AV64" s="165">
        <f t="shared" si="15"/>
        <v>26.155499890000002</v>
      </c>
      <c r="AW64" s="100"/>
      <c r="AX64" s="39">
        <v>923965</v>
      </c>
      <c r="AY64" s="40">
        <v>501614</v>
      </c>
      <c r="AZ64" s="40">
        <v>401894</v>
      </c>
      <c r="BA64" s="39">
        <v>798318</v>
      </c>
      <c r="BB64" s="40">
        <v>385234</v>
      </c>
      <c r="BC64" s="40">
        <v>319666</v>
      </c>
      <c r="BD64" s="39">
        <v>783757</v>
      </c>
      <c r="BE64" s="40">
        <v>415335</v>
      </c>
      <c r="BF64" s="40">
        <v>335788</v>
      </c>
      <c r="BG64" s="39">
        <v>830158</v>
      </c>
      <c r="BH64" s="40">
        <v>472422</v>
      </c>
      <c r="BI64" s="40">
        <v>346832</v>
      </c>
      <c r="BJ64" s="39">
        <v>697012</v>
      </c>
      <c r="BK64" s="40">
        <v>376998</v>
      </c>
      <c r="BL64" s="40">
        <v>212813</v>
      </c>
      <c r="BM64" s="159">
        <v>107201</v>
      </c>
      <c r="BN64" s="39">
        <v>1976235</v>
      </c>
      <c r="BO64" s="40">
        <v>777600</v>
      </c>
      <c r="BP64" s="40">
        <v>36360</v>
      </c>
      <c r="BQ64" s="40">
        <v>925565</v>
      </c>
      <c r="BR64" s="40">
        <v>22440</v>
      </c>
      <c r="BS64" s="40">
        <v>183645</v>
      </c>
      <c r="BT64" s="40">
        <v>30625</v>
      </c>
      <c r="BU64" s="39">
        <v>1496285</v>
      </c>
      <c r="BV64" s="40">
        <v>659655</v>
      </c>
      <c r="BW64" s="40">
        <v>28740</v>
      </c>
      <c r="BX64" s="40">
        <v>638655</v>
      </c>
      <c r="BY64" s="40">
        <v>17480</v>
      </c>
      <c r="BZ64" s="40">
        <v>133605</v>
      </c>
      <c r="CA64" s="40">
        <v>18150</v>
      </c>
      <c r="CB64" s="39">
        <v>2059179</v>
      </c>
      <c r="CC64" s="40">
        <v>833810</v>
      </c>
      <c r="CD64" s="40">
        <v>35462</v>
      </c>
      <c r="CE64" s="40">
        <v>953403</v>
      </c>
      <c r="CF64" s="40">
        <v>27551</v>
      </c>
      <c r="CG64" s="40">
        <v>175368</v>
      </c>
      <c r="CH64" s="159">
        <v>33585</v>
      </c>
      <c r="CI64" s="39">
        <v>1540507</v>
      </c>
      <c r="CJ64" s="40">
        <v>697848</v>
      </c>
      <c r="CK64" s="40">
        <v>27453</v>
      </c>
      <c r="CL64" s="40">
        <v>651326</v>
      </c>
      <c r="CM64" s="40">
        <v>21943</v>
      </c>
      <c r="CN64" s="40">
        <v>121962</v>
      </c>
      <c r="CO64" s="159">
        <v>19975</v>
      </c>
      <c r="CP64" s="41">
        <v>1403371</v>
      </c>
      <c r="CQ64" s="42">
        <v>202250</v>
      </c>
      <c r="CR64" s="42">
        <v>371338</v>
      </c>
      <c r="CS64" s="42">
        <v>446264</v>
      </c>
      <c r="CT64" s="42">
        <v>383519</v>
      </c>
      <c r="CU64" s="41">
        <v>610960</v>
      </c>
      <c r="CV64" s="42">
        <v>31692</v>
      </c>
      <c r="CW64" s="42">
        <v>128936</v>
      </c>
      <c r="CX64" s="42">
        <v>201843</v>
      </c>
      <c r="CY64" s="160">
        <v>248489</v>
      </c>
    </row>
    <row r="65" spans="1:103">
      <c r="A65" s="155" t="s">
        <v>2862</v>
      </c>
      <c r="B65" s="150">
        <v>2014</v>
      </c>
      <c r="C65" s="187" t="s">
        <v>2616</v>
      </c>
      <c r="D65" s="140" t="s">
        <v>126</v>
      </c>
      <c r="E65" s="29" t="s">
        <v>2867</v>
      </c>
      <c r="F65" s="156" t="s">
        <v>2868</v>
      </c>
      <c r="G65" s="29" t="s">
        <v>2869</v>
      </c>
      <c r="H65" s="156" t="s">
        <v>2870</v>
      </c>
      <c r="I65" s="166">
        <v>2020</v>
      </c>
      <c r="J65" s="150">
        <v>1972</v>
      </c>
      <c r="K65" s="100" t="s">
        <v>85</v>
      </c>
      <c r="L65" s="100" t="s">
        <v>2871</v>
      </c>
      <c r="M65" s="100" t="s">
        <v>148</v>
      </c>
      <c r="N65" s="100" t="s">
        <v>87</v>
      </c>
      <c r="O65" s="100" t="s">
        <v>2746</v>
      </c>
      <c r="P65" s="43">
        <f t="shared" si="0"/>
        <v>54.289285849999999</v>
      </c>
      <c r="Q65" s="162">
        <f t="shared" si="1"/>
        <v>43.496669249999997</v>
      </c>
      <c r="R65" s="43">
        <f t="shared" si="2"/>
        <v>48.255707630000003</v>
      </c>
      <c r="S65" s="162">
        <f t="shared" si="3"/>
        <v>40.042439229999999</v>
      </c>
      <c r="T65" s="43">
        <f t="shared" si="4"/>
        <v>52.992828129999999</v>
      </c>
      <c r="U65" s="162">
        <f t="shared" si="5"/>
        <v>42.843381299999997</v>
      </c>
      <c r="V65" s="43">
        <f t="shared" si="6"/>
        <v>56.90748026</v>
      </c>
      <c r="W65" s="162">
        <f t="shared" si="7"/>
        <v>41.779034830000001</v>
      </c>
      <c r="X65" s="43">
        <f t="shared" si="59"/>
        <v>51.729596600000001</v>
      </c>
      <c r="Y65" s="162">
        <f t="shared" si="9"/>
        <v>45.624304299999999</v>
      </c>
      <c r="Z65" s="23">
        <f t="shared" ref="Z65:AE65" si="84">BV65/$BU65*100</f>
        <v>44.086186789999999</v>
      </c>
      <c r="AA65" s="86">
        <f t="shared" si="84"/>
        <v>1.920757075</v>
      </c>
      <c r="AB65" s="86">
        <f t="shared" si="84"/>
        <v>42.682710849999999</v>
      </c>
      <c r="AC65" s="86">
        <f t="shared" si="84"/>
        <v>1.168226641</v>
      </c>
      <c r="AD65" s="86">
        <f t="shared" si="84"/>
        <v>8.9291144399999993</v>
      </c>
      <c r="AE65" s="86">
        <f t="shared" si="84"/>
        <v>1.213004207</v>
      </c>
      <c r="AF65" s="23">
        <f t="shared" si="17"/>
        <v>45.299891529999996</v>
      </c>
      <c r="AG65" s="86">
        <f t="shared" si="18"/>
        <v>1.782075641</v>
      </c>
      <c r="AH65" s="86">
        <f t="shared" si="19"/>
        <v>42.279976660000003</v>
      </c>
      <c r="AI65" s="86">
        <f t="shared" si="20"/>
        <v>1.424401187</v>
      </c>
      <c r="AJ65" s="86">
        <f t="shared" si="21"/>
        <v>7.9170039470000004</v>
      </c>
      <c r="AK65" s="86">
        <f t="shared" si="22"/>
        <v>1.296651038</v>
      </c>
      <c r="AL65" s="45">
        <f t="shared" si="12"/>
        <v>85.588272810000007</v>
      </c>
      <c r="AM65" s="46">
        <v>46</v>
      </c>
      <c r="AN65" s="47">
        <f t="shared" si="13"/>
        <v>27.328411379999999</v>
      </c>
      <c r="AO65" s="46">
        <v>40</v>
      </c>
      <c r="AP65" s="47">
        <f t="shared" si="14"/>
        <v>40.671893410000003</v>
      </c>
      <c r="AQ65" s="164">
        <v>10</v>
      </c>
      <c r="AR65" s="48">
        <v>49754</v>
      </c>
      <c r="AS65" s="87">
        <v>46</v>
      </c>
      <c r="AT65" s="50">
        <v>59815</v>
      </c>
      <c r="AU65" s="87">
        <v>39</v>
      </c>
      <c r="AV65" s="165">
        <f t="shared" si="15"/>
        <v>26.155499890000002</v>
      </c>
      <c r="AW65" s="100"/>
      <c r="AX65" s="39">
        <v>923965</v>
      </c>
      <c r="AY65" s="40">
        <v>501614</v>
      </c>
      <c r="AZ65" s="40">
        <v>401894</v>
      </c>
      <c r="BA65" s="39">
        <v>798318</v>
      </c>
      <c r="BB65" s="40">
        <v>385234</v>
      </c>
      <c r="BC65" s="40">
        <v>319666</v>
      </c>
      <c r="BD65" s="39">
        <v>783757</v>
      </c>
      <c r="BE65" s="40">
        <v>415335</v>
      </c>
      <c r="BF65" s="40">
        <v>335788</v>
      </c>
      <c r="BG65" s="39">
        <v>830158</v>
      </c>
      <c r="BH65" s="40">
        <v>472422</v>
      </c>
      <c r="BI65" s="40">
        <v>346832</v>
      </c>
      <c r="BJ65" s="39">
        <v>917237</v>
      </c>
      <c r="BK65" s="40">
        <v>474483</v>
      </c>
      <c r="BL65" s="40">
        <v>418483</v>
      </c>
      <c r="BM65" s="159">
        <v>24271</v>
      </c>
      <c r="BN65" s="39">
        <v>1976235</v>
      </c>
      <c r="BO65" s="40">
        <v>777600</v>
      </c>
      <c r="BP65" s="40">
        <v>36360</v>
      </c>
      <c r="BQ65" s="40">
        <v>925565</v>
      </c>
      <c r="BR65" s="40">
        <v>22440</v>
      </c>
      <c r="BS65" s="40">
        <v>183645</v>
      </c>
      <c r="BT65" s="40">
        <v>30625</v>
      </c>
      <c r="BU65" s="39">
        <v>1496285</v>
      </c>
      <c r="BV65" s="40">
        <v>659655</v>
      </c>
      <c r="BW65" s="40">
        <v>28740</v>
      </c>
      <c r="BX65" s="40">
        <v>638655</v>
      </c>
      <c r="BY65" s="40">
        <v>17480</v>
      </c>
      <c r="BZ65" s="40">
        <v>133605</v>
      </c>
      <c r="CA65" s="40">
        <v>18150</v>
      </c>
      <c r="CB65" s="39">
        <v>2059179</v>
      </c>
      <c r="CC65" s="40">
        <v>833810</v>
      </c>
      <c r="CD65" s="40">
        <v>35462</v>
      </c>
      <c r="CE65" s="40">
        <v>953403</v>
      </c>
      <c r="CF65" s="40">
        <v>27551</v>
      </c>
      <c r="CG65" s="40">
        <v>175368</v>
      </c>
      <c r="CH65" s="159">
        <v>33585</v>
      </c>
      <c r="CI65" s="39">
        <v>1540507</v>
      </c>
      <c r="CJ65" s="40">
        <v>697848</v>
      </c>
      <c r="CK65" s="40">
        <v>27453</v>
      </c>
      <c r="CL65" s="40">
        <v>651326</v>
      </c>
      <c r="CM65" s="40">
        <v>21943</v>
      </c>
      <c r="CN65" s="40">
        <v>121962</v>
      </c>
      <c r="CO65" s="159">
        <v>19975</v>
      </c>
      <c r="CP65" s="41">
        <v>1403371</v>
      </c>
      <c r="CQ65" s="42">
        <v>202250</v>
      </c>
      <c r="CR65" s="42">
        <v>371338</v>
      </c>
      <c r="CS65" s="42">
        <v>446264</v>
      </c>
      <c r="CT65" s="42">
        <v>383519</v>
      </c>
      <c r="CU65" s="41">
        <v>610960</v>
      </c>
      <c r="CV65" s="42">
        <v>31692</v>
      </c>
      <c r="CW65" s="42">
        <v>128936</v>
      </c>
      <c r="CX65" s="42">
        <v>201843</v>
      </c>
      <c r="CY65" s="160">
        <v>248489</v>
      </c>
    </row>
    <row r="66" spans="1:103">
      <c r="A66" s="154" t="s">
        <v>2872</v>
      </c>
      <c r="B66" s="150">
        <v>2018</v>
      </c>
      <c r="C66" s="188" t="s">
        <v>2635</v>
      </c>
      <c r="D66" s="140" t="s">
        <v>126</v>
      </c>
      <c r="E66" s="29" t="s">
        <v>2873</v>
      </c>
      <c r="F66" s="156" t="s">
        <v>2874</v>
      </c>
      <c r="G66" s="29" t="s">
        <v>2875</v>
      </c>
      <c r="H66" s="156" t="s">
        <v>2876</v>
      </c>
      <c r="I66" s="166" t="s">
        <v>2667</v>
      </c>
      <c r="J66" s="150">
        <v>1966</v>
      </c>
      <c r="K66" s="100" t="s">
        <v>131</v>
      </c>
      <c r="L66" s="100" t="s">
        <v>49</v>
      </c>
      <c r="M66" s="100" t="s">
        <v>148</v>
      </c>
      <c r="N66" s="100" t="s">
        <v>87</v>
      </c>
      <c r="O66" s="100" t="s">
        <v>2625</v>
      </c>
      <c r="P66" s="43">
        <f t="shared" si="0"/>
        <v>60.896735239999998</v>
      </c>
      <c r="Q66" s="162">
        <f t="shared" si="1"/>
        <v>37.757922729999997</v>
      </c>
      <c r="R66" s="43">
        <f t="shared" si="2"/>
        <v>59.002826259999999</v>
      </c>
      <c r="S66" s="162">
        <f t="shared" si="3"/>
        <v>36.518183980000003</v>
      </c>
      <c r="T66" s="43">
        <f t="shared" si="4"/>
        <v>63.346101750000003</v>
      </c>
      <c r="U66" s="162">
        <f t="shared" si="5"/>
        <v>35.168867319999997</v>
      </c>
      <c r="V66" s="43">
        <f t="shared" si="6"/>
        <v>62.88414736</v>
      </c>
      <c r="W66" s="162">
        <f t="shared" si="7"/>
        <v>36.026563719999999</v>
      </c>
      <c r="X66" s="43">
        <f t="shared" si="59"/>
        <v>66.956850959999997</v>
      </c>
      <c r="Y66" s="162">
        <f t="shared" si="9"/>
        <v>32.979244340000001</v>
      </c>
      <c r="Z66" s="23">
        <f t="shared" ref="Z66:AE66" si="85">BV66/$BU66*100</f>
        <v>62.904966989999998</v>
      </c>
      <c r="AA66" s="86">
        <f t="shared" si="85"/>
        <v>14.382925050000001</v>
      </c>
      <c r="AB66" s="86">
        <f t="shared" si="85"/>
        <v>14.562799050000001</v>
      </c>
      <c r="AC66" s="86">
        <f t="shared" si="85"/>
        <v>6.5993028740000002</v>
      </c>
      <c r="AD66" s="86">
        <f t="shared" si="85"/>
        <v>0.26341686279999998</v>
      </c>
      <c r="AE66" s="86">
        <f t="shared" si="85"/>
        <v>1.286589167</v>
      </c>
      <c r="AF66" s="23">
        <f t="shared" si="17"/>
        <v>60.44107047</v>
      </c>
      <c r="AG66" s="86">
        <f t="shared" si="18"/>
        <v>13.920295749999999</v>
      </c>
      <c r="AH66" s="86">
        <f t="shared" si="19"/>
        <v>16.23843514</v>
      </c>
      <c r="AI66" s="86">
        <f t="shared" si="20"/>
        <v>7.46860956</v>
      </c>
      <c r="AJ66" s="86">
        <f t="shared" si="21"/>
        <v>0.26002531029999998</v>
      </c>
      <c r="AK66" s="86">
        <f t="shared" si="22"/>
        <v>1.6715637590000001</v>
      </c>
      <c r="AL66" s="45">
        <f t="shared" si="12"/>
        <v>86.820699070000003</v>
      </c>
      <c r="AM66" s="46">
        <v>41</v>
      </c>
      <c r="AN66" s="47">
        <f t="shared" si="13"/>
        <v>36.574457469999999</v>
      </c>
      <c r="AO66" s="46">
        <v>9</v>
      </c>
      <c r="AP66" s="47">
        <f t="shared" si="14"/>
        <v>42.96697872</v>
      </c>
      <c r="AQ66" s="164">
        <v>8</v>
      </c>
      <c r="AR66" s="48">
        <v>68486</v>
      </c>
      <c r="AS66" s="87">
        <v>14</v>
      </c>
      <c r="AT66" s="50">
        <v>78782</v>
      </c>
      <c r="AU66" s="87">
        <v>9</v>
      </c>
      <c r="AV66" s="165">
        <f t="shared" si="15"/>
        <v>35.876603209999999</v>
      </c>
      <c r="AW66" s="100"/>
      <c r="AX66" s="39">
        <v>8612754</v>
      </c>
      <c r="AY66" s="40">
        <v>5244886</v>
      </c>
      <c r="AZ66" s="40">
        <v>3251997</v>
      </c>
      <c r="BA66" s="39">
        <v>7707363</v>
      </c>
      <c r="BB66" s="40">
        <v>4547562</v>
      </c>
      <c r="BC66" s="40">
        <v>2814589</v>
      </c>
      <c r="BD66" s="39">
        <v>7081536</v>
      </c>
      <c r="BE66" s="40">
        <v>4485877</v>
      </c>
      <c r="BF66" s="40">
        <v>2490496</v>
      </c>
      <c r="BG66" s="39">
        <v>7640948</v>
      </c>
      <c r="BH66" s="40">
        <v>4804945</v>
      </c>
      <c r="BI66" s="40">
        <v>2752771</v>
      </c>
      <c r="BJ66" s="39">
        <v>6059023</v>
      </c>
      <c r="BK66" s="40">
        <v>4056931</v>
      </c>
      <c r="BL66" s="40">
        <v>1998220</v>
      </c>
      <c r="BM66" s="159">
        <v>3872</v>
      </c>
      <c r="BN66" s="39">
        <v>17686680</v>
      </c>
      <c r="BO66" s="40">
        <v>10601625</v>
      </c>
      <c r="BP66" s="40">
        <v>2576495</v>
      </c>
      <c r="BQ66" s="40">
        <v>2949435</v>
      </c>
      <c r="BR66" s="40">
        <v>1185565</v>
      </c>
      <c r="BS66" s="40">
        <v>46495</v>
      </c>
      <c r="BT66" s="40">
        <v>327065</v>
      </c>
      <c r="BU66" s="39">
        <v>13723495</v>
      </c>
      <c r="BV66" s="40">
        <v>8632760</v>
      </c>
      <c r="BW66" s="40">
        <v>1973840</v>
      </c>
      <c r="BX66" s="40">
        <v>1998525</v>
      </c>
      <c r="BY66" s="40">
        <v>905655</v>
      </c>
      <c r="BZ66" s="40">
        <v>36150</v>
      </c>
      <c r="CA66" s="40">
        <v>176565</v>
      </c>
      <c r="CB66" s="39">
        <v>19378074</v>
      </c>
      <c r="CC66" s="40">
        <v>11304236</v>
      </c>
      <c r="CD66" s="40">
        <v>2783852</v>
      </c>
      <c r="CE66" s="40">
        <v>3416915</v>
      </c>
      <c r="CF66" s="40">
        <v>1411512</v>
      </c>
      <c r="CG66" s="40">
        <v>53908</v>
      </c>
      <c r="CH66" s="159">
        <v>407651</v>
      </c>
      <c r="CI66" s="39">
        <v>15053150</v>
      </c>
      <c r="CJ66" s="40">
        <v>9098285</v>
      </c>
      <c r="CK66" s="40">
        <v>2095443</v>
      </c>
      <c r="CL66" s="40">
        <v>2444396</v>
      </c>
      <c r="CM66" s="40">
        <v>1124261</v>
      </c>
      <c r="CN66" s="40">
        <v>39142</v>
      </c>
      <c r="CO66" s="159">
        <v>251623</v>
      </c>
      <c r="CP66" s="41">
        <v>13631937</v>
      </c>
      <c r="CQ66" s="42">
        <v>1796594</v>
      </c>
      <c r="CR66" s="42">
        <v>3541274</v>
      </c>
      <c r="CS66" s="42">
        <v>3308262</v>
      </c>
      <c r="CT66" s="42">
        <v>4985807</v>
      </c>
      <c r="CU66" s="41">
        <v>7977098</v>
      </c>
      <c r="CV66" s="42">
        <v>528548</v>
      </c>
      <c r="CW66" s="42">
        <v>2022566</v>
      </c>
      <c r="CX66" s="42">
        <v>1998466</v>
      </c>
      <c r="CY66" s="160">
        <v>3427518</v>
      </c>
    </row>
    <row r="67" spans="1:103">
      <c r="A67" s="155" t="s">
        <v>2872</v>
      </c>
      <c r="B67" s="150">
        <v>2016</v>
      </c>
      <c r="C67" s="186" t="s">
        <v>2621</v>
      </c>
      <c r="D67" s="140" t="s">
        <v>126</v>
      </c>
      <c r="E67" s="29" t="s">
        <v>2166</v>
      </c>
      <c r="F67" s="156" t="s">
        <v>2877</v>
      </c>
      <c r="G67" s="29" t="s">
        <v>2878</v>
      </c>
      <c r="H67" s="156" t="s">
        <v>2879</v>
      </c>
      <c r="I67" s="166">
        <v>1998</v>
      </c>
      <c r="J67" s="150">
        <v>1950</v>
      </c>
      <c r="K67" s="100" t="s">
        <v>85</v>
      </c>
      <c r="L67" s="100" t="s">
        <v>49</v>
      </c>
      <c r="M67" s="100" t="s">
        <v>410</v>
      </c>
      <c r="N67" s="100" t="s">
        <v>87</v>
      </c>
      <c r="O67" s="100" t="s">
        <v>2625</v>
      </c>
      <c r="P67" s="43">
        <f t="shared" si="0"/>
        <v>60.896735239999998</v>
      </c>
      <c r="Q67" s="162">
        <f t="shared" si="1"/>
        <v>37.757922729999997</v>
      </c>
      <c r="R67" s="43">
        <f t="shared" si="2"/>
        <v>59.002826259999999</v>
      </c>
      <c r="S67" s="162">
        <f t="shared" si="3"/>
        <v>36.518183980000003</v>
      </c>
      <c r="T67" s="43">
        <f t="shared" si="4"/>
        <v>63.346101750000003</v>
      </c>
      <c r="U67" s="162">
        <f t="shared" si="5"/>
        <v>35.168867319999997</v>
      </c>
      <c r="V67" s="43">
        <f t="shared" si="6"/>
        <v>62.88414736</v>
      </c>
      <c r="W67" s="162">
        <f t="shared" si="7"/>
        <v>36.026563719999999</v>
      </c>
      <c r="X67" s="43">
        <f t="shared" si="59"/>
        <v>70.394332860000006</v>
      </c>
      <c r="Y67" s="162">
        <f t="shared" si="9"/>
        <v>27.407881079999999</v>
      </c>
      <c r="Z67" s="23">
        <f t="shared" ref="Z67:AE67" si="86">BV67/$BU67*100</f>
        <v>62.904966989999998</v>
      </c>
      <c r="AA67" s="86">
        <f t="shared" si="86"/>
        <v>14.382925050000001</v>
      </c>
      <c r="AB67" s="86">
        <f t="shared" si="86"/>
        <v>14.562799050000001</v>
      </c>
      <c r="AC67" s="86">
        <f t="shared" si="86"/>
        <v>6.5993028740000002</v>
      </c>
      <c r="AD67" s="86">
        <f t="shared" si="86"/>
        <v>0.26341686279999998</v>
      </c>
      <c r="AE67" s="86">
        <f t="shared" si="86"/>
        <v>1.286589167</v>
      </c>
      <c r="AF67" s="23">
        <f t="shared" si="17"/>
        <v>60.44107047</v>
      </c>
      <c r="AG67" s="86">
        <f t="shared" si="18"/>
        <v>13.920295749999999</v>
      </c>
      <c r="AH67" s="86">
        <f t="shared" si="19"/>
        <v>16.23843514</v>
      </c>
      <c r="AI67" s="86">
        <f t="shared" si="20"/>
        <v>7.46860956</v>
      </c>
      <c r="AJ67" s="86">
        <f t="shared" si="21"/>
        <v>0.26002531029999998</v>
      </c>
      <c r="AK67" s="86">
        <f t="shared" si="22"/>
        <v>1.6715637590000001</v>
      </c>
      <c r="AL67" s="45">
        <f t="shared" si="12"/>
        <v>86.820699070000003</v>
      </c>
      <c r="AM67" s="46">
        <v>41</v>
      </c>
      <c r="AN67" s="47">
        <f t="shared" si="13"/>
        <v>36.574457469999999</v>
      </c>
      <c r="AO67" s="46">
        <v>9</v>
      </c>
      <c r="AP67" s="47">
        <f t="shared" si="14"/>
        <v>42.96697872</v>
      </c>
      <c r="AQ67" s="164">
        <v>8</v>
      </c>
      <c r="AR67" s="48">
        <v>68486</v>
      </c>
      <c r="AS67" s="87">
        <v>14</v>
      </c>
      <c r="AT67" s="50">
        <v>78782</v>
      </c>
      <c r="AU67" s="87">
        <v>9</v>
      </c>
      <c r="AV67" s="165">
        <f t="shared" si="15"/>
        <v>35.876603209999999</v>
      </c>
      <c r="AW67" s="100"/>
      <c r="AX67" s="39">
        <v>8612754</v>
      </c>
      <c r="AY67" s="40">
        <v>5244886</v>
      </c>
      <c r="AZ67" s="40">
        <v>3251997</v>
      </c>
      <c r="BA67" s="39">
        <v>7707363</v>
      </c>
      <c r="BB67" s="40">
        <v>4547562</v>
      </c>
      <c r="BC67" s="40">
        <v>2814589</v>
      </c>
      <c r="BD67" s="39">
        <v>7081536</v>
      </c>
      <c r="BE67" s="40">
        <v>4485877</v>
      </c>
      <c r="BF67" s="40">
        <v>2490496</v>
      </c>
      <c r="BG67" s="39">
        <v>7640948</v>
      </c>
      <c r="BH67" s="40">
        <v>4804945</v>
      </c>
      <c r="BI67" s="40">
        <v>2752771</v>
      </c>
      <c r="BJ67" s="39">
        <v>6812037</v>
      </c>
      <c r="BK67" s="40">
        <v>4795288</v>
      </c>
      <c r="BL67" s="40">
        <v>1867035</v>
      </c>
      <c r="BM67" s="159">
        <v>149714</v>
      </c>
      <c r="BN67" s="39">
        <v>17686680</v>
      </c>
      <c r="BO67" s="40">
        <v>10601625</v>
      </c>
      <c r="BP67" s="40">
        <v>2576495</v>
      </c>
      <c r="BQ67" s="40">
        <v>2949435</v>
      </c>
      <c r="BR67" s="40">
        <v>1185565</v>
      </c>
      <c r="BS67" s="40">
        <v>46495</v>
      </c>
      <c r="BT67" s="40">
        <v>327065</v>
      </c>
      <c r="BU67" s="39">
        <v>13723495</v>
      </c>
      <c r="BV67" s="40">
        <v>8632760</v>
      </c>
      <c r="BW67" s="40">
        <v>1973840</v>
      </c>
      <c r="BX67" s="40">
        <v>1998525</v>
      </c>
      <c r="BY67" s="40">
        <v>905655</v>
      </c>
      <c r="BZ67" s="40">
        <v>36150</v>
      </c>
      <c r="CA67" s="40">
        <v>176565</v>
      </c>
      <c r="CB67" s="39">
        <v>19378074</v>
      </c>
      <c r="CC67" s="40">
        <v>11304236</v>
      </c>
      <c r="CD67" s="40">
        <v>2783852</v>
      </c>
      <c r="CE67" s="40">
        <v>3416915</v>
      </c>
      <c r="CF67" s="40">
        <v>1411512</v>
      </c>
      <c r="CG67" s="40">
        <v>53908</v>
      </c>
      <c r="CH67" s="159">
        <v>407651</v>
      </c>
      <c r="CI67" s="39">
        <v>15053150</v>
      </c>
      <c r="CJ67" s="40">
        <v>9098285</v>
      </c>
      <c r="CK67" s="40">
        <v>2095443</v>
      </c>
      <c r="CL67" s="40">
        <v>2444396</v>
      </c>
      <c r="CM67" s="40">
        <v>1124261</v>
      </c>
      <c r="CN67" s="40">
        <v>39142</v>
      </c>
      <c r="CO67" s="159">
        <v>251623</v>
      </c>
      <c r="CP67" s="41">
        <v>13631937</v>
      </c>
      <c r="CQ67" s="42">
        <v>1796594</v>
      </c>
      <c r="CR67" s="42">
        <v>3541274</v>
      </c>
      <c r="CS67" s="42">
        <v>3308262</v>
      </c>
      <c r="CT67" s="42">
        <v>4985807</v>
      </c>
      <c r="CU67" s="41">
        <v>7977098</v>
      </c>
      <c r="CV67" s="42">
        <v>528548</v>
      </c>
      <c r="CW67" s="42">
        <v>2022566</v>
      </c>
      <c r="CX67" s="42">
        <v>1998466</v>
      </c>
      <c r="CY67" s="160">
        <v>3427518</v>
      </c>
    </row>
    <row r="68" spans="1:103">
      <c r="A68" s="154" t="s">
        <v>2880</v>
      </c>
      <c r="B68" s="150">
        <v>2014</v>
      </c>
      <c r="C68" s="187" t="s">
        <v>2616</v>
      </c>
      <c r="D68" s="140" t="s">
        <v>80</v>
      </c>
      <c r="E68" s="29" t="s">
        <v>2881</v>
      </c>
      <c r="F68" s="156" t="s">
        <v>2882</v>
      </c>
      <c r="G68" s="29" t="s">
        <v>2883</v>
      </c>
      <c r="H68" s="156" t="s">
        <v>2884</v>
      </c>
      <c r="I68" s="166">
        <v>2014</v>
      </c>
      <c r="J68" s="150">
        <v>1960</v>
      </c>
      <c r="K68" s="100" t="s">
        <v>85</v>
      </c>
      <c r="L68" s="100" t="s">
        <v>49</v>
      </c>
      <c r="M68" s="100" t="s">
        <v>148</v>
      </c>
      <c r="N68" s="100" t="s">
        <v>87</v>
      </c>
      <c r="O68" s="100" t="s">
        <v>102</v>
      </c>
      <c r="P68" s="43">
        <f t="shared" si="0"/>
        <v>48.586211779999999</v>
      </c>
      <c r="Q68" s="162">
        <f t="shared" si="1"/>
        <v>49.934332490000003</v>
      </c>
      <c r="R68" s="43">
        <f t="shared" si="2"/>
        <v>46.172866169999999</v>
      </c>
      <c r="S68" s="162">
        <f t="shared" si="3"/>
        <v>49.828094700000001</v>
      </c>
      <c r="T68" s="43">
        <f t="shared" si="4"/>
        <v>48.35096858</v>
      </c>
      <c r="U68" s="162">
        <f t="shared" si="5"/>
        <v>50.393064099999997</v>
      </c>
      <c r="V68" s="43">
        <f t="shared" si="6"/>
        <v>49.704381259999998</v>
      </c>
      <c r="W68" s="162">
        <f t="shared" si="7"/>
        <v>49.375508750000002</v>
      </c>
      <c r="X68" s="43">
        <f t="shared" si="59"/>
        <v>46.940411529999999</v>
      </c>
      <c r="Y68" s="162">
        <f t="shared" si="9"/>
        <v>48.687148309999998</v>
      </c>
      <c r="Z68" s="23">
        <f t="shared" ref="Z68:AE68" si="87">BV68/$BU68*100</f>
        <v>69.584422549999999</v>
      </c>
      <c r="AA68" s="86">
        <f t="shared" si="87"/>
        <v>21.754592339999999</v>
      </c>
      <c r="AB68" s="86">
        <f t="shared" si="87"/>
        <v>4.1726075900000001</v>
      </c>
      <c r="AC68" s="86">
        <f t="shared" si="87"/>
        <v>1.8755243699999999</v>
      </c>
      <c r="AD68" s="86">
        <f t="shared" si="87"/>
        <v>1.144848978</v>
      </c>
      <c r="AE68" s="86">
        <f t="shared" si="87"/>
        <v>1.468004176</v>
      </c>
      <c r="AF68" s="23">
        <f t="shared" si="17"/>
        <v>68.437124679999997</v>
      </c>
      <c r="AG68" s="86">
        <f t="shared" si="18"/>
        <v>20.41356532</v>
      </c>
      <c r="AH68" s="86">
        <f t="shared" si="19"/>
        <v>6.7871562790000004</v>
      </c>
      <c r="AI68" s="86">
        <f t="shared" si="20"/>
        <v>2.1551044359999998</v>
      </c>
      <c r="AJ68" s="86">
        <f t="shared" si="21"/>
        <v>1.093143942</v>
      </c>
      <c r="AK68" s="86">
        <f t="shared" si="22"/>
        <v>1.1139053370000001</v>
      </c>
      <c r="AL68" s="45">
        <f t="shared" si="12"/>
        <v>87.78045204</v>
      </c>
      <c r="AM68" s="46">
        <v>35</v>
      </c>
      <c r="AN68" s="47">
        <f t="shared" si="13"/>
        <v>31.25568543</v>
      </c>
      <c r="AO68" s="46">
        <v>24</v>
      </c>
      <c r="AP68" s="47">
        <f t="shared" si="14"/>
        <v>34.975786929999998</v>
      </c>
      <c r="AQ68" s="164">
        <v>24</v>
      </c>
      <c r="AR68" s="48">
        <v>54602</v>
      </c>
      <c r="AS68" s="87">
        <v>40</v>
      </c>
      <c r="AT68" s="50">
        <v>62036</v>
      </c>
      <c r="AU68" s="87">
        <v>32</v>
      </c>
      <c r="AV68" s="165">
        <f t="shared" si="15"/>
        <v>45.246723179999996</v>
      </c>
      <c r="AW68" s="100"/>
      <c r="AX68" s="39">
        <v>5524802</v>
      </c>
      <c r="AY68" s="40">
        <v>2684292</v>
      </c>
      <c r="AZ68" s="40">
        <v>2758773</v>
      </c>
      <c r="BA68" s="39">
        <v>4741564</v>
      </c>
      <c r="BB68" s="40">
        <v>2189316</v>
      </c>
      <c r="BC68" s="40">
        <v>2362631</v>
      </c>
      <c r="BD68" s="39">
        <v>4505372</v>
      </c>
      <c r="BE68" s="40">
        <v>2178391</v>
      </c>
      <c r="BF68" s="40">
        <v>2270395</v>
      </c>
      <c r="BG68" s="39">
        <v>4310789</v>
      </c>
      <c r="BH68" s="40">
        <v>2142651</v>
      </c>
      <c r="BI68" s="40">
        <v>2128474</v>
      </c>
      <c r="BJ68" s="39">
        <v>5474952</v>
      </c>
      <c r="BK68" s="40">
        <v>2569965</v>
      </c>
      <c r="BL68" s="40">
        <v>2665598</v>
      </c>
      <c r="BM68" s="159">
        <v>239389</v>
      </c>
      <c r="BN68" s="39">
        <v>9766905</v>
      </c>
      <c r="BO68" s="40">
        <v>6428435</v>
      </c>
      <c r="BP68" s="40">
        <v>2142325</v>
      </c>
      <c r="BQ68" s="40">
        <v>664400</v>
      </c>
      <c r="BR68" s="40">
        <v>199110</v>
      </c>
      <c r="BS68" s="40">
        <v>112780</v>
      </c>
      <c r="BT68" s="40">
        <v>219855</v>
      </c>
      <c r="BU68" s="39">
        <v>7514965</v>
      </c>
      <c r="BV68" s="40">
        <v>5229245</v>
      </c>
      <c r="BW68" s="40">
        <v>1634850</v>
      </c>
      <c r="BX68" s="40">
        <v>313570</v>
      </c>
      <c r="BY68" s="40">
        <v>140945</v>
      </c>
      <c r="BZ68" s="40">
        <v>86035</v>
      </c>
      <c r="CA68" s="40">
        <v>110320</v>
      </c>
      <c r="CB68" s="39">
        <v>9535483</v>
      </c>
      <c r="CC68" s="40">
        <v>6223995</v>
      </c>
      <c r="CD68" s="40">
        <v>2019854</v>
      </c>
      <c r="CE68" s="40">
        <v>800120</v>
      </c>
      <c r="CF68" s="40">
        <v>211838</v>
      </c>
      <c r="CG68" s="40">
        <v>108829</v>
      </c>
      <c r="CH68" s="159">
        <v>170847</v>
      </c>
      <c r="CI68" s="39">
        <v>7253848</v>
      </c>
      <c r="CJ68" s="40">
        <v>4964325</v>
      </c>
      <c r="CK68" s="40">
        <v>1480769</v>
      </c>
      <c r="CL68" s="40">
        <v>492330</v>
      </c>
      <c r="CM68" s="40">
        <v>156328</v>
      </c>
      <c r="CN68" s="40">
        <v>79295</v>
      </c>
      <c r="CO68" s="159">
        <v>80801</v>
      </c>
      <c r="CP68" s="41">
        <v>6983859</v>
      </c>
      <c r="CQ68" s="42">
        <v>853396</v>
      </c>
      <c r="CR68" s="42">
        <v>1791532</v>
      </c>
      <c r="CS68" s="42">
        <v>2156078</v>
      </c>
      <c r="CT68" s="42">
        <v>2182853</v>
      </c>
      <c r="CU68" s="41">
        <v>4718733</v>
      </c>
      <c r="CV68" s="42">
        <v>405483</v>
      </c>
      <c r="CW68" s="42">
        <v>1174892</v>
      </c>
      <c r="CX68" s="42">
        <v>1487944</v>
      </c>
      <c r="CY68" s="160">
        <v>1650414</v>
      </c>
    </row>
    <row r="69" spans="1:103">
      <c r="A69" s="154" t="s">
        <v>2880</v>
      </c>
      <c r="B69" s="150">
        <v>2016</v>
      </c>
      <c r="C69" s="186" t="s">
        <v>2621</v>
      </c>
      <c r="D69" s="140" t="s">
        <v>80</v>
      </c>
      <c r="E69" s="29" t="s">
        <v>1826</v>
      </c>
      <c r="F69" s="156" t="s">
        <v>2885</v>
      </c>
      <c r="G69" s="29" t="s">
        <v>2886</v>
      </c>
      <c r="H69" s="156" t="s">
        <v>2887</v>
      </c>
      <c r="I69" s="166">
        <v>2004</v>
      </c>
      <c r="J69" s="150">
        <v>1955</v>
      </c>
      <c r="K69" s="100" t="s">
        <v>85</v>
      </c>
      <c r="L69" s="100" t="s">
        <v>49</v>
      </c>
      <c r="M69" s="100" t="s">
        <v>132</v>
      </c>
      <c r="N69" s="100" t="s">
        <v>87</v>
      </c>
      <c r="O69" s="100" t="s">
        <v>2625</v>
      </c>
      <c r="P69" s="43">
        <f t="shared" si="0"/>
        <v>48.586211779999999</v>
      </c>
      <c r="Q69" s="162">
        <f t="shared" si="1"/>
        <v>49.934332490000003</v>
      </c>
      <c r="R69" s="43">
        <f t="shared" si="2"/>
        <v>46.172866169999999</v>
      </c>
      <c r="S69" s="162">
        <f t="shared" si="3"/>
        <v>49.828094700000001</v>
      </c>
      <c r="T69" s="43">
        <f t="shared" si="4"/>
        <v>48.35096858</v>
      </c>
      <c r="U69" s="162">
        <f t="shared" si="5"/>
        <v>50.393064099999997</v>
      </c>
      <c r="V69" s="43">
        <f t="shared" si="6"/>
        <v>49.704381259999998</v>
      </c>
      <c r="W69" s="162">
        <f t="shared" si="7"/>
        <v>49.375508750000002</v>
      </c>
      <c r="X69" s="43">
        <f t="shared" si="59"/>
        <v>45.365693110000002</v>
      </c>
      <c r="Y69" s="162">
        <f t="shared" si="9"/>
        <v>51.061779739999999</v>
      </c>
      <c r="Z69" s="23">
        <f t="shared" ref="Z69:AE69" si="88">BV69/$BU69*100</f>
        <v>69.584422549999999</v>
      </c>
      <c r="AA69" s="86">
        <f t="shared" si="88"/>
        <v>21.754592339999999</v>
      </c>
      <c r="AB69" s="86">
        <f t="shared" si="88"/>
        <v>4.1726075900000001</v>
      </c>
      <c r="AC69" s="86">
        <f t="shared" si="88"/>
        <v>1.8755243699999999</v>
      </c>
      <c r="AD69" s="86">
        <f t="shared" si="88"/>
        <v>1.144848978</v>
      </c>
      <c r="AE69" s="86">
        <f t="shared" si="88"/>
        <v>1.468004176</v>
      </c>
      <c r="AF69" s="23">
        <f t="shared" si="17"/>
        <v>68.437124679999997</v>
      </c>
      <c r="AG69" s="86">
        <f t="shared" si="18"/>
        <v>20.41356532</v>
      </c>
      <c r="AH69" s="86">
        <f t="shared" si="19"/>
        <v>6.7871562790000004</v>
      </c>
      <c r="AI69" s="86">
        <f t="shared" si="20"/>
        <v>2.1551044359999998</v>
      </c>
      <c r="AJ69" s="86">
        <f t="shared" si="21"/>
        <v>1.093143942</v>
      </c>
      <c r="AK69" s="86">
        <f t="shared" si="22"/>
        <v>1.1139053370000001</v>
      </c>
      <c r="AL69" s="45">
        <f t="shared" si="12"/>
        <v>87.78045204</v>
      </c>
      <c r="AM69" s="46">
        <v>35</v>
      </c>
      <c r="AN69" s="47">
        <f t="shared" si="13"/>
        <v>31.25568543</v>
      </c>
      <c r="AO69" s="46">
        <v>24</v>
      </c>
      <c r="AP69" s="47">
        <f t="shared" si="14"/>
        <v>34.975786929999998</v>
      </c>
      <c r="AQ69" s="164">
        <v>24</v>
      </c>
      <c r="AR69" s="48">
        <v>54602</v>
      </c>
      <c r="AS69" s="87">
        <v>40</v>
      </c>
      <c r="AT69" s="50">
        <v>62036</v>
      </c>
      <c r="AU69" s="87">
        <v>32</v>
      </c>
      <c r="AV69" s="165">
        <f t="shared" si="15"/>
        <v>45.246723179999996</v>
      </c>
      <c r="AW69" s="100"/>
      <c r="AX69" s="39">
        <v>5524802</v>
      </c>
      <c r="AY69" s="40">
        <v>2684292</v>
      </c>
      <c r="AZ69" s="40">
        <v>2758773</v>
      </c>
      <c r="BA69" s="39">
        <v>4741564</v>
      </c>
      <c r="BB69" s="40">
        <v>2189316</v>
      </c>
      <c r="BC69" s="40">
        <v>2362631</v>
      </c>
      <c r="BD69" s="39">
        <v>4505372</v>
      </c>
      <c r="BE69" s="40">
        <v>2178391</v>
      </c>
      <c r="BF69" s="40">
        <v>2270395</v>
      </c>
      <c r="BG69" s="39">
        <v>4310789</v>
      </c>
      <c r="BH69" s="40">
        <v>2142651</v>
      </c>
      <c r="BI69" s="40">
        <v>2128474</v>
      </c>
      <c r="BJ69" s="39">
        <v>4691133</v>
      </c>
      <c r="BK69" s="40">
        <v>2128165</v>
      </c>
      <c r="BL69" s="40">
        <v>2395376</v>
      </c>
      <c r="BM69" s="159">
        <v>167592</v>
      </c>
      <c r="BN69" s="39">
        <v>9766905</v>
      </c>
      <c r="BO69" s="40">
        <v>6428435</v>
      </c>
      <c r="BP69" s="40">
        <v>2142325</v>
      </c>
      <c r="BQ69" s="40">
        <v>664400</v>
      </c>
      <c r="BR69" s="40">
        <v>199110</v>
      </c>
      <c r="BS69" s="40">
        <v>112780</v>
      </c>
      <c r="BT69" s="40">
        <v>219855</v>
      </c>
      <c r="BU69" s="39">
        <v>7514965</v>
      </c>
      <c r="BV69" s="40">
        <v>5229245</v>
      </c>
      <c r="BW69" s="40">
        <v>1634850</v>
      </c>
      <c r="BX69" s="40">
        <v>313570</v>
      </c>
      <c r="BY69" s="40">
        <v>140945</v>
      </c>
      <c r="BZ69" s="40">
        <v>86035</v>
      </c>
      <c r="CA69" s="40">
        <v>110320</v>
      </c>
      <c r="CB69" s="39">
        <v>9535483</v>
      </c>
      <c r="CC69" s="40">
        <v>6223995</v>
      </c>
      <c r="CD69" s="40">
        <v>2019854</v>
      </c>
      <c r="CE69" s="40">
        <v>800120</v>
      </c>
      <c r="CF69" s="40">
        <v>211838</v>
      </c>
      <c r="CG69" s="40">
        <v>108829</v>
      </c>
      <c r="CH69" s="159">
        <v>170847</v>
      </c>
      <c r="CI69" s="39">
        <v>7253848</v>
      </c>
      <c r="CJ69" s="40">
        <v>4964325</v>
      </c>
      <c r="CK69" s="40">
        <v>1480769</v>
      </c>
      <c r="CL69" s="40">
        <v>492330</v>
      </c>
      <c r="CM69" s="40">
        <v>156328</v>
      </c>
      <c r="CN69" s="40">
        <v>79295</v>
      </c>
      <c r="CO69" s="159">
        <v>80801</v>
      </c>
      <c r="CP69" s="41">
        <v>6983859</v>
      </c>
      <c r="CQ69" s="42">
        <v>853396</v>
      </c>
      <c r="CR69" s="42">
        <v>1791532</v>
      </c>
      <c r="CS69" s="42">
        <v>2156078</v>
      </c>
      <c r="CT69" s="42">
        <v>2182853</v>
      </c>
      <c r="CU69" s="41">
        <v>4718733</v>
      </c>
      <c r="CV69" s="42">
        <v>405483</v>
      </c>
      <c r="CW69" s="42">
        <v>1174892</v>
      </c>
      <c r="CX69" s="42">
        <v>1487944</v>
      </c>
      <c r="CY69" s="160">
        <v>1650414</v>
      </c>
    </row>
    <row r="70" spans="1:103">
      <c r="A70" s="155" t="s">
        <v>2888</v>
      </c>
      <c r="B70" s="150">
        <v>2018</v>
      </c>
      <c r="C70" s="188" t="s">
        <v>2635</v>
      </c>
      <c r="D70" s="140" t="s">
        <v>80</v>
      </c>
      <c r="E70" s="29" t="s">
        <v>374</v>
      </c>
      <c r="F70" s="156" t="s">
        <v>2889</v>
      </c>
      <c r="G70" s="29" t="s">
        <v>2890</v>
      </c>
      <c r="H70" s="156" t="s">
        <v>2891</v>
      </c>
      <c r="I70" s="166">
        <v>2018</v>
      </c>
      <c r="J70" s="150">
        <v>1961</v>
      </c>
      <c r="K70" s="100" t="s">
        <v>85</v>
      </c>
      <c r="L70" s="100" t="s">
        <v>49</v>
      </c>
      <c r="M70" s="100" t="s">
        <v>1460</v>
      </c>
      <c r="N70" s="100" t="s">
        <v>87</v>
      </c>
      <c r="O70" s="100" t="s">
        <v>2625</v>
      </c>
      <c r="P70" s="43">
        <f t="shared" si="0"/>
        <v>31.75676236</v>
      </c>
      <c r="Q70" s="162">
        <f t="shared" si="1"/>
        <v>65.114048740000001</v>
      </c>
      <c r="R70" s="43">
        <f t="shared" si="2"/>
        <v>27.226739460000001</v>
      </c>
      <c r="S70" s="162">
        <f t="shared" si="3"/>
        <v>62.955627829999997</v>
      </c>
      <c r="T70" s="43">
        <f t="shared" si="4"/>
        <v>38.690810130000003</v>
      </c>
      <c r="U70" s="162">
        <f t="shared" si="5"/>
        <v>58.322149109999998</v>
      </c>
      <c r="V70" s="43">
        <f t="shared" si="6"/>
        <v>44.50301821</v>
      </c>
      <c r="W70" s="162">
        <f t="shared" si="7"/>
        <v>53.152912149999999</v>
      </c>
      <c r="X70" s="43">
        <f t="shared" si="59"/>
        <v>44.268377190000002</v>
      </c>
      <c r="Y70" s="162">
        <f t="shared" si="9"/>
        <v>55.10550748</v>
      </c>
      <c r="Z70" s="23">
        <f t="shared" ref="Z70:AE70" si="89">BV70/$BU70*100</f>
        <v>88.772952340000003</v>
      </c>
      <c r="AA70" s="86">
        <f t="shared" si="89"/>
        <v>1.9026192019999999</v>
      </c>
      <c r="AB70" s="86">
        <f t="shared" si="89"/>
        <v>2.7582663840000001</v>
      </c>
      <c r="AC70" s="86">
        <f t="shared" si="89"/>
        <v>0.75644171240000002</v>
      </c>
      <c r="AD70" s="86">
        <f t="shared" si="89"/>
        <v>4.3207525440000003</v>
      </c>
      <c r="AE70" s="86">
        <f t="shared" si="89"/>
        <v>1.4889678200000001</v>
      </c>
      <c r="AF70" s="23">
        <f t="shared" si="17"/>
        <v>91.002066119999995</v>
      </c>
      <c r="AG70" s="86">
        <f t="shared" si="18"/>
        <v>0.98657024790000003</v>
      </c>
      <c r="AH70" s="86">
        <f t="shared" si="19"/>
        <v>1.5426997250000001</v>
      </c>
      <c r="AI70" s="86">
        <f t="shared" si="20"/>
        <v>1.1061371289999999</v>
      </c>
      <c r="AJ70" s="86">
        <f t="shared" si="21"/>
        <v>4.3591215180000003</v>
      </c>
      <c r="AK70" s="86">
        <f t="shared" si="22"/>
        <v>1.003405265</v>
      </c>
      <c r="AL70" s="45">
        <f t="shared" si="12"/>
        <v>92.648686650000002</v>
      </c>
      <c r="AM70" s="46">
        <v>8</v>
      </c>
      <c r="AN70" s="47">
        <f t="shared" si="13"/>
        <v>30.047791409999999</v>
      </c>
      <c r="AO70" s="46">
        <v>27</v>
      </c>
      <c r="AP70" s="47">
        <f t="shared" si="14"/>
        <v>31.16565095</v>
      </c>
      <c r="AQ70" s="164">
        <v>33</v>
      </c>
      <c r="AR70" s="48">
        <v>64894</v>
      </c>
      <c r="AS70" s="87">
        <v>18</v>
      </c>
      <c r="AT70" s="50">
        <v>68524</v>
      </c>
      <c r="AU70" s="87">
        <v>19</v>
      </c>
      <c r="AV70" s="165">
        <f t="shared" si="15"/>
        <v>61.106283869999999</v>
      </c>
      <c r="AW70" s="100"/>
      <c r="AX70" s="39">
        <v>361819</v>
      </c>
      <c r="AY70" s="40">
        <v>114902</v>
      </c>
      <c r="AZ70" s="40">
        <v>235595</v>
      </c>
      <c r="BA70" s="39">
        <v>344360</v>
      </c>
      <c r="BB70" s="40">
        <v>93758</v>
      </c>
      <c r="BC70" s="40">
        <v>216794</v>
      </c>
      <c r="BD70" s="39">
        <v>322627</v>
      </c>
      <c r="BE70" s="40">
        <v>124827</v>
      </c>
      <c r="BF70" s="40">
        <v>188163</v>
      </c>
      <c r="BG70" s="39">
        <v>317738</v>
      </c>
      <c r="BH70" s="40">
        <v>141403</v>
      </c>
      <c r="BI70" s="40">
        <v>168887</v>
      </c>
      <c r="BJ70" s="39">
        <v>326138</v>
      </c>
      <c r="BK70" s="40">
        <v>144376</v>
      </c>
      <c r="BL70" s="40">
        <v>179720</v>
      </c>
      <c r="BM70" s="159">
        <v>2042</v>
      </c>
      <c r="BN70" s="39">
        <v>738300</v>
      </c>
      <c r="BO70" s="40">
        <v>635705</v>
      </c>
      <c r="BP70" s="40">
        <v>16520</v>
      </c>
      <c r="BQ70" s="40">
        <v>25885</v>
      </c>
      <c r="BR70" s="40">
        <v>5710</v>
      </c>
      <c r="BS70" s="40">
        <v>38420</v>
      </c>
      <c r="BT70" s="40">
        <v>16060</v>
      </c>
      <c r="BU70" s="39">
        <v>564485</v>
      </c>
      <c r="BV70" s="40">
        <v>501110</v>
      </c>
      <c r="BW70" s="40">
        <v>10740</v>
      </c>
      <c r="BX70" s="40">
        <v>15570</v>
      </c>
      <c r="BY70" s="40">
        <v>4270</v>
      </c>
      <c r="BZ70" s="40">
        <v>24390</v>
      </c>
      <c r="CA70" s="40">
        <v>8405</v>
      </c>
      <c r="CB70" s="39">
        <v>672591</v>
      </c>
      <c r="CC70" s="40">
        <v>598007</v>
      </c>
      <c r="CD70" s="40">
        <v>7720</v>
      </c>
      <c r="CE70" s="40">
        <v>13467</v>
      </c>
      <c r="CF70" s="40">
        <v>7129</v>
      </c>
      <c r="CG70" s="40">
        <v>35562</v>
      </c>
      <c r="CH70" s="159">
        <v>10706</v>
      </c>
      <c r="CI70" s="39">
        <v>522720</v>
      </c>
      <c r="CJ70" s="40">
        <v>475686</v>
      </c>
      <c r="CK70" s="40">
        <v>5157</v>
      </c>
      <c r="CL70" s="40">
        <v>8064</v>
      </c>
      <c r="CM70" s="40">
        <v>5782</v>
      </c>
      <c r="CN70" s="40">
        <v>22786</v>
      </c>
      <c r="CO70" s="159">
        <v>5245</v>
      </c>
      <c r="CP70" s="41">
        <v>495068</v>
      </c>
      <c r="CQ70" s="42">
        <v>36394</v>
      </c>
      <c r="CR70" s="42">
        <v>130842</v>
      </c>
      <c r="CS70" s="42">
        <v>179075</v>
      </c>
      <c r="CT70" s="42">
        <v>148757</v>
      </c>
      <c r="CU70" s="41">
        <v>434504</v>
      </c>
      <c r="CV70" s="42">
        <v>27157</v>
      </c>
      <c r="CW70" s="42">
        <v>114532</v>
      </c>
      <c r="CX70" s="42">
        <v>157399</v>
      </c>
      <c r="CY70" s="160">
        <v>135416</v>
      </c>
    </row>
    <row r="71" spans="1:103">
      <c r="A71" s="155" t="s">
        <v>2888</v>
      </c>
      <c r="B71" s="150">
        <v>2016</v>
      </c>
      <c r="C71" s="186" t="s">
        <v>2621</v>
      </c>
      <c r="D71" s="140" t="s">
        <v>80</v>
      </c>
      <c r="E71" s="29" t="s">
        <v>242</v>
      </c>
      <c r="F71" s="156" t="s">
        <v>2892</v>
      </c>
      <c r="G71" s="29" t="s">
        <v>2893</v>
      </c>
      <c r="H71" s="156" t="s">
        <v>2894</v>
      </c>
      <c r="I71" s="166">
        <v>2010</v>
      </c>
      <c r="J71" s="150">
        <v>1957</v>
      </c>
      <c r="K71" s="100" t="s">
        <v>85</v>
      </c>
      <c r="L71" s="100" t="s">
        <v>49</v>
      </c>
      <c r="M71" s="100" t="s">
        <v>148</v>
      </c>
      <c r="N71" s="100" t="s">
        <v>87</v>
      </c>
      <c r="O71" s="100" t="s">
        <v>2625</v>
      </c>
      <c r="P71" s="43">
        <f t="shared" si="0"/>
        <v>31.75676236</v>
      </c>
      <c r="Q71" s="162">
        <f t="shared" si="1"/>
        <v>65.114048740000001</v>
      </c>
      <c r="R71" s="43">
        <f t="shared" si="2"/>
        <v>27.226739460000001</v>
      </c>
      <c r="S71" s="162">
        <f t="shared" si="3"/>
        <v>62.955627829999997</v>
      </c>
      <c r="T71" s="43">
        <f t="shared" si="4"/>
        <v>38.690810130000003</v>
      </c>
      <c r="U71" s="162">
        <f t="shared" si="5"/>
        <v>58.322149109999998</v>
      </c>
      <c r="V71" s="43">
        <f t="shared" si="6"/>
        <v>44.50301821</v>
      </c>
      <c r="W71" s="162">
        <f t="shared" si="7"/>
        <v>53.152912149999999</v>
      </c>
      <c r="X71" s="43">
        <f t="shared" si="59"/>
        <v>16.96812564</v>
      </c>
      <c r="Y71" s="162">
        <f t="shared" si="9"/>
        <v>78.478019040000007</v>
      </c>
      <c r="Z71" s="23">
        <f t="shared" ref="Z71:AE71" si="90">BV71/$BU71*100</f>
        <v>88.772952340000003</v>
      </c>
      <c r="AA71" s="86">
        <f t="shared" si="90"/>
        <v>1.9026192019999999</v>
      </c>
      <c r="AB71" s="86">
        <f t="shared" si="90"/>
        <v>2.7582663840000001</v>
      </c>
      <c r="AC71" s="86">
        <f t="shared" si="90"/>
        <v>0.75644171240000002</v>
      </c>
      <c r="AD71" s="86">
        <f t="shared" si="90"/>
        <v>4.3207525440000003</v>
      </c>
      <c r="AE71" s="86">
        <f t="shared" si="90"/>
        <v>1.4889678200000001</v>
      </c>
      <c r="AF71" s="23">
        <f t="shared" si="17"/>
        <v>91.002066119999995</v>
      </c>
      <c r="AG71" s="86">
        <f t="shared" si="18"/>
        <v>0.98657024790000003</v>
      </c>
      <c r="AH71" s="86">
        <f t="shared" si="19"/>
        <v>1.5426997250000001</v>
      </c>
      <c r="AI71" s="86">
        <f t="shared" si="20"/>
        <v>1.1061371289999999</v>
      </c>
      <c r="AJ71" s="86">
        <f t="shared" si="21"/>
        <v>4.3591215180000003</v>
      </c>
      <c r="AK71" s="86">
        <f t="shared" si="22"/>
        <v>1.003405265</v>
      </c>
      <c r="AL71" s="45">
        <f t="shared" si="12"/>
        <v>92.648686650000002</v>
      </c>
      <c r="AM71" s="46">
        <v>8</v>
      </c>
      <c r="AN71" s="47">
        <f t="shared" si="13"/>
        <v>30.047791409999999</v>
      </c>
      <c r="AO71" s="46">
        <v>27</v>
      </c>
      <c r="AP71" s="47">
        <f t="shared" si="14"/>
        <v>31.16565095</v>
      </c>
      <c r="AQ71" s="164">
        <v>33</v>
      </c>
      <c r="AR71" s="48">
        <v>64894</v>
      </c>
      <c r="AS71" s="87">
        <v>18</v>
      </c>
      <c r="AT71" s="50">
        <v>68524</v>
      </c>
      <c r="AU71" s="87">
        <v>19</v>
      </c>
      <c r="AV71" s="165">
        <f t="shared" si="15"/>
        <v>61.106283869999999</v>
      </c>
      <c r="AW71" s="100"/>
      <c r="AX71" s="39">
        <v>361819</v>
      </c>
      <c r="AY71" s="40">
        <v>114902</v>
      </c>
      <c r="AZ71" s="40">
        <v>235595</v>
      </c>
      <c r="BA71" s="39">
        <v>344360</v>
      </c>
      <c r="BB71" s="40">
        <v>93758</v>
      </c>
      <c r="BC71" s="40">
        <v>216794</v>
      </c>
      <c r="BD71" s="39">
        <v>322627</v>
      </c>
      <c r="BE71" s="40">
        <v>124827</v>
      </c>
      <c r="BF71" s="40">
        <v>188163</v>
      </c>
      <c r="BG71" s="39">
        <v>317738</v>
      </c>
      <c r="BH71" s="40">
        <v>141403</v>
      </c>
      <c r="BI71" s="40">
        <v>168887</v>
      </c>
      <c r="BJ71" s="39">
        <v>342501</v>
      </c>
      <c r="BK71" s="40">
        <v>58116</v>
      </c>
      <c r="BL71" s="40">
        <v>268788</v>
      </c>
      <c r="BM71" s="159">
        <v>15597</v>
      </c>
      <c r="BN71" s="39">
        <v>738300</v>
      </c>
      <c r="BO71" s="40">
        <v>635705</v>
      </c>
      <c r="BP71" s="40">
        <v>16520</v>
      </c>
      <c r="BQ71" s="40">
        <v>25885</v>
      </c>
      <c r="BR71" s="40">
        <v>5710</v>
      </c>
      <c r="BS71" s="40">
        <v>38420</v>
      </c>
      <c r="BT71" s="40">
        <v>16060</v>
      </c>
      <c r="BU71" s="39">
        <v>564485</v>
      </c>
      <c r="BV71" s="40">
        <v>501110</v>
      </c>
      <c r="BW71" s="40">
        <v>10740</v>
      </c>
      <c r="BX71" s="40">
        <v>15570</v>
      </c>
      <c r="BY71" s="40">
        <v>4270</v>
      </c>
      <c r="BZ71" s="40">
        <v>24390</v>
      </c>
      <c r="CA71" s="40">
        <v>8405</v>
      </c>
      <c r="CB71" s="39">
        <v>672591</v>
      </c>
      <c r="CC71" s="40">
        <v>598007</v>
      </c>
      <c r="CD71" s="40">
        <v>7720</v>
      </c>
      <c r="CE71" s="40">
        <v>13467</v>
      </c>
      <c r="CF71" s="40">
        <v>7129</v>
      </c>
      <c r="CG71" s="40">
        <v>35562</v>
      </c>
      <c r="CH71" s="159">
        <v>10706</v>
      </c>
      <c r="CI71" s="39">
        <v>522720</v>
      </c>
      <c r="CJ71" s="40">
        <v>475686</v>
      </c>
      <c r="CK71" s="40">
        <v>5157</v>
      </c>
      <c r="CL71" s="40">
        <v>8064</v>
      </c>
      <c r="CM71" s="40">
        <v>5782</v>
      </c>
      <c r="CN71" s="40">
        <v>22786</v>
      </c>
      <c r="CO71" s="159">
        <v>5245</v>
      </c>
      <c r="CP71" s="41">
        <v>495068</v>
      </c>
      <c r="CQ71" s="42">
        <v>36394</v>
      </c>
      <c r="CR71" s="42">
        <v>130842</v>
      </c>
      <c r="CS71" s="42">
        <v>179075</v>
      </c>
      <c r="CT71" s="42">
        <v>148757</v>
      </c>
      <c r="CU71" s="41">
        <v>434504</v>
      </c>
      <c r="CV71" s="42">
        <v>27157</v>
      </c>
      <c r="CW71" s="42">
        <v>114532</v>
      </c>
      <c r="CX71" s="42">
        <v>157399</v>
      </c>
      <c r="CY71" s="160">
        <v>135416</v>
      </c>
    </row>
    <row r="72" spans="1:103">
      <c r="A72" s="154" t="s">
        <v>2895</v>
      </c>
      <c r="B72" s="150">
        <v>2018</v>
      </c>
      <c r="C72" s="188" t="s">
        <v>2635</v>
      </c>
      <c r="D72" s="140" t="s">
        <v>126</v>
      </c>
      <c r="E72" s="29" t="s">
        <v>2896</v>
      </c>
      <c r="F72" s="156" t="s">
        <v>1207</v>
      </c>
      <c r="G72" s="29" t="s">
        <v>2897</v>
      </c>
      <c r="H72" s="156" t="s">
        <v>2898</v>
      </c>
      <c r="I72" s="166">
        <v>2006</v>
      </c>
      <c r="J72" s="150">
        <v>1952</v>
      </c>
      <c r="K72" s="100" t="s">
        <v>85</v>
      </c>
      <c r="L72" s="100" t="s">
        <v>49</v>
      </c>
      <c r="M72" s="100" t="s">
        <v>352</v>
      </c>
      <c r="N72" s="100" t="s">
        <v>87</v>
      </c>
      <c r="O72" s="100" t="s">
        <v>2625</v>
      </c>
      <c r="P72" s="43">
        <f t="shared" si="0"/>
        <v>45.161585580000001</v>
      </c>
      <c r="Q72" s="162">
        <f t="shared" si="1"/>
        <v>53.179742830000002</v>
      </c>
      <c r="R72" s="43">
        <f t="shared" si="2"/>
        <v>43.243057739999998</v>
      </c>
      <c r="S72" s="162">
        <f t="shared" si="3"/>
        <v>51.313837839999998</v>
      </c>
      <c r="T72" s="43">
        <f t="shared" si="4"/>
        <v>50.576683610000003</v>
      </c>
      <c r="U72" s="162">
        <f t="shared" si="5"/>
        <v>47.602726130000001</v>
      </c>
      <c r="V72" s="43">
        <f t="shared" si="6"/>
        <v>51.382922700000002</v>
      </c>
      <c r="W72" s="162">
        <f t="shared" si="7"/>
        <v>46.800054039999999</v>
      </c>
      <c r="X72" s="43">
        <f t="shared" si="59"/>
        <v>53.411414180000001</v>
      </c>
      <c r="Y72" s="162">
        <f t="shared" si="9"/>
        <v>46.56564264</v>
      </c>
      <c r="Z72" s="23">
        <f t="shared" ref="Z72:AE72" si="91">BV72/$BU72*100</f>
        <v>82.717759689999994</v>
      </c>
      <c r="AA72" s="86">
        <f t="shared" si="91"/>
        <v>11.66365583</v>
      </c>
      <c r="AB72" s="86">
        <f t="shared" si="91"/>
        <v>2.5809709999999999</v>
      </c>
      <c r="AC72" s="86">
        <f t="shared" si="91"/>
        <v>1.3158513780000001</v>
      </c>
      <c r="AD72" s="86">
        <f t="shared" si="91"/>
        <v>0.1612646321</v>
      </c>
      <c r="AE72" s="86">
        <f t="shared" si="91"/>
        <v>1.560497477</v>
      </c>
      <c r="AF72" s="23">
        <f t="shared" si="17"/>
        <v>83.245862110000004</v>
      </c>
      <c r="AG72" s="86">
        <f t="shared" si="18"/>
        <v>11.276900449999999</v>
      </c>
      <c r="AH72" s="86">
        <f t="shared" si="19"/>
        <v>2.4861474079999999</v>
      </c>
      <c r="AI72" s="86">
        <f t="shared" si="20"/>
        <v>1.679549722</v>
      </c>
      <c r="AJ72" s="86">
        <f t="shared" si="21"/>
        <v>0.189626032</v>
      </c>
      <c r="AK72" s="86">
        <f t="shared" si="22"/>
        <v>1.121914276</v>
      </c>
      <c r="AL72" s="45">
        <f t="shared" si="12"/>
        <v>90.378642729999996</v>
      </c>
      <c r="AM72" s="46">
        <v>24</v>
      </c>
      <c r="AN72" s="47">
        <f t="shared" si="13"/>
        <v>28.277194810000001</v>
      </c>
      <c r="AO72" s="46">
        <v>36</v>
      </c>
      <c r="AP72" s="47">
        <f t="shared" si="14"/>
        <v>29.323098609999999</v>
      </c>
      <c r="AQ72" s="164">
        <v>39</v>
      </c>
      <c r="AR72" s="48">
        <v>56602</v>
      </c>
      <c r="AS72" s="87">
        <v>34</v>
      </c>
      <c r="AT72" s="50">
        <v>61427</v>
      </c>
      <c r="AU72" s="87">
        <v>36</v>
      </c>
      <c r="AV72" s="165">
        <f t="shared" si="15"/>
        <v>58.462349439999997</v>
      </c>
      <c r="AW72" s="100"/>
      <c r="AX72" s="39">
        <v>5932398</v>
      </c>
      <c r="AY72" s="40">
        <v>2679165</v>
      </c>
      <c r="AZ72" s="40">
        <v>3154834</v>
      </c>
      <c r="BA72" s="39">
        <v>5536528</v>
      </c>
      <c r="BB72" s="40">
        <v>2394164</v>
      </c>
      <c r="BC72" s="40">
        <v>2841005</v>
      </c>
      <c r="BD72" s="39">
        <v>5590934</v>
      </c>
      <c r="BE72" s="40">
        <v>2827709</v>
      </c>
      <c r="BF72" s="40">
        <v>2661437</v>
      </c>
      <c r="BG72" s="39">
        <v>5721831</v>
      </c>
      <c r="BH72" s="40">
        <v>2940044</v>
      </c>
      <c r="BI72" s="40">
        <v>2677820</v>
      </c>
      <c r="BJ72" s="39">
        <v>4410898</v>
      </c>
      <c r="BK72" s="40">
        <v>2355923</v>
      </c>
      <c r="BL72" s="40">
        <v>2053963</v>
      </c>
      <c r="BM72" s="159">
        <v>1012</v>
      </c>
      <c r="BN72" s="39">
        <v>11397190</v>
      </c>
      <c r="BO72" s="40">
        <v>9157415</v>
      </c>
      <c r="BP72" s="40">
        <v>1395980</v>
      </c>
      <c r="BQ72" s="40">
        <v>382260</v>
      </c>
      <c r="BR72" s="40">
        <v>161805</v>
      </c>
      <c r="BS72" s="40">
        <v>17195</v>
      </c>
      <c r="BT72" s="40">
        <v>282535</v>
      </c>
      <c r="BU72" s="39">
        <v>8820905</v>
      </c>
      <c r="BV72" s="40">
        <v>7296455</v>
      </c>
      <c r="BW72" s="40">
        <v>1028840</v>
      </c>
      <c r="BX72" s="40">
        <v>227665</v>
      </c>
      <c r="BY72" s="40">
        <v>116070</v>
      </c>
      <c r="BZ72" s="40">
        <v>14225</v>
      </c>
      <c r="CA72" s="40">
        <v>137650</v>
      </c>
      <c r="CB72" s="39">
        <v>11536504</v>
      </c>
      <c r="CC72" s="40">
        <v>9359263</v>
      </c>
      <c r="CD72" s="40">
        <v>1389115</v>
      </c>
      <c r="CE72" s="40">
        <v>354674</v>
      </c>
      <c r="CF72" s="40">
        <v>194165</v>
      </c>
      <c r="CG72" s="40">
        <v>20906</v>
      </c>
      <c r="CH72" s="159">
        <v>218381</v>
      </c>
      <c r="CI72" s="39">
        <v>8805753</v>
      </c>
      <c r="CJ72" s="40">
        <v>7330425</v>
      </c>
      <c r="CK72" s="40">
        <v>993016</v>
      </c>
      <c r="CL72" s="40">
        <v>218924</v>
      </c>
      <c r="CM72" s="40">
        <v>147897</v>
      </c>
      <c r="CN72" s="40">
        <v>16698</v>
      </c>
      <c r="CO72" s="159">
        <v>98793</v>
      </c>
      <c r="CP72" s="41">
        <v>7975777</v>
      </c>
      <c r="CQ72" s="42">
        <v>767378</v>
      </c>
      <c r="CR72" s="42">
        <v>2634997</v>
      </c>
      <c r="CS72" s="42">
        <v>2318076</v>
      </c>
      <c r="CT72" s="42">
        <v>2255326</v>
      </c>
      <c r="CU72" s="41">
        <v>6541263</v>
      </c>
      <c r="CV72" s="42">
        <v>548452</v>
      </c>
      <c r="CW72" s="42">
        <v>2211810</v>
      </c>
      <c r="CX72" s="42">
        <v>1862900</v>
      </c>
      <c r="CY72" s="160">
        <v>1918101</v>
      </c>
    </row>
    <row r="73" spans="1:103">
      <c r="A73" s="154" t="s">
        <v>2895</v>
      </c>
      <c r="B73" s="150">
        <v>2016</v>
      </c>
      <c r="C73" s="186" t="s">
        <v>2621</v>
      </c>
      <c r="D73" s="140" t="s">
        <v>80</v>
      </c>
      <c r="E73" s="29" t="s">
        <v>2425</v>
      </c>
      <c r="F73" s="156" t="s">
        <v>2899</v>
      </c>
      <c r="G73" s="29" t="s">
        <v>2900</v>
      </c>
      <c r="H73" s="156" t="s">
        <v>2901</v>
      </c>
      <c r="I73" s="166">
        <v>2010</v>
      </c>
      <c r="J73" s="150">
        <v>1955</v>
      </c>
      <c r="K73" s="100" t="s">
        <v>85</v>
      </c>
      <c r="L73" s="100" t="s">
        <v>49</v>
      </c>
      <c r="M73" s="100" t="s">
        <v>132</v>
      </c>
      <c r="N73" s="100" t="s">
        <v>87</v>
      </c>
      <c r="O73" s="100" t="s">
        <v>2625</v>
      </c>
      <c r="P73" s="43">
        <f t="shared" si="0"/>
        <v>45.161585580000001</v>
      </c>
      <c r="Q73" s="162">
        <f t="shared" si="1"/>
        <v>53.179742830000002</v>
      </c>
      <c r="R73" s="43">
        <f t="shared" si="2"/>
        <v>43.243057739999998</v>
      </c>
      <c r="S73" s="162">
        <f t="shared" si="3"/>
        <v>51.313837839999998</v>
      </c>
      <c r="T73" s="43">
        <f t="shared" si="4"/>
        <v>50.576683610000003</v>
      </c>
      <c r="U73" s="162">
        <f t="shared" si="5"/>
        <v>47.602726130000001</v>
      </c>
      <c r="V73" s="43">
        <f t="shared" si="6"/>
        <v>51.382922700000002</v>
      </c>
      <c r="W73" s="162">
        <f t="shared" si="7"/>
        <v>46.800054039999999</v>
      </c>
      <c r="X73" s="43">
        <f t="shared" si="59"/>
        <v>37.157556040000003</v>
      </c>
      <c r="Y73" s="162">
        <f t="shared" si="9"/>
        <v>58.028876680000003</v>
      </c>
      <c r="Z73" s="23">
        <f t="shared" ref="Z73:AE73" si="92">BV73/$BU73*100</f>
        <v>82.717759689999994</v>
      </c>
      <c r="AA73" s="86">
        <f t="shared" si="92"/>
        <v>11.66365583</v>
      </c>
      <c r="AB73" s="86">
        <f t="shared" si="92"/>
        <v>2.5809709999999999</v>
      </c>
      <c r="AC73" s="86">
        <f t="shared" si="92"/>
        <v>1.3158513780000001</v>
      </c>
      <c r="AD73" s="86">
        <f t="shared" si="92"/>
        <v>0.1612646321</v>
      </c>
      <c r="AE73" s="86">
        <f t="shared" si="92"/>
        <v>1.560497477</v>
      </c>
      <c r="AF73" s="23">
        <f t="shared" si="17"/>
        <v>83.245862110000004</v>
      </c>
      <c r="AG73" s="86">
        <f t="shared" si="18"/>
        <v>11.276900449999999</v>
      </c>
      <c r="AH73" s="86">
        <f t="shared" si="19"/>
        <v>2.4861474079999999</v>
      </c>
      <c r="AI73" s="86">
        <f t="shared" si="20"/>
        <v>1.679549722</v>
      </c>
      <c r="AJ73" s="86">
        <f t="shared" si="21"/>
        <v>0.189626032</v>
      </c>
      <c r="AK73" s="86">
        <f t="shared" si="22"/>
        <v>1.121914276</v>
      </c>
      <c r="AL73" s="45">
        <f t="shared" si="12"/>
        <v>90.378642729999996</v>
      </c>
      <c r="AM73" s="46">
        <v>24</v>
      </c>
      <c r="AN73" s="47">
        <f t="shared" si="13"/>
        <v>28.277194810000001</v>
      </c>
      <c r="AO73" s="46">
        <v>36</v>
      </c>
      <c r="AP73" s="47">
        <f t="shared" si="14"/>
        <v>29.323098609999999</v>
      </c>
      <c r="AQ73" s="164">
        <v>39</v>
      </c>
      <c r="AR73" s="48">
        <v>56602</v>
      </c>
      <c r="AS73" s="87">
        <v>34</v>
      </c>
      <c r="AT73" s="50">
        <v>61427</v>
      </c>
      <c r="AU73" s="87">
        <v>36</v>
      </c>
      <c r="AV73" s="165">
        <f t="shared" si="15"/>
        <v>58.462349439999997</v>
      </c>
      <c r="AW73" s="100"/>
      <c r="AX73" s="39">
        <v>5932398</v>
      </c>
      <c r="AY73" s="40">
        <v>2679165</v>
      </c>
      <c r="AZ73" s="40">
        <v>3154834</v>
      </c>
      <c r="BA73" s="39">
        <v>5536528</v>
      </c>
      <c r="BB73" s="40">
        <v>2394164</v>
      </c>
      <c r="BC73" s="40">
        <v>2841005</v>
      </c>
      <c r="BD73" s="39">
        <v>5590934</v>
      </c>
      <c r="BE73" s="40">
        <v>2827709</v>
      </c>
      <c r="BF73" s="40">
        <v>2661437</v>
      </c>
      <c r="BG73" s="39">
        <v>5721831</v>
      </c>
      <c r="BH73" s="40">
        <v>2940044</v>
      </c>
      <c r="BI73" s="40">
        <v>2677820</v>
      </c>
      <c r="BJ73" s="39">
        <v>5374164</v>
      </c>
      <c r="BK73" s="40">
        <v>1996908</v>
      </c>
      <c r="BL73" s="40">
        <v>3118567</v>
      </c>
      <c r="BM73" s="159">
        <v>258689</v>
      </c>
      <c r="BN73" s="39">
        <v>11397190</v>
      </c>
      <c r="BO73" s="40">
        <v>9157415</v>
      </c>
      <c r="BP73" s="40">
        <v>1395980</v>
      </c>
      <c r="BQ73" s="40">
        <v>382260</v>
      </c>
      <c r="BR73" s="40">
        <v>161805</v>
      </c>
      <c r="BS73" s="40">
        <v>17195</v>
      </c>
      <c r="BT73" s="40">
        <v>282535</v>
      </c>
      <c r="BU73" s="39">
        <v>8820905</v>
      </c>
      <c r="BV73" s="40">
        <v>7296455</v>
      </c>
      <c r="BW73" s="40">
        <v>1028840</v>
      </c>
      <c r="BX73" s="40">
        <v>227665</v>
      </c>
      <c r="BY73" s="40">
        <v>116070</v>
      </c>
      <c r="BZ73" s="40">
        <v>14225</v>
      </c>
      <c r="CA73" s="40">
        <v>137650</v>
      </c>
      <c r="CB73" s="39">
        <v>11536504</v>
      </c>
      <c r="CC73" s="40">
        <v>9359263</v>
      </c>
      <c r="CD73" s="40">
        <v>1389115</v>
      </c>
      <c r="CE73" s="40">
        <v>354674</v>
      </c>
      <c r="CF73" s="40">
        <v>194165</v>
      </c>
      <c r="CG73" s="40">
        <v>20906</v>
      </c>
      <c r="CH73" s="159">
        <v>218381</v>
      </c>
      <c r="CI73" s="39">
        <v>8805753</v>
      </c>
      <c r="CJ73" s="40">
        <v>7330425</v>
      </c>
      <c r="CK73" s="40">
        <v>993016</v>
      </c>
      <c r="CL73" s="40">
        <v>218924</v>
      </c>
      <c r="CM73" s="40">
        <v>147897</v>
      </c>
      <c r="CN73" s="40">
        <v>16698</v>
      </c>
      <c r="CO73" s="159">
        <v>98793</v>
      </c>
      <c r="CP73" s="41">
        <v>7975777</v>
      </c>
      <c r="CQ73" s="42">
        <v>767378</v>
      </c>
      <c r="CR73" s="42">
        <v>2634997</v>
      </c>
      <c r="CS73" s="42">
        <v>2318076</v>
      </c>
      <c r="CT73" s="42">
        <v>2255326</v>
      </c>
      <c r="CU73" s="41">
        <v>6541263</v>
      </c>
      <c r="CV73" s="42">
        <v>548452</v>
      </c>
      <c r="CW73" s="42">
        <v>2211810</v>
      </c>
      <c r="CX73" s="42">
        <v>1862900</v>
      </c>
      <c r="CY73" s="160">
        <v>1918101</v>
      </c>
    </row>
    <row r="74" spans="1:103">
      <c r="A74" s="155" t="s">
        <v>2902</v>
      </c>
      <c r="B74" s="150">
        <v>2014</v>
      </c>
      <c r="C74" s="187" t="s">
        <v>2616</v>
      </c>
      <c r="D74" s="140" t="s">
        <v>80</v>
      </c>
      <c r="E74" s="29" t="s">
        <v>326</v>
      </c>
      <c r="F74" s="156" t="s">
        <v>2903</v>
      </c>
      <c r="G74" s="29" t="s">
        <v>2904</v>
      </c>
      <c r="H74" s="156" t="s">
        <v>2905</v>
      </c>
      <c r="I74" s="166">
        <v>1994</v>
      </c>
      <c r="J74" s="150">
        <v>1934</v>
      </c>
      <c r="K74" s="100" t="s">
        <v>85</v>
      </c>
      <c r="L74" s="100" t="s">
        <v>49</v>
      </c>
      <c r="M74" s="100" t="s">
        <v>123</v>
      </c>
      <c r="N74" s="100" t="s">
        <v>87</v>
      </c>
      <c r="O74" s="100" t="s">
        <v>102</v>
      </c>
      <c r="P74" s="43">
        <f t="shared" si="0"/>
        <v>32.286174340000002</v>
      </c>
      <c r="Q74" s="162">
        <f t="shared" si="1"/>
        <v>65.373271849999995</v>
      </c>
      <c r="R74" s="43">
        <f t="shared" si="2"/>
        <v>28.931680279999998</v>
      </c>
      <c r="S74" s="162">
        <f t="shared" si="3"/>
        <v>65.322864820000007</v>
      </c>
      <c r="T74" s="43">
        <f t="shared" si="4"/>
        <v>33.22768026</v>
      </c>
      <c r="U74" s="162">
        <f t="shared" si="5"/>
        <v>66.77231974</v>
      </c>
      <c r="V74" s="43">
        <f t="shared" si="6"/>
        <v>34.35491888</v>
      </c>
      <c r="W74" s="162">
        <f t="shared" si="7"/>
        <v>65.64508112</v>
      </c>
      <c r="X74" s="43">
        <f t="shared" si="59"/>
        <v>32.753519269999998</v>
      </c>
      <c r="Y74" s="162">
        <f t="shared" si="9"/>
        <v>62.912139279999998</v>
      </c>
      <c r="Z74" s="23">
        <f t="shared" ref="Z74:AE74" si="93">BV74/$BU74*100</f>
        <v>72.585380470000004</v>
      </c>
      <c r="AA74" s="86">
        <f t="shared" si="93"/>
        <v>7.2184823600000003</v>
      </c>
      <c r="AB74" s="86">
        <f t="shared" si="93"/>
        <v>5.694674515</v>
      </c>
      <c r="AC74" s="86">
        <f t="shared" si="93"/>
        <v>1.590596694</v>
      </c>
      <c r="AD74" s="86">
        <f t="shared" si="93"/>
        <v>7.2080851509999997</v>
      </c>
      <c r="AE74" s="86">
        <f t="shared" si="93"/>
        <v>5.7027808130000004</v>
      </c>
      <c r="AF74" s="23">
        <f t="shared" si="17"/>
        <v>72.846685579999999</v>
      </c>
      <c r="AG74" s="86">
        <f t="shared" si="18"/>
        <v>6.9301144529999998</v>
      </c>
      <c r="AH74" s="86">
        <f t="shared" si="19"/>
        <v>7.0687195770000004</v>
      </c>
      <c r="AI74" s="86">
        <f t="shared" si="20"/>
        <v>1.829793191</v>
      </c>
      <c r="AJ74" s="86">
        <f t="shared" si="21"/>
        <v>7.367335475</v>
      </c>
      <c r="AK74" s="86">
        <f t="shared" si="22"/>
        <v>3.957351724</v>
      </c>
      <c r="AL74" s="45">
        <f t="shared" si="12"/>
        <v>88.023053230000002</v>
      </c>
      <c r="AM74" s="46">
        <v>34</v>
      </c>
      <c r="AN74" s="47">
        <f t="shared" si="13"/>
        <v>25.520314129999999</v>
      </c>
      <c r="AO74" s="46">
        <v>43</v>
      </c>
      <c r="AP74" s="47">
        <f t="shared" si="14"/>
        <v>28.00111145</v>
      </c>
      <c r="AQ74" s="164">
        <v>45</v>
      </c>
      <c r="AR74" s="48">
        <v>52919</v>
      </c>
      <c r="AS74" s="87">
        <v>43</v>
      </c>
      <c r="AT74" s="50">
        <v>57071</v>
      </c>
      <c r="AU74" s="87">
        <v>45</v>
      </c>
      <c r="AV74" s="165">
        <f t="shared" si="15"/>
        <v>52.260667179999999</v>
      </c>
      <c r="AW74" s="100"/>
      <c r="AX74" s="39">
        <v>1560699</v>
      </c>
      <c r="AY74" s="40">
        <v>503890</v>
      </c>
      <c r="AZ74" s="40">
        <v>1020280</v>
      </c>
      <c r="BA74" s="39">
        <v>1452992</v>
      </c>
      <c r="BB74" s="40">
        <v>420375</v>
      </c>
      <c r="BC74" s="40">
        <v>949136</v>
      </c>
      <c r="BD74" s="39">
        <v>1334872</v>
      </c>
      <c r="BE74" s="40">
        <v>443547</v>
      </c>
      <c r="BF74" s="40">
        <v>891325</v>
      </c>
      <c r="BG74" s="39">
        <v>1462661</v>
      </c>
      <c r="BH74" s="40">
        <v>502496</v>
      </c>
      <c r="BI74" s="40">
        <v>960165</v>
      </c>
      <c r="BJ74" s="39">
        <v>1556361</v>
      </c>
      <c r="BK74" s="40">
        <v>509763</v>
      </c>
      <c r="BL74" s="40">
        <v>979140</v>
      </c>
      <c r="BM74" s="159">
        <v>67458</v>
      </c>
      <c r="BN74" s="39">
        <v>3782295</v>
      </c>
      <c r="BO74" s="40">
        <v>2570895</v>
      </c>
      <c r="BP74" s="40">
        <v>276545</v>
      </c>
      <c r="BQ74" s="40">
        <v>318255</v>
      </c>
      <c r="BR74" s="40">
        <v>61800</v>
      </c>
      <c r="BS74" s="40">
        <v>285730</v>
      </c>
      <c r="BT74" s="40">
        <v>269070</v>
      </c>
      <c r="BU74" s="39">
        <v>2837300</v>
      </c>
      <c r="BV74" s="40">
        <v>2059465</v>
      </c>
      <c r="BW74" s="40">
        <v>204810</v>
      </c>
      <c r="BX74" s="40">
        <v>161575</v>
      </c>
      <c r="BY74" s="40">
        <v>45130</v>
      </c>
      <c r="BZ74" s="40">
        <v>204515</v>
      </c>
      <c r="CA74" s="40">
        <v>161805</v>
      </c>
      <c r="CB74" s="39">
        <v>3751351</v>
      </c>
      <c r="CC74" s="40">
        <v>2575381</v>
      </c>
      <c r="CD74" s="40">
        <v>272071</v>
      </c>
      <c r="CE74" s="40">
        <v>332007</v>
      </c>
      <c r="CF74" s="40">
        <v>68131</v>
      </c>
      <c r="CG74" s="40">
        <v>308733</v>
      </c>
      <c r="CH74" s="159">
        <v>195028</v>
      </c>
      <c r="CI74" s="39">
        <v>2821685</v>
      </c>
      <c r="CJ74" s="40">
        <v>2055504</v>
      </c>
      <c r="CK74" s="40">
        <v>195546</v>
      </c>
      <c r="CL74" s="40">
        <v>199457</v>
      </c>
      <c r="CM74" s="40">
        <v>51631</v>
      </c>
      <c r="CN74" s="40">
        <v>207883</v>
      </c>
      <c r="CO74" s="159">
        <v>111664</v>
      </c>
      <c r="CP74" s="41">
        <v>2592088</v>
      </c>
      <c r="CQ74" s="42">
        <v>310453</v>
      </c>
      <c r="CR74" s="42">
        <v>812102</v>
      </c>
      <c r="CS74" s="42">
        <v>808024</v>
      </c>
      <c r="CT74" s="42">
        <v>661509</v>
      </c>
      <c r="CU74" s="41">
        <v>1853430</v>
      </c>
      <c r="CV74" s="42">
        <v>167445</v>
      </c>
      <c r="CW74" s="42">
        <v>578951</v>
      </c>
      <c r="CX74" s="42">
        <v>588053</v>
      </c>
      <c r="CY74" s="160">
        <v>518981</v>
      </c>
    </row>
    <row r="75" spans="1:103">
      <c r="A75" s="155" t="s">
        <v>2902</v>
      </c>
      <c r="B75" s="150">
        <v>2016</v>
      </c>
      <c r="C75" s="186" t="s">
        <v>2621</v>
      </c>
      <c r="D75" s="140" t="s">
        <v>80</v>
      </c>
      <c r="E75" s="29" t="s">
        <v>1112</v>
      </c>
      <c r="F75" s="156" t="s">
        <v>2906</v>
      </c>
      <c r="G75" s="29" t="s">
        <v>2907</v>
      </c>
      <c r="H75" s="156" t="s">
        <v>2908</v>
      </c>
      <c r="I75" s="166">
        <v>2014</v>
      </c>
      <c r="J75" s="150">
        <v>1968</v>
      </c>
      <c r="K75" s="100" t="s">
        <v>85</v>
      </c>
      <c r="L75" s="100" t="s">
        <v>49</v>
      </c>
      <c r="M75" s="100" t="s">
        <v>86</v>
      </c>
      <c r="N75" s="100" t="s">
        <v>87</v>
      </c>
      <c r="O75" s="100" t="s">
        <v>2625</v>
      </c>
      <c r="P75" s="43">
        <f t="shared" si="0"/>
        <v>32.286174340000002</v>
      </c>
      <c r="Q75" s="162">
        <f t="shared" si="1"/>
        <v>65.373271849999995</v>
      </c>
      <c r="R75" s="43">
        <f t="shared" si="2"/>
        <v>28.931680279999998</v>
      </c>
      <c r="S75" s="162">
        <f t="shared" si="3"/>
        <v>65.322864820000007</v>
      </c>
      <c r="T75" s="43">
        <f t="shared" si="4"/>
        <v>33.22768026</v>
      </c>
      <c r="U75" s="162">
        <f t="shared" si="5"/>
        <v>66.77231974</v>
      </c>
      <c r="V75" s="43">
        <f t="shared" si="6"/>
        <v>34.35491888</v>
      </c>
      <c r="W75" s="162">
        <f t="shared" si="7"/>
        <v>65.64508112</v>
      </c>
      <c r="X75" s="43">
        <f t="shared" si="59"/>
        <v>24.578691160000002</v>
      </c>
      <c r="Y75" s="162">
        <f t="shared" si="9"/>
        <v>67.738961509999996</v>
      </c>
      <c r="Z75" s="23">
        <f t="shared" ref="Z75:AE75" si="94">BV75/$BU75*100</f>
        <v>72.585380470000004</v>
      </c>
      <c r="AA75" s="86">
        <f t="shared" si="94"/>
        <v>7.2184823600000003</v>
      </c>
      <c r="AB75" s="86">
        <f t="shared" si="94"/>
        <v>5.694674515</v>
      </c>
      <c r="AC75" s="86">
        <f t="shared" si="94"/>
        <v>1.590596694</v>
      </c>
      <c r="AD75" s="86">
        <f t="shared" si="94"/>
        <v>7.2080851509999997</v>
      </c>
      <c r="AE75" s="86">
        <f t="shared" si="94"/>
        <v>5.7027808130000004</v>
      </c>
      <c r="AF75" s="23">
        <f t="shared" si="17"/>
        <v>72.846685579999999</v>
      </c>
      <c r="AG75" s="86">
        <f t="shared" si="18"/>
        <v>6.9301144529999998</v>
      </c>
      <c r="AH75" s="86">
        <f t="shared" si="19"/>
        <v>7.0687195770000004</v>
      </c>
      <c r="AI75" s="86">
        <f t="shared" si="20"/>
        <v>1.829793191</v>
      </c>
      <c r="AJ75" s="86">
        <f t="shared" si="21"/>
        <v>7.367335475</v>
      </c>
      <c r="AK75" s="86">
        <f t="shared" si="22"/>
        <v>3.957351724</v>
      </c>
      <c r="AL75" s="45">
        <f t="shared" si="12"/>
        <v>88.023053230000002</v>
      </c>
      <c r="AM75" s="46">
        <v>34</v>
      </c>
      <c r="AN75" s="47">
        <f t="shared" si="13"/>
        <v>25.520314129999999</v>
      </c>
      <c r="AO75" s="46">
        <v>43</v>
      </c>
      <c r="AP75" s="47">
        <f t="shared" si="14"/>
        <v>28.00111145</v>
      </c>
      <c r="AQ75" s="164">
        <v>45</v>
      </c>
      <c r="AR75" s="48">
        <v>52919</v>
      </c>
      <c r="AS75" s="87">
        <v>43</v>
      </c>
      <c r="AT75" s="50">
        <v>57071</v>
      </c>
      <c r="AU75" s="87">
        <v>45</v>
      </c>
      <c r="AV75" s="165">
        <f t="shared" si="15"/>
        <v>52.260667179999999</v>
      </c>
      <c r="AW75" s="100"/>
      <c r="AX75" s="39">
        <v>1560699</v>
      </c>
      <c r="AY75" s="40">
        <v>503890</v>
      </c>
      <c r="AZ75" s="40">
        <v>1020280</v>
      </c>
      <c r="BA75" s="39">
        <v>1452992</v>
      </c>
      <c r="BB75" s="40">
        <v>420375</v>
      </c>
      <c r="BC75" s="40">
        <v>949136</v>
      </c>
      <c r="BD75" s="39">
        <v>1334872</v>
      </c>
      <c r="BE75" s="40">
        <v>443547</v>
      </c>
      <c r="BF75" s="40">
        <v>891325</v>
      </c>
      <c r="BG75" s="39">
        <v>1462661</v>
      </c>
      <c r="BH75" s="40">
        <v>502496</v>
      </c>
      <c r="BI75" s="40">
        <v>960165</v>
      </c>
      <c r="BJ75" s="39">
        <v>1448047</v>
      </c>
      <c r="BK75" s="40">
        <v>355911</v>
      </c>
      <c r="BL75" s="40">
        <v>980892</v>
      </c>
      <c r="BM75" s="159">
        <v>111244</v>
      </c>
      <c r="BN75" s="39">
        <v>3782295</v>
      </c>
      <c r="BO75" s="40">
        <v>2570895</v>
      </c>
      <c r="BP75" s="40">
        <v>276545</v>
      </c>
      <c r="BQ75" s="40">
        <v>318255</v>
      </c>
      <c r="BR75" s="40">
        <v>61800</v>
      </c>
      <c r="BS75" s="40">
        <v>285730</v>
      </c>
      <c r="BT75" s="40">
        <v>269070</v>
      </c>
      <c r="BU75" s="39">
        <v>2837300</v>
      </c>
      <c r="BV75" s="40">
        <v>2059465</v>
      </c>
      <c r="BW75" s="40">
        <v>204810</v>
      </c>
      <c r="BX75" s="40">
        <v>161575</v>
      </c>
      <c r="BY75" s="40">
        <v>45130</v>
      </c>
      <c r="BZ75" s="40">
        <v>204515</v>
      </c>
      <c r="CA75" s="40">
        <v>161805</v>
      </c>
      <c r="CB75" s="39">
        <v>3751351</v>
      </c>
      <c r="CC75" s="40">
        <v>2575381</v>
      </c>
      <c r="CD75" s="40">
        <v>272071</v>
      </c>
      <c r="CE75" s="40">
        <v>332007</v>
      </c>
      <c r="CF75" s="40">
        <v>68131</v>
      </c>
      <c r="CG75" s="40">
        <v>308733</v>
      </c>
      <c r="CH75" s="159">
        <v>195028</v>
      </c>
      <c r="CI75" s="39">
        <v>2821685</v>
      </c>
      <c r="CJ75" s="40">
        <v>2055504</v>
      </c>
      <c r="CK75" s="40">
        <v>195546</v>
      </c>
      <c r="CL75" s="40">
        <v>199457</v>
      </c>
      <c r="CM75" s="40">
        <v>51631</v>
      </c>
      <c r="CN75" s="40">
        <v>207883</v>
      </c>
      <c r="CO75" s="159">
        <v>111664</v>
      </c>
      <c r="CP75" s="41">
        <v>2592088</v>
      </c>
      <c r="CQ75" s="42">
        <v>310453</v>
      </c>
      <c r="CR75" s="42">
        <v>812102</v>
      </c>
      <c r="CS75" s="42">
        <v>808024</v>
      </c>
      <c r="CT75" s="42">
        <v>661509</v>
      </c>
      <c r="CU75" s="41">
        <v>1853430</v>
      </c>
      <c r="CV75" s="42">
        <v>167445</v>
      </c>
      <c r="CW75" s="42">
        <v>578951</v>
      </c>
      <c r="CX75" s="42">
        <v>588053</v>
      </c>
      <c r="CY75" s="160">
        <v>518981</v>
      </c>
    </row>
    <row r="76" spans="1:103">
      <c r="A76" s="154" t="s">
        <v>2909</v>
      </c>
      <c r="B76" s="150">
        <v>2014</v>
      </c>
      <c r="C76" s="187" t="s">
        <v>2616</v>
      </c>
      <c r="D76" s="140" t="s">
        <v>126</v>
      </c>
      <c r="E76" s="29" t="s">
        <v>1553</v>
      </c>
      <c r="F76" s="156" t="s">
        <v>2910</v>
      </c>
      <c r="G76" s="29" t="s">
        <v>2911</v>
      </c>
      <c r="H76" s="156" t="s">
        <v>2912</v>
      </c>
      <c r="I76" s="166">
        <v>2008</v>
      </c>
      <c r="J76" s="150">
        <v>1956</v>
      </c>
      <c r="K76" s="100" t="s">
        <v>85</v>
      </c>
      <c r="L76" s="100" t="s">
        <v>49</v>
      </c>
      <c r="M76" s="100" t="s">
        <v>352</v>
      </c>
      <c r="N76" s="100" t="s">
        <v>87</v>
      </c>
      <c r="O76" s="191" t="s">
        <v>102</v>
      </c>
      <c r="P76" s="43">
        <f t="shared" si="0"/>
        <v>56.45331865</v>
      </c>
      <c r="Q76" s="162">
        <f t="shared" si="1"/>
        <v>40.367246049999999</v>
      </c>
      <c r="R76" s="43">
        <f t="shared" si="2"/>
        <v>50.071852</v>
      </c>
      <c r="S76" s="162">
        <f t="shared" si="3"/>
        <v>39.094035179999999</v>
      </c>
      <c r="T76" s="43">
        <f t="shared" si="4"/>
        <v>54.239326650000002</v>
      </c>
      <c r="U76" s="162">
        <f t="shared" si="5"/>
        <v>42.149871179999998</v>
      </c>
      <c r="V76" s="43">
        <f t="shared" si="6"/>
        <v>56.748806260000002</v>
      </c>
      <c r="W76" s="162">
        <f t="shared" si="7"/>
        <v>40.400981690000002</v>
      </c>
      <c r="X76" s="43">
        <f t="shared" si="59"/>
        <v>56.911042289999997</v>
      </c>
      <c r="Y76" s="162">
        <f t="shared" si="9"/>
        <v>39.324260340000002</v>
      </c>
      <c r="Z76" s="23">
        <f t="shared" ref="Z76:AE76" si="95">BV76/$BU76*100</f>
        <v>83.274231099999994</v>
      </c>
      <c r="AA76" s="86">
        <f t="shared" si="95"/>
        <v>1.7250976579999999</v>
      </c>
      <c r="AB76" s="86">
        <f t="shared" si="95"/>
        <v>7.5184264729999999</v>
      </c>
      <c r="AC76" s="86">
        <f t="shared" si="95"/>
        <v>3.5941035289999999</v>
      </c>
      <c r="AD76" s="86">
        <f t="shared" si="95"/>
        <v>0.96020667770000001</v>
      </c>
      <c r="AE76" s="86">
        <f t="shared" si="95"/>
        <v>2.9279345650000002</v>
      </c>
      <c r="AF76" s="23">
        <f t="shared" si="17"/>
        <v>82.062260230000007</v>
      </c>
      <c r="AG76" s="86">
        <f t="shared" si="18"/>
        <v>1.5835413700000001</v>
      </c>
      <c r="AH76" s="86">
        <f t="shared" si="19"/>
        <v>9.0989033670000001</v>
      </c>
      <c r="AI76" s="86">
        <f t="shared" si="20"/>
        <v>3.9477558849999999</v>
      </c>
      <c r="AJ76" s="86">
        <f t="shared" si="21"/>
        <v>1.0747410879999999</v>
      </c>
      <c r="AK76" s="86">
        <f t="shared" si="22"/>
        <v>2.2327980539999999</v>
      </c>
      <c r="AL76" s="45">
        <f t="shared" si="12"/>
        <v>90.712154400000003</v>
      </c>
      <c r="AM76" s="46">
        <v>21</v>
      </c>
      <c r="AN76" s="47">
        <f t="shared" si="13"/>
        <v>33.664602700000003</v>
      </c>
      <c r="AO76" s="46">
        <v>16</v>
      </c>
      <c r="AP76" s="47">
        <f t="shared" si="14"/>
        <v>35.288185939999998</v>
      </c>
      <c r="AQ76" s="164">
        <v>22</v>
      </c>
      <c r="AR76" s="48">
        <v>62818</v>
      </c>
      <c r="AS76" s="87">
        <v>20</v>
      </c>
      <c r="AT76" s="50">
        <v>64384</v>
      </c>
      <c r="AU76" s="87">
        <v>27</v>
      </c>
      <c r="AV76" s="165">
        <f t="shared" si="15"/>
        <v>53.888265580000002</v>
      </c>
      <c r="AW76" s="100"/>
      <c r="AX76" s="39">
        <v>2374321</v>
      </c>
      <c r="AY76" s="40">
        <v>1340383</v>
      </c>
      <c r="AZ76" s="40">
        <v>958448</v>
      </c>
      <c r="BA76" s="39">
        <v>2001336</v>
      </c>
      <c r="BB76" s="40">
        <v>1002106</v>
      </c>
      <c r="BC76" s="40">
        <v>782403</v>
      </c>
      <c r="BD76" s="39">
        <v>1789270</v>
      </c>
      <c r="BE76" s="40">
        <v>970488</v>
      </c>
      <c r="BF76" s="40">
        <v>754175</v>
      </c>
      <c r="BG76" s="39">
        <v>1827864</v>
      </c>
      <c r="BH76" s="40">
        <v>1037291</v>
      </c>
      <c r="BI76" s="40">
        <v>738475</v>
      </c>
      <c r="BJ76" s="39">
        <v>2321249</v>
      </c>
      <c r="BK76" s="40">
        <v>1321047</v>
      </c>
      <c r="BL76" s="40">
        <v>912814</v>
      </c>
      <c r="BM76" s="159">
        <v>87388</v>
      </c>
      <c r="BN76" s="39">
        <v>3905205</v>
      </c>
      <c r="BO76" s="40">
        <v>3095200</v>
      </c>
      <c r="BP76" s="40">
        <v>69740</v>
      </c>
      <c r="BQ76" s="40">
        <v>413735</v>
      </c>
      <c r="BR76" s="40">
        <v>140850</v>
      </c>
      <c r="BS76" s="40">
        <v>38030</v>
      </c>
      <c r="BT76" s="40">
        <v>147650</v>
      </c>
      <c r="BU76" s="39">
        <v>3054030</v>
      </c>
      <c r="BV76" s="40">
        <v>2543220</v>
      </c>
      <c r="BW76" s="40">
        <v>52685</v>
      </c>
      <c r="BX76" s="40">
        <v>229615</v>
      </c>
      <c r="BY76" s="40">
        <v>109765</v>
      </c>
      <c r="BZ76" s="40">
        <v>29325</v>
      </c>
      <c r="CA76" s="40">
        <v>89420</v>
      </c>
      <c r="CB76" s="39">
        <v>3831074</v>
      </c>
      <c r="CC76" s="40">
        <v>3005848</v>
      </c>
      <c r="CD76" s="40">
        <v>64984</v>
      </c>
      <c r="CE76" s="40">
        <v>450062</v>
      </c>
      <c r="CF76" s="40">
        <v>152133</v>
      </c>
      <c r="CG76" s="40">
        <v>42706</v>
      </c>
      <c r="CH76" s="159">
        <v>115341</v>
      </c>
      <c r="CI76" s="39">
        <v>2964621</v>
      </c>
      <c r="CJ76" s="40">
        <v>2432835</v>
      </c>
      <c r="CK76" s="40">
        <v>46946</v>
      </c>
      <c r="CL76" s="40">
        <v>269748</v>
      </c>
      <c r="CM76" s="40">
        <v>117036</v>
      </c>
      <c r="CN76" s="40">
        <v>31862</v>
      </c>
      <c r="CO76" s="159">
        <v>66194</v>
      </c>
      <c r="CP76" s="41">
        <v>2898950</v>
      </c>
      <c r="CQ76" s="42">
        <v>269250</v>
      </c>
      <c r="CR76" s="42">
        <v>659085</v>
      </c>
      <c r="CS76" s="42">
        <v>994695</v>
      </c>
      <c r="CT76" s="42">
        <v>975920</v>
      </c>
      <c r="CU76" s="41">
        <v>2333424</v>
      </c>
      <c r="CV76" s="42">
        <v>140476</v>
      </c>
      <c r="CW76" s="42">
        <v>536720</v>
      </c>
      <c r="CX76" s="42">
        <v>832805</v>
      </c>
      <c r="CY76" s="160">
        <v>823423</v>
      </c>
    </row>
    <row r="77" spans="1:103">
      <c r="A77" s="154" t="s">
        <v>2909</v>
      </c>
      <c r="B77" s="150">
        <v>2016</v>
      </c>
      <c r="C77" s="186" t="s">
        <v>2621</v>
      </c>
      <c r="D77" s="140" t="s">
        <v>126</v>
      </c>
      <c r="E77" s="29" t="s">
        <v>1106</v>
      </c>
      <c r="F77" s="156" t="s">
        <v>2913</v>
      </c>
      <c r="G77" s="29" t="s">
        <v>2914</v>
      </c>
      <c r="H77" s="156" t="s">
        <v>2915</v>
      </c>
      <c r="I77" s="166" t="s">
        <v>1995</v>
      </c>
      <c r="J77" s="150">
        <v>1949</v>
      </c>
      <c r="K77" s="100" t="s">
        <v>85</v>
      </c>
      <c r="L77" s="100" t="s">
        <v>49</v>
      </c>
      <c r="M77" s="100" t="s">
        <v>410</v>
      </c>
      <c r="N77" s="100" t="s">
        <v>87</v>
      </c>
      <c r="O77" s="100" t="s">
        <v>2625</v>
      </c>
      <c r="P77" s="43">
        <f t="shared" si="0"/>
        <v>56.45331865</v>
      </c>
      <c r="Q77" s="162">
        <f t="shared" si="1"/>
        <v>40.367246049999999</v>
      </c>
      <c r="R77" s="43">
        <f t="shared" si="2"/>
        <v>50.071852</v>
      </c>
      <c r="S77" s="162">
        <f t="shared" si="3"/>
        <v>39.094035179999999</v>
      </c>
      <c r="T77" s="43">
        <f t="shared" si="4"/>
        <v>54.239326650000002</v>
      </c>
      <c r="U77" s="162">
        <f t="shared" si="5"/>
        <v>42.149871179999998</v>
      </c>
      <c r="V77" s="43">
        <f t="shared" si="6"/>
        <v>56.748806260000002</v>
      </c>
      <c r="W77" s="162">
        <f t="shared" si="7"/>
        <v>40.400981690000002</v>
      </c>
      <c r="X77" s="43">
        <f t="shared" si="59"/>
        <v>56.600871609999999</v>
      </c>
      <c r="Y77" s="162">
        <f t="shared" si="9"/>
        <v>33.347691159999997</v>
      </c>
      <c r="Z77" s="23">
        <f t="shared" ref="Z77:AE77" si="96">BV77/$BU77*100</f>
        <v>83.274231099999994</v>
      </c>
      <c r="AA77" s="86">
        <f t="shared" si="96"/>
        <v>1.7250976579999999</v>
      </c>
      <c r="AB77" s="86">
        <f t="shared" si="96"/>
        <v>7.5184264729999999</v>
      </c>
      <c r="AC77" s="86">
        <f t="shared" si="96"/>
        <v>3.5941035289999999</v>
      </c>
      <c r="AD77" s="86">
        <f t="shared" si="96"/>
        <v>0.96020667770000001</v>
      </c>
      <c r="AE77" s="86">
        <f t="shared" si="96"/>
        <v>2.9279345650000002</v>
      </c>
      <c r="AF77" s="23">
        <f t="shared" si="17"/>
        <v>82.062260230000007</v>
      </c>
      <c r="AG77" s="86">
        <f t="shared" si="18"/>
        <v>1.5835413700000001</v>
      </c>
      <c r="AH77" s="86">
        <f t="shared" si="19"/>
        <v>9.0989033670000001</v>
      </c>
      <c r="AI77" s="86">
        <f t="shared" si="20"/>
        <v>3.9477558849999999</v>
      </c>
      <c r="AJ77" s="86">
        <f t="shared" si="21"/>
        <v>1.0747410879999999</v>
      </c>
      <c r="AK77" s="86">
        <f t="shared" si="22"/>
        <v>2.2327980539999999</v>
      </c>
      <c r="AL77" s="45">
        <f t="shared" si="12"/>
        <v>90.712154400000003</v>
      </c>
      <c r="AM77" s="46">
        <v>21</v>
      </c>
      <c r="AN77" s="47">
        <f t="shared" si="13"/>
        <v>33.664602700000003</v>
      </c>
      <c r="AO77" s="46">
        <v>16</v>
      </c>
      <c r="AP77" s="47">
        <f t="shared" si="14"/>
        <v>35.288185939999998</v>
      </c>
      <c r="AQ77" s="164">
        <v>22</v>
      </c>
      <c r="AR77" s="48">
        <v>62818</v>
      </c>
      <c r="AS77" s="87">
        <v>20</v>
      </c>
      <c r="AT77" s="50">
        <v>64384</v>
      </c>
      <c r="AU77" s="87">
        <v>27</v>
      </c>
      <c r="AV77" s="165">
        <f t="shared" si="15"/>
        <v>53.888265580000002</v>
      </c>
      <c r="AW77" s="100"/>
      <c r="AX77" s="39">
        <v>2374321</v>
      </c>
      <c r="AY77" s="40">
        <v>1340383</v>
      </c>
      <c r="AZ77" s="40">
        <v>958448</v>
      </c>
      <c r="BA77" s="39">
        <v>2001336</v>
      </c>
      <c r="BB77" s="40">
        <v>1002106</v>
      </c>
      <c r="BC77" s="40">
        <v>782403</v>
      </c>
      <c r="BD77" s="39">
        <v>1789270</v>
      </c>
      <c r="BE77" s="40">
        <v>970488</v>
      </c>
      <c r="BF77" s="40">
        <v>754175</v>
      </c>
      <c r="BG77" s="39">
        <v>1827864</v>
      </c>
      <c r="BH77" s="40">
        <v>1037291</v>
      </c>
      <c r="BI77" s="40">
        <v>738475</v>
      </c>
      <c r="BJ77" s="39">
        <v>1952477</v>
      </c>
      <c r="BK77" s="40">
        <v>1105119</v>
      </c>
      <c r="BL77" s="40">
        <v>651106</v>
      </c>
      <c r="BM77" s="159">
        <v>196252</v>
      </c>
      <c r="BN77" s="39">
        <v>3905205</v>
      </c>
      <c r="BO77" s="40">
        <v>3095200</v>
      </c>
      <c r="BP77" s="40">
        <v>69740</v>
      </c>
      <c r="BQ77" s="40">
        <v>413735</v>
      </c>
      <c r="BR77" s="40">
        <v>140850</v>
      </c>
      <c r="BS77" s="40">
        <v>38030</v>
      </c>
      <c r="BT77" s="40">
        <v>147650</v>
      </c>
      <c r="BU77" s="39">
        <v>3054030</v>
      </c>
      <c r="BV77" s="40">
        <v>2543220</v>
      </c>
      <c r="BW77" s="40">
        <v>52685</v>
      </c>
      <c r="BX77" s="40">
        <v>229615</v>
      </c>
      <c r="BY77" s="40">
        <v>109765</v>
      </c>
      <c r="BZ77" s="40">
        <v>29325</v>
      </c>
      <c r="CA77" s="40">
        <v>89420</v>
      </c>
      <c r="CB77" s="39">
        <v>3831074</v>
      </c>
      <c r="CC77" s="40">
        <v>3005848</v>
      </c>
      <c r="CD77" s="40">
        <v>64984</v>
      </c>
      <c r="CE77" s="40">
        <v>450062</v>
      </c>
      <c r="CF77" s="40">
        <v>152133</v>
      </c>
      <c r="CG77" s="40">
        <v>42706</v>
      </c>
      <c r="CH77" s="159">
        <v>115341</v>
      </c>
      <c r="CI77" s="39">
        <v>2964621</v>
      </c>
      <c r="CJ77" s="40">
        <v>2432835</v>
      </c>
      <c r="CK77" s="40">
        <v>46946</v>
      </c>
      <c r="CL77" s="40">
        <v>269748</v>
      </c>
      <c r="CM77" s="40">
        <v>117036</v>
      </c>
      <c r="CN77" s="40">
        <v>31862</v>
      </c>
      <c r="CO77" s="159">
        <v>66194</v>
      </c>
      <c r="CP77" s="41">
        <v>2898950</v>
      </c>
      <c r="CQ77" s="42">
        <v>269250</v>
      </c>
      <c r="CR77" s="42">
        <v>659085</v>
      </c>
      <c r="CS77" s="42">
        <v>994695</v>
      </c>
      <c r="CT77" s="42">
        <v>975920</v>
      </c>
      <c r="CU77" s="41">
        <v>2333424</v>
      </c>
      <c r="CV77" s="42">
        <v>140476</v>
      </c>
      <c r="CW77" s="42">
        <v>536720</v>
      </c>
      <c r="CX77" s="42">
        <v>832805</v>
      </c>
      <c r="CY77" s="160">
        <v>823423</v>
      </c>
    </row>
    <row r="78" spans="1:103">
      <c r="A78" s="155" t="s">
        <v>2916</v>
      </c>
      <c r="B78" s="150">
        <v>2018</v>
      </c>
      <c r="C78" s="188" t="s">
        <v>2635</v>
      </c>
      <c r="D78" s="140" t="s">
        <v>126</v>
      </c>
      <c r="E78" s="29" t="s">
        <v>1886</v>
      </c>
      <c r="F78" s="156" t="s">
        <v>2917</v>
      </c>
      <c r="G78" s="29" t="s">
        <v>2918</v>
      </c>
      <c r="H78" s="156" t="s">
        <v>2919</v>
      </c>
      <c r="I78" s="166">
        <v>2006</v>
      </c>
      <c r="J78" s="150">
        <v>1960</v>
      </c>
      <c r="K78" s="100" t="s">
        <v>85</v>
      </c>
      <c r="L78" s="100" t="s">
        <v>49</v>
      </c>
      <c r="M78" s="100" t="s">
        <v>148</v>
      </c>
      <c r="N78" s="100" t="s">
        <v>87</v>
      </c>
      <c r="O78" s="100" t="s">
        <v>2625</v>
      </c>
      <c r="P78" s="43">
        <f t="shared" si="0"/>
        <v>49.884058000000003</v>
      </c>
      <c r="Q78" s="162">
        <f t="shared" si="1"/>
        <v>48.69999249</v>
      </c>
      <c r="R78" s="43">
        <f t="shared" si="2"/>
        <v>47.455558869999997</v>
      </c>
      <c r="S78" s="162">
        <f t="shared" si="3"/>
        <v>48.17380387</v>
      </c>
      <c r="T78" s="43">
        <f t="shared" si="4"/>
        <v>51.960133720000002</v>
      </c>
      <c r="U78" s="162">
        <f t="shared" si="5"/>
        <v>46.576236520000002</v>
      </c>
      <c r="V78" s="43">
        <f t="shared" si="6"/>
        <v>54.465565150000003</v>
      </c>
      <c r="W78" s="162">
        <f t="shared" si="7"/>
        <v>44.150870189999999</v>
      </c>
      <c r="X78" s="43">
        <f t="shared" si="59"/>
        <v>55.743941390000003</v>
      </c>
      <c r="Y78" s="162">
        <f t="shared" si="9"/>
        <v>42.616840340000003</v>
      </c>
      <c r="Z78" s="23">
        <f t="shared" ref="Z78:AE78" si="97">BV78/$BU78*100</f>
        <v>81.230743540000006</v>
      </c>
      <c r="AA78" s="86">
        <f t="shared" si="97"/>
        <v>10.08882436</v>
      </c>
      <c r="AB78" s="86">
        <f t="shared" si="97"/>
        <v>5.1598869230000002</v>
      </c>
      <c r="AC78" s="86">
        <f t="shared" si="97"/>
        <v>2.250323012</v>
      </c>
      <c r="AD78" s="86">
        <f t="shared" si="97"/>
        <v>0.11188857050000001</v>
      </c>
      <c r="AE78" s="86">
        <f t="shared" si="97"/>
        <v>1.158333598</v>
      </c>
      <c r="AF78" s="23">
        <f t="shared" si="17"/>
        <v>81.847554610000003</v>
      </c>
      <c r="AG78" s="86">
        <f t="shared" si="18"/>
        <v>9.7259759209999999</v>
      </c>
      <c r="AH78" s="86">
        <f t="shared" si="19"/>
        <v>4.6358286150000003</v>
      </c>
      <c r="AI78" s="86">
        <f t="shared" si="20"/>
        <v>2.69201786</v>
      </c>
      <c r="AJ78" s="86">
        <f t="shared" si="21"/>
        <v>0.13282242659999999</v>
      </c>
      <c r="AK78" s="86">
        <f t="shared" si="22"/>
        <v>0.96580057119999996</v>
      </c>
      <c r="AL78" s="45">
        <f t="shared" si="12"/>
        <v>90.519454929999995</v>
      </c>
      <c r="AM78" s="46">
        <v>23</v>
      </c>
      <c r="AN78" s="47">
        <f t="shared" si="13"/>
        <v>31.429663649999998</v>
      </c>
      <c r="AO78" s="46">
        <v>23</v>
      </c>
      <c r="AP78" s="47">
        <f t="shared" si="14"/>
        <v>32.926487729999998</v>
      </c>
      <c r="AQ78" s="164">
        <v>30</v>
      </c>
      <c r="AR78" s="48">
        <v>61744</v>
      </c>
      <c r="AS78" s="87">
        <v>24</v>
      </c>
      <c r="AT78" s="50">
        <v>66184</v>
      </c>
      <c r="AU78" s="87">
        <v>22</v>
      </c>
      <c r="AV78" s="165">
        <f t="shared" si="15"/>
        <v>54.48431274</v>
      </c>
      <c r="AW78" s="100"/>
      <c r="AX78" s="39">
        <v>6938383</v>
      </c>
      <c r="AY78" s="40">
        <v>3461147</v>
      </c>
      <c r="AZ78" s="40">
        <v>3378992</v>
      </c>
      <c r="BA78" s="39">
        <v>6166698</v>
      </c>
      <c r="BB78" s="40">
        <v>2926441</v>
      </c>
      <c r="BC78" s="40">
        <v>2970733</v>
      </c>
      <c r="BD78" s="39">
        <v>5754939</v>
      </c>
      <c r="BE78" s="40">
        <v>2990274</v>
      </c>
      <c r="BF78" s="40">
        <v>2680434</v>
      </c>
      <c r="BG78" s="39">
        <v>6015476</v>
      </c>
      <c r="BH78" s="40">
        <v>3276363</v>
      </c>
      <c r="BI78" s="40">
        <v>2655885</v>
      </c>
      <c r="BJ78" s="39">
        <v>5009400</v>
      </c>
      <c r="BK78" s="40">
        <v>2792437</v>
      </c>
      <c r="BL78" s="40">
        <v>2134848</v>
      </c>
      <c r="BM78" s="159">
        <v>82115</v>
      </c>
      <c r="BN78" s="39">
        <v>12379315</v>
      </c>
      <c r="BO78" s="40">
        <v>9705455</v>
      </c>
      <c r="BP78" s="40">
        <v>1319100</v>
      </c>
      <c r="BQ78" s="40">
        <v>811000</v>
      </c>
      <c r="BR78" s="40">
        <v>299365</v>
      </c>
      <c r="BS78" s="40">
        <v>13930</v>
      </c>
      <c r="BT78" s="40">
        <v>230465</v>
      </c>
      <c r="BU78" s="39">
        <v>9759710</v>
      </c>
      <c r="BV78" s="40">
        <v>7927885</v>
      </c>
      <c r="BW78" s="40">
        <v>984640</v>
      </c>
      <c r="BX78" s="40">
        <v>503590</v>
      </c>
      <c r="BY78" s="40">
        <v>219625</v>
      </c>
      <c r="BZ78" s="40">
        <v>10920</v>
      </c>
      <c r="CA78" s="40">
        <v>113050</v>
      </c>
      <c r="CB78" s="39">
        <v>12702379</v>
      </c>
      <c r="CC78" s="40">
        <v>10094652</v>
      </c>
      <c r="CD78" s="40">
        <v>1327091</v>
      </c>
      <c r="CE78" s="40">
        <v>719660</v>
      </c>
      <c r="CF78" s="40">
        <v>349003</v>
      </c>
      <c r="CG78" s="40">
        <v>16909</v>
      </c>
      <c r="CH78" s="159">
        <v>195064</v>
      </c>
      <c r="CI78" s="39">
        <v>9910224</v>
      </c>
      <c r="CJ78" s="40">
        <v>8111276</v>
      </c>
      <c r="CK78" s="40">
        <v>963866</v>
      </c>
      <c r="CL78" s="40">
        <v>459421</v>
      </c>
      <c r="CM78" s="40">
        <v>266785</v>
      </c>
      <c r="CN78" s="40">
        <v>13163</v>
      </c>
      <c r="CO78" s="159">
        <v>95713</v>
      </c>
      <c r="CP78" s="41">
        <v>8954232</v>
      </c>
      <c r="CQ78" s="42">
        <v>848910</v>
      </c>
      <c r="CR78" s="42">
        <v>3106571</v>
      </c>
      <c r="CS78" s="42">
        <v>2184466</v>
      </c>
      <c r="CT78" s="42">
        <v>2814285</v>
      </c>
      <c r="CU78" s="41">
        <v>7176924</v>
      </c>
      <c r="CV78" s="42">
        <v>532628</v>
      </c>
      <c r="CW78" s="42">
        <v>2545236</v>
      </c>
      <c r="CX78" s="42">
        <v>1735951</v>
      </c>
      <c r="CY78" s="160">
        <v>2363109</v>
      </c>
    </row>
    <row r="79" spans="1:103">
      <c r="A79" s="155" t="s">
        <v>2916</v>
      </c>
      <c r="B79" s="150">
        <v>2016</v>
      </c>
      <c r="C79" s="186" t="s">
        <v>2621</v>
      </c>
      <c r="D79" s="140" t="s">
        <v>80</v>
      </c>
      <c r="E79" s="29" t="s">
        <v>1737</v>
      </c>
      <c r="F79" s="156" t="s">
        <v>2920</v>
      </c>
      <c r="G79" s="29" t="s">
        <v>2921</v>
      </c>
      <c r="H79" s="156" t="s">
        <v>2922</v>
      </c>
      <c r="I79" s="166">
        <v>2010</v>
      </c>
      <c r="J79" s="150">
        <v>1961</v>
      </c>
      <c r="K79" s="100" t="s">
        <v>85</v>
      </c>
      <c r="L79" s="100" t="s">
        <v>49</v>
      </c>
      <c r="M79" s="100" t="s">
        <v>148</v>
      </c>
      <c r="N79" s="100" t="s">
        <v>87</v>
      </c>
      <c r="O79" s="100" t="s">
        <v>2625</v>
      </c>
      <c r="P79" s="43">
        <f t="shared" si="0"/>
        <v>49.884058000000003</v>
      </c>
      <c r="Q79" s="162">
        <f t="shared" si="1"/>
        <v>48.69999249</v>
      </c>
      <c r="R79" s="43">
        <f t="shared" si="2"/>
        <v>47.455558869999997</v>
      </c>
      <c r="S79" s="162">
        <f t="shared" si="3"/>
        <v>48.17380387</v>
      </c>
      <c r="T79" s="43">
        <f t="shared" si="4"/>
        <v>51.960133720000002</v>
      </c>
      <c r="U79" s="162">
        <f t="shared" si="5"/>
        <v>46.576236520000002</v>
      </c>
      <c r="V79" s="43">
        <f t="shared" si="6"/>
        <v>54.465565150000003</v>
      </c>
      <c r="W79" s="162">
        <f t="shared" si="7"/>
        <v>44.150870189999999</v>
      </c>
      <c r="X79" s="43">
        <f t="shared" si="59"/>
        <v>47.263210379999997</v>
      </c>
      <c r="Y79" s="162">
        <f t="shared" si="9"/>
        <v>48.888628060000002</v>
      </c>
      <c r="Z79" s="23">
        <f t="shared" ref="Z79:AE79" si="98">BV79/$BU79*100</f>
        <v>81.230743540000006</v>
      </c>
      <c r="AA79" s="86">
        <f t="shared" si="98"/>
        <v>10.08882436</v>
      </c>
      <c r="AB79" s="86">
        <f t="shared" si="98"/>
        <v>5.1598869230000002</v>
      </c>
      <c r="AC79" s="86">
        <f t="shared" si="98"/>
        <v>2.250323012</v>
      </c>
      <c r="AD79" s="86">
        <f t="shared" si="98"/>
        <v>0.11188857050000001</v>
      </c>
      <c r="AE79" s="86">
        <f t="shared" si="98"/>
        <v>1.158333598</v>
      </c>
      <c r="AF79" s="23">
        <f t="shared" si="17"/>
        <v>81.847554610000003</v>
      </c>
      <c r="AG79" s="86">
        <f t="shared" si="18"/>
        <v>9.7259759209999999</v>
      </c>
      <c r="AH79" s="86">
        <f t="shared" si="19"/>
        <v>4.6358286150000003</v>
      </c>
      <c r="AI79" s="86">
        <f t="shared" si="20"/>
        <v>2.69201786</v>
      </c>
      <c r="AJ79" s="86">
        <f t="shared" si="21"/>
        <v>0.13282242659999999</v>
      </c>
      <c r="AK79" s="86">
        <f t="shared" si="22"/>
        <v>0.96580057119999996</v>
      </c>
      <c r="AL79" s="45">
        <f t="shared" si="12"/>
        <v>90.519454929999995</v>
      </c>
      <c r="AM79" s="46">
        <v>23</v>
      </c>
      <c r="AN79" s="47">
        <f t="shared" si="13"/>
        <v>31.429663649999998</v>
      </c>
      <c r="AO79" s="46">
        <v>23</v>
      </c>
      <c r="AP79" s="47">
        <f t="shared" si="14"/>
        <v>32.926487729999998</v>
      </c>
      <c r="AQ79" s="164">
        <v>30</v>
      </c>
      <c r="AR79" s="48">
        <v>61744</v>
      </c>
      <c r="AS79" s="87">
        <v>24</v>
      </c>
      <c r="AT79" s="50">
        <v>66184</v>
      </c>
      <c r="AU79" s="87">
        <v>22</v>
      </c>
      <c r="AV79" s="165">
        <f t="shared" si="15"/>
        <v>54.48431274</v>
      </c>
      <c r="AW79" s="100"/>
      <c r="AX79" s="39">
        <v>6938383</v>
      </c>
      <c r="AY79" s="40">
        <v>3461147</v>
      </c>
      <c r="AZ79" s="40">
        <v>3378992</v>
      </c>
      <c r="BA79" s="39">
        <v>6166698</v>
      </c>
      <c r="BB79" s="40">
        <v>2926441</v>
      </c>
      <c r="BC79" s="40">
        <v>2970733</v>
      </c>
      <c r="BD79" s="39">
        <v>5754939</v>
      </c>
      <c r="BE79" s="40">
        <v>2990274</v>
      </c>
      <c r="BF79" s="40">
        <v>2680434</v>
      </c>
      <c r="BG79" s="39">
        <v>6015476</v>
      </c>
      <c r="BH79" s="40">
        <v>3276363</v>
      </c>
      <c r="BI79" s="40">
        <v>2655885</v>
      </c>
      <c r="BJ79" s="39">
        <v>5904144</v>
      </c>
      <c r="BK79" s="40">
        <v>2790488</v>
      </c>
      <c r="BL79" s="40">
        <v>2886455</v>
      </c>
      <c r="BM79" s="159">
        <v>227201</v>
      </c>
      <c r="BN79" s="39">
        <v>12379315</v>
      </c>
      <c r="BO79" s="40">
        <v>9705455</v>
      </c>
      <c r="BP79" s="40">
        <v>1319100</v>
      </c>
      <c r="BQ79" s="40">
        <v>811000</v>
      </c>
      <c r="BR79" s="40">
        <v>299365</v>
      </c>
      <c r="BS79" s="40">
        <v>13930</v>
      </c>
      <c r="BT79" s="40">
        <v>230465</v>
      </c>
      <c r="BU79" s="39">
        <v>9759710</v>
      </c>
      <c r="BV79" s="40">
        <v>7927885</v>
      </c>
      <c r="BW79" s="40">
        <v>984640</v>
      </c>
      <c r="BX79" s="40">
        <v>503590</v>
      </c>
      <c r="BY79" s="40">
        <v>219625</v>
      </c>
      <c r="BZ79" s="40">
        <v>10920</v>
      </c>
      <c r="CA79" s="40">
        <v>113050</v>
      </c>
      <c r="CB79" s="39">
        <v>12702379</v>
      </c>
      <c r="CC79" s="40">
        <v>10094652</v>
      </c>
      <c r="CD79" s="40">
        <v>1327091</v>
      </c>
      <c r="CE79" s="40">
        <v>719660</v>
      </c>
      <c r="CF79" s="40">
        <v>349003</v>
      </c>
      <c r="CG79" s="40">
        <v>16909</v>
      </c>
      <c r="CH79" s="159">
        <v>195064</v>
      </c>
      <c r="CI79" s="39">
        <v>9910224</v>
      </c>
      <c r="CJ79" s="40">
        <v>8111276</v>
      </c>
      <c r="CK79" s="40">
        <v>963866</v>
      </c>
      <c r="CL79" s="40">
        <v>459421</v>
      </c>
      <c r="CM79" s="40">
        <v>266785</v>
      </c>
      <c r="CN79" s="40">
        <v>13163</v>
      </c>
      <c r="CO79" s="159">
        <v>95713</v>
      </c>
      <c r="CP79" s="41">
        <v>8954232</v>
      </c>
      <c r="CQ79" s="42">
        <v>848910</v>
      </c>
      <c r="CR79" s="42">
        <v>3106571</v>
      </c>
      <c r="CS79" s="42">
        <v>2184466</v>
      </c>
      <c r="CT79" s="42">
        <v>2814285</v>
      </c>
      <c r="CU79" s="41">
        <v>7176924</v>
      </c>
      <c r="CV79" s="42">
        <v>532628</v>
      </c>
      <c r="CW79" s="42">
        <v>2545236</v>
      </c>
      <c r="CX79" s="42">
        <v>1735951</v>
      </c>
      <c r="CY79" s="160">
        <v>2363109</v>
      </c>
    </row>
    <row r="80" spans="1:103">
      <c r="A80" s="154" t="s">
        <v>2923</v>
      </c>
      <c r="B80" s="150">
        <v>2018</v>
      </c>
      <c r="C80" s="188" t="s">
        <v>2635</v>
      </c>
      <c r="D80" s="140" t="s">
        <v>126</v>
      </c>
      <c r="E80" s="29" t="s">
        <v>2924</v>
      </c>
      <c r="F80" s="156" t="s">
        <v>2925</v>
      </c>
      <c r="G80" s="29" t="s">
        <v>2926</v>
      </c>
      <c r="H80" s="156" t="s">
        <v>2927</v>
      </c>
      <c r="I80" s="166">
        <v>2006</v>
      </c>
      <c r="J80" s="150">
        <v>1955</v>
      </c>
      <c r="K80" s="100" t="s">
        <v>85</v>
      </c>
      <c r="L80" s="100" t="s">
        <v>49</v>
      </c>
      <c r="M80" s="100" t="s">
        <v>396</v>
      </c>
      <c r="N80" s="100" t="s">
        <v>87</v>
      </c>
      <c r="O80" s="100" t="s">
        <v>2625</v>
      </c>
      <c r="P80" s="43">
        <f t="shared" si="0"/>
        <v>59.388091320000001</v>
      </c>
      <c r="Q80" s="162">
        <f t="shared" si="1"/>
        <v>38.61309456</v>
      </c>
      <c r="R80" s="43">
        <f t="shared" si="2"/>
        <v>54.406606570000001</v>
      </c>
      <c r="S80" s="162">
        <f t="shared" si="3"/>
        <v>38.8980575</v>
      </c>
      <c r="T80" s="43">
        <f t="shared" si="4"/>
        <v>62.70095886</v>
      </c>
      <c r="U80" s="162">
        <f t="shared" si="5"/>
        <v>35.24366157</v>
      </c>
      <c r="V80" s="43">
        <f t="shared" si="6"/>
        <v>62.864004610000002</v>
      </c>
      <c r="W80" s="162">
        <f t="shared" si="7"/>
        <v>35.057846470000001</v>
      </c>
      <c r="X80" s="43">
        <f t="shared" si="59"/>
        <v>61.442434800000001</v>
      </c>
      <c r="Y80" s="162">
        <f t="shared" si="9"/>
        <v>38.334598579999998</v>
      </c>
      <c r="Z80" s="23">
        <f t="shared" ref="Z80:AE80" si="99">BV80/$BU80*100</f>
        <v>79.939842229999996</v>
      </c>
      <c r="AA80" s="86">
        <f t="shared" si="99"/>
        <v>5.1588127349999997</v>
      </c>
      <c r="AB80" s="86">
        <f t="shared" si="99"/>
        <v>10.58940744</v>
      </c>
      <c r="AC80" s="86">
        <f t="shared" si="99"/>
        <v>2.4435153829999998</v>
      </c>
      <c r="AD80" s="86">
        <f t="shared" si="99"/>
        <v>0.36384732289999999</v>
      </c>
      <c r="AE80" s="86">
        <f t="shared" si="99"/>
        <v>1.5045748910000001</v>
      </c>
      <c r="AF80" s="23">
        <f t="shared" si="17"/>
        <v>79.750691219999993</v>
      </c>
      <c r="AG80" s="86">
        <f t="shared" si="18"/>
        <v>4.49245786</v>
      </c>
      <c r="AH80" s="86">
        <f t="shared" si="19"/>
        <v>10.223735870000001</v>
      </c>
      <c r="AI80" s="86">
        <f t="shared" si="20"/>
        <v>2.8357093980000001</v>
      </c>
      <c r="AJ80" s="86">
        <f t="shared" si="21"/>
        <v>0.3539658537</v>
      </c>
      <c r="AK80" s="86">
        <f t="shared" si="22"/>
        <v>2.343439805</v>
      </c>
      <c r="AL80" s="45">
        <f t="shared" si="12"/>
        <v>88.813483450000007</v>
      </c>
      <c r="AM80" s="46">
        <v>32</v>
      </c>
      <c r="AN80" s="47">
        <f t="shared" si="13"/>
        <v>34.199403150000002</v>
      </c>
      <c r="AO80" s="46">
        <v>13</v>
      </c>
      <c r="AP80" s="47">
        <f t="shared" si="14"/>
        <v>37.652411440000002</v>
      </c>
      <c r="AQ80" s="164">
        <v>14</v>
      </c>
      <c r="AR80" s="48">
        <v>67167</v>
      </c>
      <c r="AS80" s="87">
        <v>16</v>
      </c>
      <c r="AT80" s="50">
        <v>73652</v>
      </c>
      <c r="AU80" s="87">
        <v>18</v>
      </c>
      <c r="AV80" s="165">
        <f t="shared" si="15"/>
        <v>49.840563930000002</v>
      </c>
      <c r="AW80" s="100"/>
      <c r="AX80" s="39">
        <v>517757</v>
      </c>
      <c r="AY80" s="40">
        <v>307486</v>
      </c>
      <c r="AZ80" s="40">
        <v>199922</v>
      </c>
      <c r="BA80" s="39">
        <v>464144</v>
      </c>
      <c r="BB80" s="40">
        <v>252525</v>
      </c>
      <c r="BC80" s="40">
        <v>180543</v>
      </c>
      <c r="BD80" s="39">
        <v>446049</v>
      </c>
      <c r="BE80" s="40">
        <v>279677</v>
      </c>
      <c r="BF80" s="40">
        <v>157204</v>
      </c>
      <c r="BG80" s="39">
        <v>471766</v>
      </c>
      <c r="BH80" s="40">
        <v>296571</v>
      </c>
      <c r="BI80" s="40">
        <v>165391</v>
      </c>
      <c r="BJ80" s="39">
        <v>376738</v>
      </c>
      <c r="BK80" s="40">
        <v>231477</v>
      </c>
      <c r="BL80" s="40">
        <v>144421</v>
      </c>
      <c r="BM80" s="159">
        <v>840</v>
      </c>
      <c r="BN80" s="39">
        <v>994500</v>
      </c>
      <c r="BO80" s="40">
        <v>754430</v>
      </c>
      <c r="BP80" s="40">
        <v>55615</v>
      </c>
      <c r="BQ80" s="40">
        <v>133390</v>
      </c>
      <c r="BR80" s="40">
        <v>25530</v>
      </c>
      <c r="BS80" s="40">
        <v>3855</v>
      </c>
      <c r="BT80" s="40">
        <v>21680</v>
      </c>
      <c r="BU80" s="39">
        <v>792915</v>
      </c>
      <c r="BV80" s="40">
        <v>633855</v>
      </c>
      <c r="BW80" s="40">
        <v>40905</v>
      </c>
      <c r="BX80" s="40">
        <v>83965</v>
      </c>
      <c r="BY80" s="40">
        <v>19375</v>
      </c>
      <c r="BZ80" s="40">
        <v>2885</v>
      </c>
      <c r="CA80" s="40">
        <v>11930</v>
      </c>
      <c r="CB80" s="39">
        <v>1052567</v>
      </c>
      <c r="CC80" s="40">
        <v>803685</v>
      </c>
      <c r="CD80" s="40">
        <v>51560</v>
      </c>
      <c r="CE80" s="40">
        <v>130655</v>
      </c>
      <c r="CF80" s="40">
        <v>30293</v>
      </c>
      <c r="CG80" s="40">
        <v>4020</v>
      </c>
      <c r="CH80" s="159">
        <v>32354</v>
      </c>
      <c r="CI80" s="39">
        <v>828611</v>
      </c>
      <c r="CJ80" s="40">
        <v>660823</v>
      </c>
      <c r="CK80" s="40">
        <v>37225</v>
      </c>
      <c r="CL80" s="40">
        <v>84715</v>
      </c>
      <c r="CM80" s="40">
        <v>23497</v>
      </c>
      <c r="CN80" s="40">
        <v>2933</v>
      </c>
      <c r="CO80" s="159">
        <v>19418</v>
      </c>
      <c r="CP80" s="41">
        <v>737200</v>
      </c>
      <c r="CQ80" s="42">
        <v>82467</v>
      </c>
      <c r="CR80" s="42">
        <v>208387</v>
      </c>
      <c r="CS80" s="42">
        <v>194228</v>
      </c>
      <c r="CT80" s="42">
        <v>252118</v>
      </c>
      <c r="CU80" s="41">
        <v>569265</v>
      </c>
      <c r="CV80" s="42">
        <v>47730</v>
      </c>
      <c r="CW80" s="42">
        <v>154135</v>
      </c>
      <c r="CX80" s="42">
        <v>153058</v>
      </c>
      <c r="CY80" s="160">
        <v>214342</v>
      </c>
    </row>
    <row r="81" spans="1:103">
      <c r="A81" s="155" t="s">
        <v>2923</v>
      </c>
      <c r="B81" s="150">
        <v>2014</v>
      </c>
      <c r="C81" s="187" t="s">
        <v>2616</v>
      </c>
      <c r="D81" s="140" t="s">
        <v>126</v>
      </c>
      <c r="E81" s="29" t="s">
        <v>1289</v>
      </c>
      <c r="F81" s="156" t="s">
        <v>2928</v>
      </c>
      <c r="G81" s="29" t="s">
        <v>2929</v>
      </c>
      <c r="H81" s="156" t="s">
        <v>2930</v>
      </c>
      <c r="I81" s="166">
        <v>1996</v>
      </c>
      <c r="J81" s="150">
        <v>1949</v>
      </c>
      <c r="K81" s="100" t="s">
        <v>85</v>
      </c>
      <c r="L81" s="100" t="s">
        <v>49</v>
      </c>
      <c r="M81" s="100" t="s">
        <v>148</v>
      </c>
      <c r="N81" s="100" t="s">
        <v>87</v>
      </c>
      <c r="O81" s="191" t="s">
        <v>102</v>
      </c>
      <c r="P81" s="43">
        <f t="shared" si="0"/>
        <v>59.388091320000001</v>
      </c>
      <c r="Q81" s="162">
        <f t="shared" si="1"/>
        <v>38.61309456</v>
      </c>
      <c r="R81" s="43">
        <f t="shared" si="2"/>
        <v>54.406606570000001</v>
      </c>
      <c r="S81" s="162">
        <f t="shared" si="3"/>
        <v>38.8980575</v>
      </c>
      <c r="T81" s="43">
        <f t="shared" si="4"/>
        <v>62.70095886</v>
      </c>
      <c r="U81" s="162">
        <f t="shared" si="5"/>
        <v>35.24366157</v>
      </c>
      <c r="V81" s="43">
        <f t="shared" si="6"/>
        <v>62.864004610000002</v>
      </c>
      <c r="W81" s="162">
        <f t="shared" si="7"/>
        <v>35.057846470000001</v>
      </c>
      <c r="X81" s="43">
        <f t="shared" si="59"/>
        <v>66.477698059999994</v>
      </c>
      <c r="Y81" s="162">
        <f t="shared" si="9"/>
        <v>33.353767840000003</v>
      </c>
      <c r="Z81" s="23">
        <f t="shared" ref="Z81:AE81" si="100">BV81/$BU81*100</f>
        <v>79.939842229999996</v>
      </c>
      <c r="AA81" s="86">
        <f t="shared" si="100"/>
        <v>5.1588127349999997</v>
      </c>
      <c r="AB81" s="86">
        <f t="shared" si="100"/>
        <v>10.58940744</v>
      </c>
      <c r="AC81" s="86">
        <f t="shared" si="100"/>
        <v>2.4435153829999998</v>
      </c>
      <c r="AD81" s="86">
        <f t="shared" si="100"/>
        <v>0.36384732289999999</v>
      </c>
      <c r="AE81" s="86">
        <f t="shared" si="100"/>
        <v>1.5045748910000001</v>
      </c>
      <c r="AF81" s="23">
        <f t="shared" si="17"/>
        <v>79.750691219999993</v>
      </c>
      <c r="AG81" s="86">
        <f t="shared" si="18"/>
        <v>4.49245786</v>
      </c>
      <c r="AH81" s="86">
        <f t="shared" si="19"/>
        <v>10.223735870000001</v>
      </c>
      <c r="AI81" s="86">
        <f t="shared" si="20"/>
        <v>2.8357093980000001</v>
      </c>
      <c r="AJ81" s="86">
        <f t="shared" si="21"/>
        <v>0.3539658537</v>
      </c>
      <c r="AK81" s="86">
        <f t="shared" si="22"/>
        <v>2.343439805</v>
      </c>
      <c r="AL81" s="45">
        <f t="shared" si="12"/>
        <v>88.813483450000007</v>
      </c>
      <c r="AM81" s="46">
        <v>32</v>
      </c>
      <c r="AN81" s="47">
        <f t="shared" si="13"/>
        <v>34.199403150000002</v>
      </c>
      <c r="AO81" s="46">
        <v>13</v>
      </c>
      <c r="AP81" s="47">
        <f t="shared" si="14"/>
        <v>37.652411440000002</v>
      </c>
      <c r="AQ81" s="164">
        <v>14</v>
      </c>
      <c r="AR81" s="48">
        <v>67167</v>
      </c>
      <c r="AS81" s="87">
        <v>16</v>
      </c>
      <c r="AT81" s="50">
        <v>73652</v>
      </c>
      <c r="AU81" s="87">
        <v>18</v>
      </c>
      <c r="AV81" s="165">
        <f t="shared" si="15"/>
        <v>49.840563930000002</v>
      </c>
      <c r="AW81" s="100"/>
      <c r="AX81" s="39">
        <v>517757</v>
      </c>
      <c r="AY81" s="40">
        <v>307486</v>
      </c>
      <c r="AZ81" s="40">
        <v>199922</v>
      </c>
      <c r="BA81" s="39">
        <v>464144</v>
      </c>
      <c r="BB81" s="40">
        <v>252525</v>
      </c>
      <c r="BC81" s="40">
        <v>180543</v>
      </c>
      <c r="BD81" s="39">
        <v>446049</v>
      </c>
      <c r="BE81" s="40">
        <v>279677</v>
      </c>
      <c r="BF81" s="40">
        <v>157204</v>
      </c>
      <c r="BG81" s="39">
        <v>471766</v>
      </c>
      <c r="BH81" s="40">
        <v>296571</v>
      </c>
      <c r="BI81" s="40">
        <v>165391</v>
      </c>
      <c r="BJ81" s="39">
        <v>494262</v>
      </c>
      <c r="BK81" s="40">
        <v>328574</v>
      </c>
      <c r="BL81" s="40">
        <v>164855</v>
      </c>
      <c r="BM81" s="159">
        <v>833</v>
      </c>
      <c r="BN81" s="39">
        <v>994500</v>
      </c>
      <c r="BO81" s="40">
        <v>754430</v>
      </c>
      <c r="BP81" s="40">
        <v>55615</v>
      </c>
      <c r="BQ81" s="40">
        <v>133390</v>
      </c>
      <c r="BR81" s="40">
        <v>25530</v>
      </c>
      <c r="BS81" s="40">
        <v>3855</v>
      </c>
      <c r="BT81" s="40">
        <v>21680</v>
      </c>
      <c r="BU81" s="39">
        <v>792915</v>
      </c>
      <c r="BV81" s="40">
        <v>633855</v>
      </c>
      <c r="BW81" s="40">
        <v>40905</v>
      </c>
      <c r="BX81" s="40">
        <v>83965</v>
      </c>
      <c r="BY81" s="40">
        <v>19375</v>
      </c>
      <c r="BZ81" s="40">
        <v>2885</v>
      </c>
      <c r="CA81" s="40">
        <v>11930</v>
      </c>
      <c r="CB81" s="39">
        <v>1052567</v>
      </c>
      <c r="CC81" s="40">
        <v>803685</v>
      </c>
      <c r="CD81" s="40">
        <v>51560</v>
      </c>
      <c r="CE81" s="40">
        <v>130655</v>
      </c>
      <c r="CF81" s="40">
        <v>30293</v>
      </c>
      <c r="CG81" s="40">
        <v>4020</v>
      </c>
      <c r="CH81" s="159">
        <v>32354</v>
      </c>
      <c r="CI81" s="39">
        <v>828611</v>
      </c>
      <c r="CJ81" s="40">
        <v>660823</v>
      </c>
      <c r="CK81" s="40">
        <v>37225</v>
      </c>
      <c r="CL81" s="40">
        <v>84715</v>
      </c>
      <c r="CM81" s="40">
        <v>23497</v>
      </c>
      <c r="CN81" s="40">
        <v>2933</v>
      </c>
      <c r="CO81" s="159">
        <v>19418</v>
      </c>
      <c r="CP81" s="41">
        <v>737200</v>
      </c>
      <c r="CQ81" s="42">
        <v>82467</v>
      </c>
      <c r="CR81" s="42">
        <v>208387</v>
      </c>
      <c r="CS81" s="42">
        <v>194228</v>
      </c>
      <c r="CT81" s="42">
        <v>252118</v>
      </c>
      <c r="CU81" s="41">
        <v>569265</v>
      </c>
      <c r="CV81" s="42">
        <v>47730</v>
      </c>
      <c r="CW81" s="42">
        <v>154135</v>
      </c>
      <c r="CX81" s="42">
        <v>153058</v>
      </c>
      <c r="CY81" s="160">
        <v>214342</v>
      </c>
    </row>
    <row r="82" spans="1:103">
      <c r="A82" s="154" t="s">
        <v>2931</v>
      </c>
      <c r="B82" s="150">
        <v>2014</v>
      </c>
      <c r="C82" s="187" t="s">
        <v>2616</v>
      </c>
      <c r="D82" s="140" t="s">
        <v>80</v>
      </c>
      <c r="E82" s="29" t="s">
        <v>2932</v>
      </c>
      <c r="F82" s="156" t="s">
        <v>2933</v>
      </c>
      <c r="G82" s="29" t="s">
        <v>2934</v>
      </c>
      <c r="H82" s="156" t="s">
        <v>2935</v>
      </c>
      <c r="I82" s="166">
        <v>2002</v>
      </c>
      <c r="J82" s="150">
        <v>1955</v>
      </c>
      <c r="K82" s="100" t="s">
        <v>85</v>
      </c>
      <c r="L82" s="100" t="s">
        <v>49</v>
      </c>
      <c r="M82" s="100" t="s">
        <v>86</v>
      </c>
      <c r="N82" s="100" t="s">
        <v>87</v>
      </c>
      <c r="O82" s="191" t="s">
        <v>102</v>
      </c>
      <c r="P82" s="43">
        <f t="shared" si="0"/>
        <v>43.430088140000002</v>
      </c>
      <c r="Q82" s="162">
        <f t="shared" si="1"/>
        <v>55.11029396</v>
      </c>
      <c r="R82" s="43">
        <f t="shared" si="2"/>
        <v>40.673419789999997</v>
      </c>
      <c r="S82" s="162">
        <f t="shared" si="3"/>
        <v>54.939332690000001</v>
      </c>
      <c r="T82" s="43">
        <f t="shared" si="4"/>
        <v>44.088033410000001</v>
      </c>
      <c r="U82" s="162">
        <f t="shared" si="5"/>
        <v>54.561131260000003</v>
      </c>
      <c r="V82" s="43">
        <f t="shared" si="6"/>
        <v>44.896560020000003</v>
      </c>
      <c r="W82" s="162">
        <f t="shared" si="7"/>
        <v>53.873643979999997</v>
      </c>
      <c r="X82" s="43">
        <f t="shared" si="59"/>
        <v>44.16628497</v>
      </c>
      <c r="Y82" s="162">
        <f t="shared" si="9"/>
        <v>54.436595859999997</v>
      </c>
      <c r="Z82" s="23">
        <f t="shared" ref="Z82:AE82" si="101">BV82/$BU82*100</f>
        <v>67.968351670000004</v>
      </c>
      <c r="AA82" s="86">
        <f t="shared" si="101"/>
        <v>26.60189943</v>
      </c>
      <c r="AB82" s="86">
        <f t="shared" si="101"/>
        <v>2.7578691530000001</v>
      </c>
      <c r="AC82" s="86">
        <f t="shared" si="101"/>
        <v>1.131731544</v>
      </c>
      <c r="AD82" s="86">
        <f t="shared" si="101"/>
        <v>0.31925713610000001</v>
      </c>
      <c r="AE82" s="86">
        <f t="shared" si="101"/>
        <v>1.2208910669999999</v>
      </c>
      <c r="AF82" s="23">
        <f t="shared" si="17"/>
        <v>66.737388179999996</v>
      </c>
      <c r="AG82" s="86">
        <f t="shared" si="18"/>
        <v>26.316528859999998</v>
      </c>
      <c r="AH82" s="86">
        <f t="shared" si="19"/>
        <v>4.3492463800000003</v>
      </c>
      <c r="AI82" s="86">
        <f t="shared" si="20"/>
        <v>1.3049206040000001</v>
      </c>
      <c r="AJ82" s="86">
        <f t="shared" si="21"/>
        <v>0.35580793760000001</v>
      </c>
      <c r="AK82" s="86">
        <f t="shared" si="22"/>
        <v>0.9361080316</v>
      </c>
      <c r="AL82" s="45">
        <f t="shared" si="12"/>
        <v>87.511035050000004</v>
      </c>
      <c r="AM82" s="46">
        <v>36</v>
      </c>
      <c r="AN82" s="47">
        <f t="shared" si="13"/>
        <v>28.119731789999999</v>
      </c>
      <c r="AO82" s="46">
        <v>37</v>
      </c>
      <c r="AP82" s="47">
        <f t="shared" si="14"/>
        <v>33.096054799999997</v>
      </c>
      <c r="AQ82" s="164">
        <v>29</v>
      </c>
      <c r="AR82" s="48">
        <v>53199</v>
      </c>
      <c r="AS82" s="87">
        <v>42</v>
      </c>
      <c r="AT82" s="50">
        <v>62388</v>
      </c>
      <c r="AU82" s="87">
        <v>31</v>
      </c>
      <c r="AV82" s="165">
        <f t="shared" si="15"/>
        <v>45.473508760000001</v>
      </c>
      <c r="AW82" s="100"/>
      <c r="AX82" s="39">
        <v>2513329</v>
      </c>
      <c r="AY82" s="40">
        <v>1091541</v>
      </c>
      <c r="AZ82" s="40">
        <v>1385103</v>
      </c>
      <c r="BA82" s="39">
        <v>2103027</v>
      </c>
      <c r="BB82" s="40">
        <v>855373</v>
      </c>
      <c r="BC82" s="40">
        <v>1155389</v>
      </c>
      <c r="BD82" s="39">
        <v>1964118</v>
      </c>
      <c r="BE82" s="40">
        <v>865941</v>
      </c>
      <c r="BF82" s="40">
        <v>1071645</v>
      </c>
      <c r="BG82" s="39">
        <v>1920969</v>
      </c>
      <c r="BH82" s="40">
        <v>862449</v>
      </c>
      <c r="BI82" s="40">
        <v>1034896</v>
      </c>
      <c r="BJ82" s="39">
        <v>2515104</v>
      </c>
      <c r="BK82" s="40">
        <v>1110828</v>
      </c>
      <c r="BL82" s="40">
        <v>1369137</v>
      </c>
      <c r="BM82" s="159">
        <v>35139</v>
      </c>
      <c r="BN82" s="39">
        <v>4873335</v>
      </c>
      <c r="BO82" s="40">
        <v>3175195</v>
      </c>
      <c r="BP82" s="40">
        <v>1329850</v>
      </c>
      <c r="BQ82" s="40">
        <v>199480</v>
      </c>
      <c r="BR82" s="40">
        <v>58220</v>
      </c>
      <c r="BS82" s="40">
        <v>14780</v>
      </c>
      <c r="BT82" s="40">
        <v>95810</v>
      </c>
      <c r="BU82" s="39">
        <v>3785350</v>
      </c>
      <c r="BV82" s="40">
        <v>2572840</v>
      </c>
      <c r="BW82" s="40">
        <v>1006975</v>
      </c>
      <c r="BX82" s="40">
        <v>104395</v>
      </c>
      <c r="BY82" s="40">
        <v>42840</v>
      </c>
      <c r="BZ82" s="40">
        <v>12085</v>
      </c>
      <c r="CA82" s="40">
        <v>46215</v>
      </c>
      <c r="CB82" s="39">
        <v>4625364</v>
      </c>
      <c r="CC82" s="40">
        <v>2962740</v>
      </c>
      <c r="CD82" s="40">
        <v>1279998</v>
      </c>
      <c r="CE82" s="40">
        <v>235682</v>
      </c>
      <c r="CF82" s="40">
        <v>60420</v>
      </c>
      <c r="CG82" s="40">
        <v>16614</v>
      </c>
      <c r="CH82" s="159">
        <v>69910</v>
      </c>
      <c r="CI82" s="39">
        <v>3544890</v>
      </c>
      <c r="CJ82" s="40">
        <v>2365767</v>
      </c>
      <c r="CK82" s="40">
        <v>932892</v>
      </c>
      <c r="CL82" s="40">
        <v>154176</v>
      </c>
      <c r="CM82" s="40">
        <v>46258</v>
      </c>
      <c r="CN82" s="40">
        <v>12613</v>
      </c>
      <c r="CO82" s="159">
        <v>33184</v>
      </c>
      <c r="CP82" s="41">
        <v>3446971</v>
      </c>
      <c r="CQ82" s="42">
        <v>430491</v>
      </c>
      <c r="CR82" s="42">
        <v>1003177</v>
      </c>
      <c r="CS82" s="42">
        <v>1044024</v>
      </c>
      <c r="CT82" s="42">
        <v>969279</v>
      </c>
      <c r="CU82" s="41">
        <v>2324975</v>
      </c>
      <c r="CV82" s="42">
        <v>213050</v>
      </c>
      <c r="CW82" s="42">
        <v>625528</v>
      </c>
      <c r="CX82" s="42">
        <v>716922</v>
      </c>
      <c r="CY82" s="160">
        <v>769475</v>
      </c>
    </row>
    <row r="83" spans="1:103">
      <c r="A83" s="154" t="s">
        <v>2931</v>
      </c>
      <c r="B83" s="150">
        <v>2016</v>
      </c>
      <c r="C83" s="186" t="s">
        <v>2621</v>
      </c>
      <c r="D83" s="140" t="s">
        <v>80</v>
      </c>
      <c r="E83" s="29" t="s">
        <v>1324</v>
      </c>
      <c r="F83" s="156" t="s">
        <v>558</v>
      </c>
      <c r="G83" s="29" t="s">
        <v>2936</v>
      </c>
      <c r="H83" s="156" t="s">
        <v>2937</v>
      </c>
      <c r="I83" s="166" t="s">
        <v>2938</v>
      </c>
      <c r="J83" s="150">
        <v>1965</v>
      </c>
      <c r="K83" s="100" t="s">
        <v>85</v>
      </c>
      <c r="L83" s="100" t="s">
        <v>50</v>
      </c>
      <c r="M83" s="100" t="s">
        <v>1460</v>
      </c>
      <c r="N83" s="100" t="s">
        <v>87</v>
      </c>
      <c r="O83" s="100" t="s">
        <v>2625</v>
      </c>
      <c r="P83" s="43">
        <f t="shared" si="0"/>
        <v>43.430088140000002</v>
      </c>
      <c r="Q83" s="162">
        <f t="shared" si="1"/>
        <v>55.11029396</v>
      </c>
      <c r="R83" s="43">
        <f t="shared" si="2"/>
        <v>40.673419789999997</v>
      </c>
      <c r="S83" s="162">
        <f t="shared" si="3"/>
        <v>54.939332690000001</v>
      </c>
      <c r="T83" s="43">
        <f t="shared" si="4"/>
        <v>44.088033410000001</v>
      </c>
      <c r="U83" s="162">
        <f t="shared" si="5"/>
        <v>54.561131260000003</v>
      </c>
      <c r="V83" s="43">
        <f t="shared" si="6"/>
        <v>44.896560020000003</v>
      </c>
      <c r="W83" s="162">
        <f t="shared" si="7"/>
        <v>53.873643979999997</v>
      </c>
      <c r="X83" s="43">
        <f t="shared" si="59"/>
        <v>36.929830000000003</v>
      </c>
      <c r="Y83" s="162">
        <f t="shared" si="9"/>
        <v>60.569454110000002</v>
      </c>
      <c r="Z83" s="23">
        <f t="shared" ref="Z83:AE83" si="102">BV83/$BU83*100</f>
        <v>67.968351670000004</v>
      </c>
      <c r="AA83" s="86">
        <f t="shared" si="102"/>
        <v>26.60189943</v>
      </c>
      <c r="AB83" s="86">
        <f t="shared" si="102"/>
        <v>2.7578691530000001</v>
      </c>
      <c r="AC83" s="86">
        <f t="shared" si="102"/>
        <v>1.131731544</v>
      </c>
      <c r="AD83" s="86">
        <f t="shared" si="102"/>
        <v>0.31925713610000001</v>
      </c>
      <c r="AE83" s="86">
        <f t="shared" si="102"/>
        <v>1.2208910669999999</v>
      </c>
      <c r="AF83" s="23">
        <f t="shared" si="17"/>
        <v>66.737388179999996</v>
      </c>
      <c r="AG83" s="86">
        <f t="shared" si="18"/>
        <v>26.316528859999998</v>
      </c>
      <c r="AH83" s="86">
        <f t="shared" si="19"/>
        <v>4.3492463800000003</v>
      </c>
      <c r="AI83" s="86">
        <f t="shared" si="20"/>
        <v>1.3049206040000001</v>
      </c>
      <c r="AJ83" s="86">
        <f t="shared" si="21"/>
        <v>0.35580793760000001</v>
      </c>
      <c r="AK83" s="86">
        <f t="shared" si="22"/>
        <v>0.9361080316</v>
      </c>
      <c r="AL83" s="45">
        <f t="shared" si="12"/>
        <v>87.511035050000004</v>
      </c>
      <c r="AM83" s="46">
        <v>36</v>
      </c>
      <c r="AN83" s="47">
        <f t="shared" si="13"/>
        <v>28.119731789999999</v>
      </c>
      <c r="AO83" s="46">
        <v>37</v>
      </c>
      <c r="AP83" s="47">
        <f t="shared" si="14"/>
        <v>33.096054799999997</v>
      </c>
      <c r="AQ83" s="164">
        <v>29</v>
      </c>
      <c r="AR83" s="48">
        <v>53199</v>
      </c>
      <c r="AS83" s="87">
        <v>42</v>
      </c>
      <c r="AT83" s="50">
        <v>62388</v>
      </c>
      <c r="AU83" s="87">
        <v>31</v>
      </c>
      <c r="AV83" s="165">
        <f t="shared" si="15"/>
        <v>45.473508760000001</v>
      </c>
      <c r="AW83" s="100"/>
      <c r="AX83" s="39">
        <v>2513329</v>
      </c>
      <c r="AY83" s="40">
        <v>1091541</v>
      </c>
      <c r="AZ83" s="40">
        <v>1385103</v>
      </c>
      <c r="BA83" s="39">
        <v>2103027</v>
      </c>
      <c r="BB83" s="40">
        <v>855373</v>
      </c>
      <c r="BC83" s="40">
        <v>1155389</v>
      </c>
      <c r="BD83" s="39">
        <v>1964118</v>
      </c>
      <c r="BE83" s="40">
        <v>865941</v>
      </c>
      <c r="BF83" s="40">
        <v>1071645</v>
      </c>
      <c r="BG83" s="39">
        <v>1920969</v>
      </c>
      <c r="BH83" s="40">
        <v>862449</v>
      </c>
      <c r="BI83" s="40">
        <v>1034896</v>
      </c>
      <c r="BJ83" s="39">
        <v>2049893</v>
      </c>
      <c r="BK83" s="40">
        <v>757022</v>
      </c>
      <c r="BL83" s="40">
        <v>1241609</v>
      </c>
      <c r="BM83" s="159">
        <v>51262</v>
      </c>
      <c r="BN83" s="39">
        <v>4873335</v>
      </c>
      <c r="BO83" s="40">
        <v>3175195</v>
      </c>
      <c r="BP83" s="40">
        <v>1329850</v>
      </c>
      <c r="BQ83" s="40">
        <v>199480</v>
      </c>
      <c r="BR83" s="40">
        <v>58220</v>
      </c>
      <c r="BS83" s="40">
        <v>14780</v>
      </c>
      <c r="BT83" s="40">
        <v>95810</v>
      </c>
      <c r="BU83" s="39">
        <v>3785350</v>
      </c>
      <c r="BV83" s="40">
        <v>2572840</v>
      </c>
      <c r="BW83" s="40">
        <v>1006975</v>
      </c>
      <c r="BX83" s="40">
        <v>104395</v>
      </c>
      <c r="BY83" s="40">
        <v>42840</v>
      </c>
      <c r="BZ83" s="40">
        <v>12085</v>
      </c>
      <c r="CA83" s="40">
        <v>46215</v>
      </c>
      <c r="CB83" s="39">
        <v>4625364</v>
      </c>
      <c r="CC83" s="40">
        <v>2962740</v>
      </c>
      <c r="CD83" s="40">
        <v>1279998</v>
      </c>
      <c r="CE83" s="40">
        <v>235682</v>
      </c>
      <c r="CF83" s="40">
        <v>60420</v>
      </c>
      <c r="CG83" s="40">
        <v>16614</v>
      </c>
      <c r="CH83" s="159">
        <v>69910</v>
      </c>
      <c r="CI83" s="39">
        <v>3544890</v>
      </c>
      <c r="CJ83" s="40">
        <v>2365767</v>
      </c>
      <c r="CK83" s="40">
        <v>932892</v>
      </c>
      <c r="CL83" s="40">
        <v>154176</v>
      </c>
      <c r="CM83" s="40">
        <v>46258</v>
      </c>
      <c r="CN83" s="40">
        <v>12613</v>
      </c>
      <c r="CO83" s="159">
        <v>33184</v>
      </c>
      <c r="CP83" s="41">
        <v>3446971</v>
      </c>
      <c r="CQ83" s="42">
        <v>430491</v>
      </c>
      <c r="CR83" s="42">
        <v>1003177</v>
      </c>
      <c r="CS83" s="42">
        <v>1044024</v>
      </c>
      <c r="CT83" s="42">
        <v>969279</v>
      </c>
      <c r="CU83" s="41">
        <v>2324975</v>
      </c>
      <c r="CV83" s="42">
        <v>213050</v>
      </c>
      <c r="CW83" s="42">
        <v>625528</v>
      </c>
      <c r="CX83" s="42">
        <v>716922</v>
      </c>
      <c r="CY83" s="160">
        <v>769475</v>
      </c>
    </row>
    <row r="84" spans="1:103">
      <c r="A84" s="155" t="s">
        <v>2939</v>
      </c>
      <c r="B84" s="150">
        <v>2014</v>
      </c>
      <c r="C84" s="187" t="s">
        <v>2616</v>
      </c>
      <c r="D84" s="140" t="s">
        <v>80</v>
      </c>
      <c r="E84" s="29" t="s">
        <v>98</v>
      </c>
      <c r="F84" s="156" t="s">
        <v>2940</v>
      </c>
      <c r="G84" s="29" t="s">
        <v>2941</v>
      </c>
      <c r="H84" s="156" t="s">
        <v>2942</v>
      </c>
      <c r="I84" s="166">
        <v>2014</v>
      </c>
      <c r="J84" s="150">
        <v>1954</v>
      </c>
      <c r="K84" s="100" t="s">
        <v>85</v>
      </c>
      <c r="L84" s="100" t="s">
        <v>49</v>
      </c>
      <c r="M84" s="100" t="s">
        <v>148</v>
      </c>
      <c r="N84" s="100" t="s">
        <v>87</v>
      </c>
      <c r="O84" s="191" t="s">
        <v>102</v>
      </c>
      <c r="P84" s="43">
        <f t="shared" si="0"/>
        <v>35.605252139999997</v>
      </c>
      <c r="Q84" s="162">
        <f t="shared" si="1"/>
        <v>61.769389670000002</v>
      </c>
      <c r="R84" s="43">
        <f t="shared" si="2"/>
        <v>31.73742816</v>
      </c>
      <c r="S84" s="162">
        <f t="shared" si="3"/>
        <v>61.530750380000001</v>
      </c>
      <c r="T84" s="43">
        <f t="shared" si="4"/>
        <v>39.86614076</v>
      </c>
      <c r="U84" s="162">
        <f t="shared" si="5"/>
        <v>57.889311880000001</v>
      </c>
      <c r="V84" s="43">
        <f t="shared" si="6"/>
        <v>44.747431110000001</v>
      </c>
      <c r="W84" s="162">
        <f t="shared" si="7"/>
        <v>53.158976369999998</v>
      </c>
      <c r="X84" s="43">
        <f t="shared" si="59"/>
        <v>34.264752430000001</v>
      </c>
      <c r="Y84" s="162">
        <f t="shared" si="9"/>
        <v>65.735247569999999</v>
      </c>
      <c r="Z84" s="23">
        <f t="shared" ref="Z84:AE84" si="103">BV84/$BU84*100</f>
        <v>87.223099410000003</v>
      </c>
      <c r="AA84" s="86">
        <f t="shared" si="103"/>
        <v>1.1505932750000001</v>
      </c>
      <c r="AB84" s="86">
        <f t="shared" si="103"/>
        <v>2.3301077120000002</v>
      </c>
      <c r="AC84" s="86">
        <f t="shared" si="103"/>
        <v>0.71677583749999996</v>
      </c>
      <c r="AD84" s="86">
        <f t="shared" si="103"/>
        <v>7.0419122359999999</v>
      </c>
      <c r="AE84" s="86">
        <f t="shared" si="103"/>
        <v>1.5375115290000001</v>
      </c>
      <c r="AF84" s="23">
        <f t="shared" si="17"/>
        <v>87.844935169999999</v>
      </c>
      <c r="AG84" s="86">
        <f t="shared" si="18"/>
        <v>1.0430450309999999</v>
      </c>
      <c r="AH84" s="86">
        <f t="shared" si="19"/>
        <v>2.112750927</v>
      </c>
      <c r="AI84" s="86">
        <f t="shared" si="20"/>
        <v>0.9419627304</v>
      </c>
      <c r="AJ84" s="86">
        <f t="shared" si="21"/>
        <v>6.9225019339999996</v>
      </c>
      <c r="AK84" s="86">
        <f t="shared" si="22"/>
        <v>1.1348042060000001</v>
      </c>
      <c r="AL84" s="45">
        <f t="shared" si="12"/>
        <v>91.746754420000002</v>
      </c>
      <c r="AM84" s="46">
        <v>14</v>
      </c>
      <c r="AN84" s="47">
        <f t="shared" si="13"/>
        <v>28.84032474</v>
      </c>
      <c r="AO84" s="46">
        <v>34</v>
      </c>
      <c r="AP84" s="47">
        <f t="shared" si="14"/>
        <v>30.696976599999999</v>
      </c>
      <c r="AQ84" s="164">
        <v>34</v>
      </c>
      <c r="AR84" s="48">
        <v>58275</v>
      </c>
      <c r="AS84" s="87">
        <v>31</v>
      </c>
      <c r="AT84" s="50">
        <v>61746</v>
      </c>
      <c r="AU84" s="87">
        <v>34</v>
      </c>
      <c r="AV84" s="165">
        <f t="shared" si="15"/>
        <v>60.448244989999999</v>
      </c>
      <c r="AW84" s="100"/>
      <c r="AX84" s="39">
        <v>422609</v>
      </c>
      <c r="AY84" s="40">
        <v>150471</v>
      </c>
      <c r="AZ84" s="40">
        <v>261043</v>
      </c>
      <c r="BA84" s="39">
        <v>370093</v>
      </c>
      <c r="BB84" s="40">
        <v>117458</v>
      </c>
      <c r="BC84" s="40">
        <v>227721</v>
      </c>
      <c r="BD84" s="39">
        <v>363815</v>
      </c>
      <c r="BE84" s="40">
        <v>145039</v>
      </c>
      <c r="BF84" s="40">
        <v>210610</v>
      </c>
      <c r="BG84" s="39">
        <v>381975</v>
      </c>
      <c r="BH84" s="40">
        <v>170924</v>
      </c>
      <c r="BI84" s="40">
        <v>203054</v>
      </c>
      <c r="BJ84" s="39">
        <v>420219</v>
      </c>
      <c r="BK84" s="40">
        <v>143987</v>
      </c>
      <c r="BL84" s="40">
        <v>276232</v>
      </c>
      <c r="BM84" s="159">
        <v>0</v>
      </c>
      <c r="BN84" s="39">
        <v>850800</v>
      </c>
      <c r="BO84" s="40">
        <v>711215</v>
      </c>
      <c r="BP84" s="40">
        <v>11975</v>
      </c>
      <c r="BQ84" s="40">
        <v>27515</v>
      </c>
      <c r="BR84" s="40">
        <v>7070</v>
      </c>
      <c r="BS84" s="40">
        <v>73365</v>
      </c>
      <c r="BT84" s="40">
        <v>19660</v>
      </c>
      <c r="BU84" s="39">
        <v>639670</v>
      </c>
      <c r="BV84" s="40">
        <v>557940</v>
      </c>
      <c r="BW84" s="40">
        <v>7360</v>
      </c>
      <c r="BX84" s="40">
        <v>14905</v>
      </c>
      <c r="BY84" s="40">
        <v>4585</v>
      </c>
      <c r="BZ84" s="40">
        <v>45045</v>
      </c>
      <c r="CA84" s="40">
        <v>9835</v>
      </c>
      <c r="CB84" s="39">
        <v>814180</v>
      </c>
      <c r="CC84" s="40">
        <v>689502</v>
      </c>
      <c r="CD84" s="40">
        <v>9959</v>
      </c>
      <c r="CE84" s="40">
        <v>22119</v>
      </c>
      <c r="CF84" s="40">
        <v>7866</v>
      </c>
      <c r="CG84" s="40">
        <v>69476</v>
      </c>
      <c r="CH84" s="159">
        <v>15258</v>
      </c>
      <c r="CI84" s="39">
        <v>611383</v>
      </c>
      <c r="CJ84" s="40">
        <v>537069</v>
      </c>
      <c r="CK84" s="40">
        <v>6377</v>
      </c>
      <c r="CL84" s="40">
        <v>12917</v>
      </c>
      <c r="CM84" s="40">
        <v>5759</v>
      </c>
      <c r="CN84" s="40">
        <v>42323</v>
      </c>
      <c r="CO84" s="159">
        <v>6938</v>
      </c>
      <c r="CP84" s="41">
        <v>572393</v>
      </c>
      <c r="CQ84" s="42">
        <v>47241</v>
      </c>
      <c r="CR84" s="42">
        <v>173079</v>
      </c>
      <c r="CS84" s="42">
        <v>186993</v>
      </c>
      <c r="CT84" s="42">
        <v>165080</v>
      </c>
      <c r="CU84" s="41">
        <v>495899</v>
      </c>
      <c r="CV84" s="42">
        <v>29924</v>
      </c>
      <c r="CW84" s="42">
        <v>149903</v>
      </c>
      <c r="CX84" s="42">
        <v>163846</v>
      </c>
      <c r="CY84" s="160">
        <v>152226</v>
      </c>
    </row>
    <row r="85" spans="1:103">
      <c r="A85" s="155" t="s">
        <v>2939</v>
      </c>
      <c r="B85" s="150">
        <v>2016</v>
      </c>
      <c r="C85" s="186" t="s">
        <v>2621</v>
      </c>
      <c r="D85" s="140" t="s">
        <v>80</v>
      </c>
      <c r="E85" s="29" t="s">
        <v>242</v>
      </c>
      <c r="F85" s="156" t="s">
        <v>2943</v>
      </c>
      <c r="G85" s="29" t="s">
        <v>2944</v>
      </c>
      <c r="H85" s="156" t="s">
        <v>2945</v>
      </c>
      <c r="I85" s="166">
        <v>2004</v>
      </c>
      <c r="J85" s="150">
        <v>1961</v>
      </c>
      <c r="K85" s="100" t="s">
        <v>85</v>
      </c>
      <c r="L85" s="100" t="s">
        <v>49</v>
      </c>
      <c r="M85" s="100" t="s">
        <v>1460</v>
      </c>
      <c r="N85" s="100" t="s">
        <v>87</v>
      </c>
      <c r="O85" s="100" t="s">
        <v>2625</v>
      </c>
      <c r="P85" s="43">
        <f t="shared" si="0"/>
        <v>35.605252139999997</v>
      </c>
      <c r="Q85" s="162">
        <f t="shared" si="1"/>
        <v>61.769389670000002</v>
      </c>
      <c r="R85" s="43">
        <f t="shared" si="2"/>
        <v>31.73742816</v>
      </c>
      <c r="S85" s="162">
        <f t="shared" si="3"/>
        <v>61.530750380000001</v>
      </c>
      <c r="T85" s="43">
        <f t="shared" si="4"/>
        <v>39.86614076</v>
      </c>
      <c r="U85" s="162">
        <f t="shared" si="5"/>
        <v>57.889311880000001</v>
      </c>
      <c r="V85" s="43">
        <f t="shared" si="6"/>
        <v>44.747431110000001</v>
      </c>
      <c r="W85" s="162">
        <f t="shared" si="7"/>
        <v>53.158976369999998</v>
      </c>
      <c r="X85" s="43">
        <f t="shared" si="59"/>
        <v>28.17090031</v>
      </c>
      <c r="Y85" s="162">
        <f t="shared" si="9"/>
        <v>71.829099690000007</v>
      </c>
      <c r="Z85" s="23">
        <f t="shared" ref="Z85:AE85" si="104">BV85/$BU85*100</f>
        <v>87.223099410000003</v>
      </c>
      <c r="AA85" s="86">
        <f t="shared" si="104"/>
        <v>1.1505932750000001</v>
      </c>
      <c r="AB85" s="86">
        <f t="shared" si="104"/>
        <v>2.3301077120000002</v>
      </c>
      <c r="AC85" s="86">
        <f t="shared" si="104"/>
        <v>0.71677583749999996</v>
      </c>
      <c r="AD85" s="86">
        <f t="shared" si="104"/>
        <v>7.0419122359999999</v>
      </c>
      <c r="AE85" s="86">
        <f t="shared" si="104"/>
        <v>1.5375115290000001</v>
      </c>
      <c r="AF85" s="23">
        <f t="shared" si="17"/>
        <v>87.844935169999999</v>
      </c>
      <c r="AG85" s="86">
        <f t="shared" si="18"/>
        <v>1.0430450309999999</v>
      </c>
      <c r="AH85" s="86">
        <f t="shared" si="19"/>
        <v>2.112750927</v>
      </c>
      <c r="AI85" s="86">
        <f t="shared" si="20"/>
        <v>0.9419627304</v>
      </c>
      <c r="AJ85" s="86">
        <f t="shared" si="21"/>
        <v>6.9225019339999996</v>
      </c>
      <c r="AK85" s="86">
        <f t="shared" si="22"/>
        <v>1.1348042060000001</v>
      </c>
      <c r="AL85" s="45">
        <f t="shared" si="12"/>
        <v>91.746754420000002</v>
      </c>
      <c r="AM85" s="46">
        <v>14</v>
      </c>
      <c r="AN85" s="47">
        <f t="shared" si="13"/>
        <v>28.84032474</v>
      </c>
      <c r="AO85" s="46">
        <v>34</v>
      </c>
      <c r="AP85" s="47">
        <f t="shared" si="14"/>
        <v>30.696976599999999</v>
      </c>
      <c r="AQ85" s="164">
        <v>34</v>
      </c>
      <c r="AR85" s="48">
        <v>58275</v>
      </c>
      <c r="AS85" s="87">
        <v>31</v>
      </c>
      <c r="AT85" s="50">
        <v>61746</v>
      </c>
      <c r="AU85" s="87">
        <v>34</v>
      </c>
      <c r="AV85" s="165">
        <f t="shared" si="15"/>
        <v>60.448244989999999</v>
      </c>
      <c r="AW85" s="100"/>
      <c r="AX85" s="39">
        <v>422609</v>
      </c>
      <c r="AY85" s="40">
        <v>150471</v>
      </c>
      <c r="AZ85" s="40">
        <v>261043</v>
      </c>
      <c r="BA85" s="39">
        <v>370093</v>
      </c>
      <c r="BB85" s="40">
        <v>117458</v>
      </c>
      <c r="BC85" s="40">
        <v>227721</v>
      </c>
      <c r="BD85" s="39">
        <v>363815</v>
      </c>
      <c r="BE85" s="40">
        <v>145039</v>
      </c>
      <c r="BF85" s="40">
        <v>210610</v>
      </c>
      <c r="BG85" s="39">
        <v>381975</v>
      </c>
      <c r="BH85" s="40">
        <v>170924</v>
      </c>
      <c r="BI85" s="40">
        <v>203054</v>
      </c>
      <c r="BJ85" s="39">
        <v>369619</v>
      </c>
      <c r="BK85" s="40">
        <v>104125</v>
      </c>
      <c r="BL85" s="40">
        <v>265494</v>
      </c>
      <c r="BM85" s="159">
        <v>0</v>
      </c>
      <c r="BN85" s="39">
        <v>850800</v>
      </c>
      <c r="BO85" s="40">
        <v>711215</v>
      </c>
      <c r="BP85" s="40">
        <v>11975</v>
      </c>
      <c r="BQ85" s="40">
        <v>27515</v>
      </c>
      <c r="BR85" s="40">
        <v>7070</v>
      </c>
      <c r="BS85" s="40">
        <v>73365</v>
      </c>
      <c r="BT85" s="40">
        <v>19660</v>
      </c>
      <c r="BU85" s="39">
        <v>639670</v>
      </c>
      <c r="BV85" s="40">
        <v>557940</v>
      </c>
      <c r="BW85" s="40">
        <v>7360</v>
      </c>
      <c r="BX85" s="40">
        <v>14905</v>
      </c>
      <c r="BY85" s="40">
        <v>4585</v>
      </c>
      <c r="BZ85" s="40">
        <v>45045</v>
      </c>
      <c r="CA85" s="40">
        <v>9835</v>
      </c>
      <c r="CB85" s="39">
        <v>814180</v>
      </c>
      <c r="CC85" s="40">
        <v>689502</v>
      </c>
      <c r="CD85" s="40">
        <v>9959</v>
      </c>
      <c r="CE85" s="40">
        <v>22119</v>
      </c>
      <c r="CF85" s="40">
        <v>7866</v>
      </c>
      <c r="CG85" s="40">
        <v>69476</v>
      </c>
      <c r="CH85" s="159">
        <v>15258</v>
      </c>
      <c r="CI85" s="39">
        <v>611383</v>
      </c>
      <c r="CJ85" s="40">
        <v>537069</v>
      </c>
      <c r="CK85" s="40">
        <v>6377</v>
      </c>
      <c r="CL85" s="40">
        <v>12917</v>
      </c>
      <c r="CM85" s="40">
        <v>5759</v>
      </c>
      <c r="CN85" s="40">
        <v>42323</v>
      </c>
      <c r="CO85" s="159">
        <v>6938</v>
      </c>
      <c r="CP85" s="41">
        <v>572393</v>
      </c>
      <c r="CQ85" s="42">
        <v>47241</v>
      </c>
      <c r="CR85" s="42">
        <v>173079</v>
      </c>
      <c r="CS85" s="42">
        <v>186993</v>
      </c>
      <c r="CT85" s="42">
        <v>165080</v>
      </c>
      <c r="CU85" s="41">
        <v>495899</v>
      </c>
      <c r="CV85" s="42">
        <v>29924</v>
      </c>
      <c r="CW85" s="42">
        <v>149903</v>
      </c>
      <c r="CX85" s="42">
        <v>163846</v>
      </c>
      <c r="CY85" s="160">
        <v>152226</v>
      </c>
    </row>
    <row r="86" spans="1:103">
      <c r="A86" s="155" t="s">
        <v>2946</v>
      </c>
      <c r="B86" s="150">
        <v>2018</v>
      </c>
      <c r="C86" s="188" t="s">
        <v>2635</v>
      </c>
      <c r="D86" s="140" t="s">
        <v>80</v>
      </c>
      <c r="E86" s="29" t="s">
        <v>2947</v>
      </c>
      <c r="F86" s="156" t="s">
        <v>2948</v>
      </c>
      <c r="G86" s="29" t="s">
        <v>2949</v>
      </c>
      <c r="H86" s="156" t="s">
        <v>2950</v>
      </c>
      <c r="I86" s="166">
        <v>2018</v>
      </c>
      <c r="J86" s="150">
        <v>1952</v>
      </c>
      <c r="K86" s="100" t="s">
        <v>131</v>
      </c>
      <c r="L86" s="100" t="s">
        <v>49</v>
      </c>
      <c r="M86" s="100" t="s">
        <v>123</v>
      </c>
      <c r="N86" s="100" t="s">
        <v>87</v>
      </c>
      <c r="O86" s="100" t="s">
        <v>2625</v>
      </c>
      <c r="P86" s="43">
        <f t="shared" si="0"/>
        <v>37.45143427</v>
      </c>
      <c r="Q86" s="162">
        <f t="shared" si="1"/>
        <v>60.66029417</v>
      </c>
      <c r="R86" s="43">
        <f t="shared" si="2"/>
        <v>34.716332800000004</v>
      </c>
      <c r="S86" s="162">
        <f t="shared" si="3"/>
        <v>60.722033690000004</v>
      </c>
      <c r="T86" s="43">
        <f t="shared" si="4"/>
        <v>39.038865389999998</v>
      </c>
      <c r="U86" s="162">
        <f t="shared" si="5"/>
        <v>59.422472390000003</v>
      </c>
      <c r="V86" s="43">
        <f t="shared" si="6"/>
        <v>41.792641150000001</v>
      </c>
      <c r="W86" s="162">
        <f t="shared" si="7"/>
        <v>56.848125770000003</v>
      </c>
      <c r="X86" s="43">
        <f t="shared" si="59"/>
        <v>43.919972899999998</v>
      </c>
      <c r="Y86" s="162">
        <f t="shared" si="9"/>
        <v>54.707007050000001</v>
      </c>
      <c r="Z86" s="23">
        <f t="shared" ref="Z86:AE86" si="105">BV86/$BU86*100</f>
        <v>78.611824220000003</v>
      </c>
      <c r="AA86" s="86">
        <f t="shared" si="105"/>
        <v>16.390970100000001</v>
      </c>
      <c r="AB86" s="86">
        <f t="shared" si="105"/>
        <v>2.3447407459999998</v>
      </c>
      <c r="AC86" s="86">
        <f t="shared" si="105"/>
        <v>1.121116215</v>
      </c>
      <c r="AD86" s="86">
        <f t="shared" si="105"/>
        <v>0.26189928280000002</v>
      </c>
      <c r="AE86" s="86">
        <f t="shared" si="105"/>
        <v>1.269449434</v>
      </c>
      <c r="AF86" s="23">
        <f t="shared" si="17"/>
        <v>78.092696570000001</v>
      </c>
      <c r="AG86" s="86">
        <f t="shared" si="18"/>
        <v>15.477049559999999</v>
      </c>
      <c r="AH86" s="86">
        <f t="shared" si="19"/>
        <v>3.7526205620000002</v>
      </c>
      <c r="AI86" s="86">
        <f t="shared" si="20"/>
        <v>1.428938431</v>
      </c>
      <c r="AJ86" s="86">
        <f t="shared" si="21"/>
        <v>0.26813858010000002</v>
      </c>
      <c r="AK86" s="86">
        <f t="shared" si="22"/>
        <v>0.98055629320000004</v>
      </c>
      <c r="AL86" s="45">
        <f t="shared" si="12"/>
        <v>87.462857439999993</v>
      </c>
      <c r="AM86" s="46">
        <v>37</v>
      </c>
      <c r="AN86" s="47">
        <f t="shared" si="13"/>
        <v>27.338948290000001</v>
      </c>
      <c r="AO86" s="46">
        <v>40</v>
      </c>
      <c r="AP86" s="47">
        <f t="shared" si="14"/>
        <v>28.650693189999998</v>
      </c>
      <c r="AQ86" s="164">
        <v>42</v>
      </c>
      <c r="AR86" s="48">
        <v>53320</v>
      </c>
      <c r="AS86" s="87">
        <v>41</v>
      </c>
      <c r="AT86" s="50">
        <v>57216</v>
      </c>
      <c r="AU86" s="87">
        <v>44</v>
      </c>
      <c r="AV86" s="165">
        <f t="shared" si="15"/>
        <v>56.088991649999997</v>
      </c>
      <c r="AW86" s="100"/>
      <c r="AX86" s="39">
        <v>3053851</v>
      </c>
      <c r="AY86" s="40">
        <v>1143711</v>
      </c>
      <c r="AZ86" s="40">
        <v>1852475</v>
      </c>
      <c r="BA86" s="39">
        <v>2508027</v>
      </c>
      <c r="BB86" s="40">
        <v>870695</v>
      </c>
      <c r="BC86" s="40">
        <v>1522925</v>
      </c>
      <c r="BD86" s="39">
        <v>2460904</v>
      </c>
      <c r="BE86" s="40">
        <v>960709</v>
      </c>
      <c r="BF86" s="40">
        <v>1462330</v>
      </c>
      <c r="BG86" s="39">
        <v>2601982</v>
      </c>
      <c r="BH86" s="40">
        <v>1087437</v>
      </c>
      <c r="BI86" s="40">
        <v>1479178</v>
      </c>
      <c r="BJ86" s="39">
        <v>2243740</v>
      </c>
      <c r="BK86" s="40">
        <v>985450</v>
      </c>
      <c r="BL86" s="40">
        <v>1227483</v>
      </c>
      <c r="BM86" s="159">
        <v>30807</v>
      </c>
      <c r="BN86" s="39">
        <v>6499470</v>
      </c>
      <c r="BO86" s="40">
        <v>4925035</v>
      </c>
      <c r="BP86" s="40">
        <v>1104975</v>
      </c>
      <c r="BQ86" s="40">
        <v>248655</v>
      </c>
      <c r="BR86" s="40">
        <v>78780</v>
      </c>
      <c r="BS86" s="40">
        <v>15525</v>
      </c>
      <c r="BT86" s="40">
        <v>126500</v>
      </c>
      <c r="BU86" s="39">
        <v>5019105</v>
      </c>
      <c r="BV86" s="40">
        <v>3945610</v>
      </c>
      <c r="BW86" s="40">
        <v>822680</v>
      </c>
      <c r="BX86" s="40">
        <v>117685</v>
      </c>
      <c r="BY86" s="40">
        <v>56270</v>
      </c>
      <c r="BZ86" s="40">
        <v>13145</v>
      </c>
      <c r="CA86" s="40">
        <v>63715</v>
      </c>
      <c r="CB86" s="39">
        <v>6346105</v>
      </c>
      <c r="CC86" s="40">
        <v>4800782</v>
      </c>
      <c r="CD86" s="40">
        <v>1049391</v>
      </c>
      <c r="CE86" s="40">
        <v>290059</v>
      </c>
      <c r="CF86" s="40">
        <v>93078</v>
      </c>
      <c r="CG86" s="40">
        <v>16302</v>
      </c>
      <c r="CH86" s="159">
        <v>96493</v>
      </c>
      <c r="CI86" s="39">
        <v>4850104</v>
      </c>
      <c r="CJ86" s="40">
        <v>3787577</v>
      </c>
      <c r="CK86" s="40">
        <v>750653</v>
      </c>
      <c r="CL86" s="40">
        <v>182006</v>
      </c>
      <c r="CM86" s="40">
        <v>69305</v>
      </c>
      <c r="CN86" s="40">
        <v>13005</v>
      </c>
      <c r="CO86" s="159">
        <v>47558</v>
      </c>
      <c r="CP86" s="41">
        <v>4587393</v>
      </c>
      <c r="CQ86" s="42">
        <v>575128</v>
      </c>
      <c r="CR86" s="42">
        <v>1472003</v>
      </c>
      <c r="CS86" s="42">
        <v>1286117</v>
      </c>
      <c r="CT86" s="42">
        <v>1254145</v>
      </c>
      <c r="CU86" s="41">
        <v>3553558</v>
      </c>
      <c r="CV86" s="42">
        <v>390655</v>
      </c>
      <c r="CW86" s="42">
        <v>1152022</v>
      </c>
      <c r="CX86" s="42">
        <v>992762</v>
      </c>
      <c r="CY86" s="160">
        <v>1018119</v>
      </c>
    </row>
    <row r="87" spans="1:103">
      <c r="A87" s="154" t="s">
        <v>2946</v>
      </c>
      <c r="B87" s="150">
        <v>2014</v>
      </c>
      <c r="C87" s="187" t="s">
        <v>2616</v>
      </c>
      <c r="D87" s="140" t="s">
        <v>80</v>
      </c>
      <c r="E87" s="29" t="s">
        <v>687</v>
      </c>
      <c r="F87" s="156" t="s">
        <v>2951</v>
      </c>
      <c r="G87" s="29" t="s">
        <v>2952</v>
      </c>
      <c r="H87" s="156" t="s">
        <v>2953</v>
      </c>
      <c r="I87" s="166">
        <v>2020</v>
      </c>
      <c r="J87" s="150">
        <v>1959</v>
      </c>
      <c r="K87" s="100" t="s">
        <v>85</v>
      </c>
      <c r="L87" s="100" t="s">
        <v>49</v>
      </c>
      <c r="M87" s="100" t="s">
        <v>396</v>
      </c>
      <c r="N87" s="100" t="s">
        <v>87</v>
      </c>
      <c r="O87" s="191" t="s">
        <v>2746</v>
      </c>
      <c r="P87" s="43">
        <f t="shared" si="0"/>
        <v>37.45143427</v>
      </c>
      <c r="Q87" s="162">
        <f t="shared" si="1"/>
        <v>60.66029417</v>
      </c>
      <c r="R87" s="43">
        <f t="shared" si="2"/>
        <v>34.716332800000004</v>
      </c>
      <c r="S87" s="162">
        <f t="shared" si="3"/>
        <v>60.722033690000004</v>
      </c>
      <c r="T87" s="43">
        <f t="shared" si="4"/>
        <v>39.038865389999998</v>
      </c>
      <c r="U87" s="162">
        <f t="shared" si="5"/>
        <v>59.422472390000003</v>
      </c>
      <c r="V87" s="43">
        <f t="shared" si="6"/>
        <v>41.792641150000001</v>
      </c>
      <c r="W87" s="162">
        <f t="shared" si="7"/>
        <v>56.848125770000003</v>
      </c>
      <c r="X87" s="43">
        <f t="shared" si="59"/>
        <v>35.161318770000001</v>
      </c>
      <c r="Y87" s="162">
        <f t="shared" si="9"/>
        <v>62.198468050000002</v>
      </c>
      <c r="Z87" s="23">
        <f t="shared" ref="Z87:AE87" si="106">BV87/$BU87*100</f>
        <v>78.611824220000003</v>
      </c>
      <c r="AA87" s="86">
        <f t="shared" si="106"/>
        <v>16.390970100000001</v>
      </c>
      <c r="AB87" s="86">
        <f t="shared" si="106"/>
        <v>2.3447407459999998</v>
      </c>
      <c r="AC87" s="86">
        <f t="shared" si="106"/>
        <v>1.121116215</v>
      </c>
      <c r="AD87" s="86">
        <f t="shared" si="106"/>
        <v>0.26189928280000002</v>
      </c>
      <c r="AE87" s="86">
        <f t="shared" si="106"/>
        <v>1.269449434</v>
      </c>
      <c r="AF87" s="23">
        <f t="shared" si="17"/>
        <v>78.092696570000001</v>
      </c>
      <c r="AG87" s="86">
        <f t="shared" si="18"/>
        <v>15.477049559999999</v>
      </c>
      <c r="AH87" s="86">
        <f t="shared" si="19"/>
        <v>3.7526205620000002</v>
      </c>
      <c r="AI87" s="86">
        <f t="shared" si="20"/>
        <v>1.428938431</v>
      </c>
      <c r="AJ87" s="86">
        <f t="shared" si="21"/>
        <v>0.26813858010000002</v>
      </c>
      <c r="AK87" s="86">
        <f t="shared" si="22"/>
        <v>0.98055629320000004</v>
      </c>
      <c r="AL87" s="45">
        <f t="shared" si="12"/>
        <v>87.462857439999993</v>
      </c>
      <c r="AM87" s="46">
        <v>37</v>
      </c>
      <c r="AN87" s="47">
        <f t="shared" si="13"/>
        <v>27.338948290000001</v>
      </c>
      <c r="AO87" s="46">
        <v>40</v>
      </c>
      <c r="AP87" s="47">
        <f t="shared" si="14"/>
        <v>28.650693189999998</v>
      </c>
      <c r="AQ87" s="164">
        <v>42</v>
      </c>
      <c r="AR87" s="48">
        <v>53320</v>
      </c>
      <c r="AS87" s="87">
        <v>41</v>
      </c>
      <c r="AT87" s="50">
        <v>57216</v>
      </c>
      <c r="AU87" s="87">
        <v>44</v>
      </c>
      <c r="AV87" s="165">
        <f t="shared" si="15"/>
        <v>56.088991649999997</v>
      </c>
      <c r="AW87" s="100"/>
      <c r="AX87" s="39">
        <v>3053851</v>
      </c>
      <c r="AY87" s="40">
        <v>1143711</v>
      </c>
      <c r="AZ87" s="40">
        <v>1852475</v>
      </c>
      <c r="BA87" s="39">
        <v>2508027</v>
      </c>
      <c r="BB87" s="40">
        <v>870695</v>
      </c>
      <c r="BC87" s="40">
        <v>1522925</v>
      </c>
      <c r="BD87" s="39">
        <v>2460904</v>
      </c>
      <c r="BE87" s="40">
        <v>960709</v>
      </c>
      <c r="BF87" s="40">
        <v>1462330</v>
      </c>
      <c r="BG87" s="39">
        <v>2601982</v>
      </c>
      <c r="BH87" s="40">
        <v>1087437</v>
      </c>
      <c r="BI87" s="40">
        <v>1479178</v>
      </c>
      <c r="BJ87" s="39">
        <v>2959761</v>
      </c>
      <c r="BK87" s="40">
        <v>1040691</v>
      </c>
      <c r="BL87" s="40">
        <v>1840926</v>
      </c>
      <c r="BM87" s="159">
        <v>78144</v>
      </c>
      <c r="BN87" s="39">
        <v>6499470</v>
      </c>
      <c r="BO87" s="40">
        <v>4925035</v>
      </c>
      <c r="BP87" s="40">
        <v>1104975</v>
      </c>
      <c r="BQ87" s="40">
        <v>248655</v>
      </c>
      <c r="BR87" s="40">
        <v>78780</v>
      </c>
      <c r="BS87" s="40">
        <v>15525</v>
      </c>
      <c r="BT87" s="40">
        <v>126500</v>
      </c>
      <c r="BU87" s="39">
        <v>5019105</v>
      </c>
      <c r="BV87" s="40">
        <v>3945610</v>
      </c>
      <c r="BW87" s="40">
        <v>822680</v>
      </c>
      <c r="BX87" s="40">
        <v>117685</v>
      </c>
      <c r="BY87" s="40">
        <v>56270</v>
      </c>
      <c r="BZ87" s="40">
        <v>13145</v>
      </c>
      <c r="CA87" s="40">
        <v>63715</v>
      </c>
      <c r="CB87" s="39">
        <v>6346105</v>
      </c>
      <c r="CC87" s="40">
        <v>4800782</v>
      </c>
      <c r="CD87" s="40">
        <v>1049391</v>
      </c>
      <c r="CE87" s="40">
        <v>290059</v>
      </c>
      <c r="CF87" s="40">
        <v>93078</v>
      </c>
      <c r="CG87" s="40">
        <v>16302</v>
      </c>
      <c r="CH87" s="159">
        <v>96493</v>
      </c>
      <c r="CI87" s="39">
        <v>4850104</v>
      </c>
      <c r="CJ87" s="40">
        <v>3787577</v>
      </c>
      <c r="CK87" s="40">
        <v>750653</v>
      </c>
      <c r="CL87" s="40">
        <v>182006</v>
      </c>
      <c r="CM87" s="40">
        <v>69305</v>
      </c>
      <c r="CN87" s="40">
        <v>13005</v>
      </c>
      <c r="CO87" s="159">
        <v>47558</v>
      </c>
      <c r="CP87" s="41">
        <v>4587393</v>
      </c>
      <c r="CQ87" s="42">
        <v>575128</v>
      </c>
      <c r="CR87" s="42">
        <v>1472003</v>
      </c>
      <c r="CS87" s="42">
        <v>1286117</v>
      </c>
      <c r="CT87" s="42">
        <v>1254145</v>
      </c>
      <c r="CU87" s="41">
        <v>3553558</v>
      </c>
      <c r="CV87" s="42">
        <v>390655</v>
      </c>
      <c r="CW87" s="42">
        <v>1152022</v>
      </c>
      <c r="CX87" s="42">
        <v>992762</v>
      </c>
      <c r="CY87" s="160">
        <v>1018119</v>
      </c>
    </row>
    <row r="88" spans="1:103">
      <c r="A88" s="154" t="s">
        <v>2954</v>
      </c>
      <c r="B88" s="150">
        <v>2018</v>
      </c>
      <c r="C88" s="188" t="s">
        <v>2635</v>
      </c>
      <c r="D88" s="140" t="s">
        <v>80</v>
      </c>
      <c r="E88" s="29" t="s">
        <v>437</v>
      </c>
      <c r="F88" s="156" t="s">
        <v>2955</v>
      </c>
      <c r="G88" s="29" t="s">
        <v>2956</v>
      </c>
      <c r="H88" s="156" t="s">
        <v>2957</v>
      </c>
      <c r="I88" s="166">
        <v>2012</v>
      </c>
      <c r="J88" s="150">
        <v>1970</v>
      </c>
      <c r="K88" s="100" t="s">
        <v>85</v>
      </c>
      <c r="L88" s="100" t="s">
        <v>786</v>
      </c>
      <c r="M88" s="100" t="s">
        <v>86</v>
      </c>
      <c r="N88" s="100" t="s">
        <v>87</v>
      </c>
      <c r="O88" s="100" t="s">
        <v>2625</v>
      </c>
      <c r="P88" s="43">
        <f t="shared" si="0"/>
        <v>46.479009910000002</v>
      </c>
      <c r="Q88" s="162">
        <f t="shared" si="1"/>
        <v>52.0576036</v>
      </c>
      <c r="R88" s="43">
        <f t="shared" si="2"/>
        <v>43.23525798</v>
      </c>
      <c r="S88" s="162">
        <f t="shared" si="3"/>
        <v>52.234685579999997</v>
      </c>
      <c r="T88" s="43">
        <f t="shared" si="4"/>
        <v>41.353969210000002</v>
      </c>
      <c r="U88" s="162">
        <f t="shared" si="5"/>
        <v>57.126379389999997</v>
      </c>
      <c r="V88" s="43">
        <f t="shared" si="6"/>
        <v>43.629131860000001</v>
      </c>
      <c r="W88" s="162">
        <f t="shared" si="7"/>
        <v>55.383824830000002</v>
      </c>
      <c r="X88" s="43">
        <f t="shared" si="59"/>
        <v>48.325355020000003</v>
      </c>
      <c r="Y88" s="162">
        <f t="shared" si="9"/>
        <v>50.892601280000001</v>
      </c>
      <c r="Z88" s="23">
        <f t="shared" ref="Z88:AE88" si="107">BV88/$BU88*100</f>
        <v>51.593141770000003</v>
      </c>
      <c r="AA88" s="86">
        <f t="shared" si="107"/>
        <v>13.112048209999999</v>
      </c>
      <c r="AB88" s="86">
        <f t="shared" si="107"/>
        <v>29.86114358</v>
      </c>
      <c r="AC88" s="86">
        <f t="shared" si="107"/>
        <v>3.7897859180000002</v>
      </c>
      <c r="AD88" s="86">
        <f t="shared" si="107"/>
        <v>0.3066600592</v>
      </c>
      <c r="AE88" s="86">
        <f t="shared" si="107"/>
        <v>1.3372204620000001</v>
      </c>
      <c r="AF88" s="23">
        <f t="shared" si="17"/>
        <v>49.643413850000002</v>
      </c>
      <c r="AG88" s="86">
        <f t="shared" si="18"/>
        <v>11.3583655</v>
      </c>
      <c r="AH88" s="86">
        <f t="shared" si="19"/>
        <v>33.606309590000002</v>
      </c>
      <c r="AI88" s="86">
        <f t="shared" si="20"/>
        <v>3.9928370950000001</v>
      </c>
      <c r="AJ88" s="86">
        <f t="shared" si="21"/>
        <v>0.33838566799999997</v>
      </c>
      <c r="AK88" s="86">
        <f t="shared" si="22"/>
        <v>1.0606883009999999</v>
      </c>
      <c r="AL88" s="45">
        <f t="shared" si="12"/>
        <v>83.6861253</v>
      </c>
      <c r="AM88" s="46">
        <v>49</v>
      </c>
      <c r="AN88" s="47">
        <f t="shared" si="13"/>
        <v>29.896367399999999</v>
      </c>
      <c r="AO88" s="46">
        <v>28</v>
      </c>
      <c r="AP88" s="47">
        <f t="shared" si="14"/>
        <v>38.67885218</v>
      </c>
      <c r="AQ88" s="164">
        <v>12</v>
      </c>
      <c r="AR88" s="48">
        <v>61874</v>
      </c>
      <c r="AS88" s="87">
        <v>22</v>
      </c>
      <c r="AT88" s="50">
        <v>75879</v>
      </c>
      <c r="AU88" s="87">
        <v>13</v>
      </c>
      <c r="AV88" s="165">
        <f t="shared" si="15"/>
        <v>31.637506729999998</v>
      </c>
      <c r="AW88" s="100"/>
      <c r="AX88" s="39">
        <v>11315056</v>
      </c>
      <c r="AY88" s="40">
        <v>5259126</v>
      </c>
      <c r="AZ88" s="40">
        <v>5890347</v>
      </c>
      <c r="BA88" s="39">
        <v>8969226</v>
      </c>
      <c r="BB88" s="40">
        <v>3877868</v>
      </c>
      <c r="BC88" s="40">
        <v>4685047</v>
      </c>
      <c r="BD88" s="39">
        <v>7999532</v>
      </c>
      <c r="BE88" s="40">
        <v>3308124</v>
      </c>
      <c r="BF88" s="40">
        <v>4569843</v>
      </c>
      <c r="BG88" s="39">
        <v>8087791</v>
      </c>
      <c r="BH88" s="40">
        <v>3528633</v>
      </c>
      <c r="BI88" s="40">
        <v>4479328</v>
      </c>
      <c r="BJ88" s="39">
        <v>8371655</v>
      </c>
      <c r="BK88" s="40">
        <v>4045632</v>
      </c>
      <c r="BL88" s="40">
        <v>4260553</v>
      </c>
      <c r="BM88" s="159">
        <v>65470</v>
      </c>
      <c r="BN88" s="39">
        <v>25253930</v>
      </c>
      <c r="BO88" s="40">
        <v>11689745</v>
      </c>
      <c r="BP88" s="40">
        <v>3209640</v>
      </c>
      <c r="BQ88" s="40">
        <v>8884595</v>
      </c>
      <c r="BR88" s="40">
        <v>953135</v>
      </c>
      <c r="BS88" s="40">
        <v>71045</v>
      </c>
      <c r="BT88" s="40">
        <v>445770</v>
      </c>
      <c r="BU88" s="39">
        <v>18181370</v>
      </c>
      <c r="BV88" s="40">
        <v>9380340</v>
      </c>
      <c r="BW88" s="40">
        <v>2383950</v>
      </c>
      <c r="BX88" s="40">
        <v>5429165</v>
      </c>
      <c r="BY88" s="40">
        <v>689035</v>
      </c>
      <c r="BZ88" s="40">
        <v>55755</v>
      </c>
      <c r="CA88" s="40">
        <v>243125</v>
      </c>
      <c r="CB88" s="39">
        <v>25145554</v>
      </c>
      <c r="CC88" s="40">
        <v>11397345</v>
      </c>
      <c r="CD88" s="40">
        <v>2886818</v>
      </c>
      <c r="CE88" s="40">
        <v>9460921</v>
      </c>
      <c r="CF88" s="40">
        <v>966346</v>
      </c>
      <c r="CG88" s="40">
        <v>80586</v>
      </c>
      <c r="CH88" s="159">
        <v>353538</v>
      </c>
      <c r="CI88" s="39">
        <v>18279734</v>
      </c>
      <c r="CJ88" s="40">
        <v>9074684</v>
      </c>
      <c r="CK88" s="40">
        <v>2076279</v>
      </c>
      <c r="CL88" s="40">
        <v>6143144</v>
      </c>
      <c r="CM88" s="40">
        <v>729880</v>
      </c>
      <c r="CN88" s="40">
        <v>61856</v>
      </c>
      <c r="CO88" s="159">
        <v>193891</v>
      </c>
      <c r="CP88" s="41">
        <v>18131554</v>
      </c>
      <c r="CQ88" s="42">
        <v>2957959</v>
      </c>
      <c r="CR88" s="42">
        <v>4525099</v>
      </c>
      <c r="CS88" s="42">
        <v>5227820</v>
      </c>
      <c r="CT88" s="42">
        <v>5420676</v>
      </c>
      <c r="CU88" s="41">
        <v>8572364</v>
      </c>
      <c r="CV88" s="42">
        <v>519703</v>
      </c>
      <c r="CW88" s="42">
        <v>2000235</v>
      </c>
      <c r="CX88" s="42">
        <v>2736734</v>
      </c>
      <c r="CY88" s="160">
        <v>3315692</v>
      </c>
    </row>
    <row r="89" spans="1:103">
      <c r="A89" s="155" t="s">
        <v>2954</v>
      </c>
      <c r="B89" s="150">
        <v>2014</v>
      </c>
      <c r="C89" s="187" t="s">
        <v>2616</v>
      </c>
      <c r="D89" s="140" t="s">
        <v>80</v>
      </c>
      <c r="E89" s="29" t="s">
        <v>242</v>
      </c>
      <c r="F89" s="156" t="s">
        <v>2958</v>
      </c>
      <c r="G89" s="29" t="s">
        <v>2959</v>
      </c>
      <c r="H89" s="156" t="s">
        <v>2960</v>
      </c>
      <c r="I89" s="166">
        <v>2002</v>
      </c>
      <c r="J89" s="150">
        <v>1952</v>
      </c>
      <c r="K89" s="100" t="s">
        <v>85</v>
      </c>
      <c r="L89" s="100" t="s">
        <v>49</v>
      </c>
      <c r="M89" s="100" t="s">
        <v>116</v>
      </c>
      <c r="N89" s="100" t="s">
        <v>87</v>
      </c>
      <c r="O89" s="191" t="s">
        <v>102</v>
      </c>
      <c r="P89" s="43">
        <f t="shared" si="0"/>
        <v>46.479009910000002</v>
      </c>
      <c r="Q89" s="162">
        <f t="shared" si="1"/>
        <v>52.0576036</v>
      </c>
      <c r="R89" s="43">
        <f t="shared" si="2"/>
        <v>43.23525798</v>
      </c>
      <c r="S89" s="162">
        <f t="shared" si="3"/>
        <v>52.234685579999997</v>
      </c>
      <c r="T89" s="43">
        <f t="shared" si="4"/>
        <v>41.353969210000002</v>
      </c>
      <c r="U89" s="162">
        <f t="shared" si="5"/>
        <v>57.126379389999997</v>
      </c>
      <c r="V89" s="43">
        <f t="shared" si="6"/>
        <v>43.629131860000001</v>
      </c>
      <c r="W89" s="162">
        <f t="shared" si="7"/>
        <v>55.383824830000002</v>
      </c>
      <c r="X89" s="43">
        <f t="shared" si="59"/>
        <v>43.868866230000002</v>
      </c>
      <c r="Y89" s="162">
        <f t="shared" si="9"/>
        <v>53.508269890000001</v>
      </c>
      <c r="Z89" s="23">
        <f t="shared" ref="Z89:AE89" si="108">BV89/$BU89*100</f>
        <v>51.593141770000003</v>
      </c>
      <c r="AA89" s="86">
        <f t="shared" si="108"/>
        <v>13.112048209999999</v>
      </c>
      <c r="AB89" s="86">
        <f t="shared" si="108"/>
        <v>29.86114358</v>
      </c>
      <c r="AC89" s="86">
        <f t="shared" si="108"/>
        <v>3.7897859180000002</v>
      </c>
      <c r="AD89" s="86">
        <f t="shared" si="108"/>
        <v>0.3066600592</v>
      </c>
      <c r="AE89" s="86">
        <f t="shared" si="108"/>
        <v>1.3372204620000001</v>
      </c>
      <c r="AF89" s="23">
        <f t="shared" si="17"/>
        <v>49.643413850000002</v>
      </c>
      <c r="AG89" s="86">
        <f t="shared" si="18"/>
        <v>11.3583655</v>
      </c>
      <c r="AH89" s="86">
        <f t="shared" si="19"/>
        <v>33.606309590000002</v>
      </c>
      <c r="AI89" s="86">
        <f t="shared" si="20"/>
        <v>3.9928370950000001</v>
      </c>
      <c r="AJ89" s="86">
        <f t="shared" si="21"/>
        <v>0.33838566799999997</v>
      </c>
      <c r="AK89" s="86">
        <f t="shared" si="22"/>
        <v>1.0606883009999999</v>
      </c>
      <c r="AL89" s="45">
        <f t="shared" si="12"/>
        <v>83.6861253</v>
      </c>
      <c r="AM89" s="46">
        <v>49</v>
      </c>
      <c r="AN89" s="47">
        <f t="shared" si="13"/>
        <v>29.896367399999999</v>
      </c>
      <c r="AO89" s="46">
        <v>28</v>
      </c>
      <c r="AP89" s="47">
        <f t="shared" si="14"/>
        <v>38.67885218</v>
      </c>
      <c r="AQ89" s="164">
        <v>12</v>
      </c>
      <c r="AR89" s="48">
        <v>61874</v>
      </c>
      <c r="AS89" s="87">
        <v>22</v>
      </c>
      <c r="AT89" s="50">
        <v>75879</v>
      </c>
      <c r="AU89" s="87">
        <v>13</v>
      </c>
      <c r="AV89" s="165">
        <f t="shared" si="15"/>
        <v>31.637506729999998</v>
      </c>
      <c r="AW89" s="100"/>
      <c r="AX89" s="39">
        <v>11315056</v>
      </c>
      <c r="AY89" s="40">
        <v>5259126</v>
      </c>
      <c r="AZ89" s="40">
        <v>5890347</v>
      </c>
      <c r="BA89" s="39">
        <v>8969226</v>
      </c>
      <c r="BB89" s="40">
        <v>3877868</v>
      </c>
      <c r="BC89" s="40">
        <v>4685047</v>
      </c>
      <c r="BD89" s="39">
        <v>7999532</v>
      </c>
      <c r="BE89" s="40">
        <v>3308124</v>
      </c>
      <c r="BF89" s="40">
        <v>4569843</v>
      </c>
      <c r="BG89" s="39">
        <v>8087791</v>
      </c>
      <c r="BH89" s="40">
        <v>3528633</v>
      </c>
      <c r="BI89" s="40">
        <v>4479328</v>
      </c>
      <c r="BJ89" s="39">
        <v>11144040</v>
      </c>
      <c r="BK89" s="40">
        <v>4888764</v>
      </c>
      <c r="BL89" s="40">
        <v>5962983</v>
      </c>
      <c r="BM89" s="159">
        <v>292293</v>
      </c>
      <c r="BN89" s="39">
        <v>25253930</v>
      </c>
      <c r="BO89" s="40">
        <v>11689745</v>
      </c>
      <c r="BP89" s="40">
        <v>3209640</v>
      </c>
      <c r="BQ89" s="40">
        <v>8884595</v>
      </c>
      <c r="BR89" s="40">
        <v>953135</v>
      </c>
      <c r="BS89" s="40">
        <v>71045</v>
      </c>
      <c r="BT89" s="40">
        <v>445770</v>
      </c>
      <c r="BU89" s="39">
        <v>18181370</v>
      </c>
      <c r="BV89" s="40">
        <v>9380340</v>
      </c>
      <c r="BW89" s="40">
        <v>2383950</v>
      </c>
      <c r="BX89" s="40">
        <v>5429165</v>
      </c>
      <c r="BY89" s="40">
        <v>689035</v>
      </c>
      <c r="BZ89" s="40">
        <v>55755</v>
      </c>
      <c r="CA89" s="40">
        <v>243125</v>
      </c>
      <c r="CB89" s="39">
        <v>25145554</v>
      </c>
      <c r="CC89" s="40">
        <v>11397345</v>
      </c>
      <c r="CD89" s="40">
        <v>2886818</v>
      </c>
      <c r="CE89" s="40">
        <v>9460921</v>
      </c>
      <c r="CF89" s="40">
        <v>966346</v>
      </c>
      <c r="CG89" s="40">
        <v>80586</v>
      </c>
      <c r="CH89" s="159">
        <v>353538</v>
      </c>
      <c r="CI89" s="39">
        <v>18279734</v>
      </c>
      <c r="CJ89" s="40">
        <v>9074684</v>
      </c>
      <c r="CK89" s="40">
        <v>2076279</v>
      </c>
      <c r="CL89" s="40">
        <v>6143144</v>
      </c>
      <c r="CM89" s="40">
        <v>729880</v>
      </c>
      <c r="CN89" s="40">
        <v>61856</v>
      </c>
      <c r="CO89" s="159">
        <v>193891</v>
      </c>
      <c r="CP89" s="41">
        <v>18131554</v>
      </c>
      <c r="CQ89" s="42">
        <v>2957959</v>
      </c>
      <c r="CR89" s="42">
        <v>4525099</v>
      </c>
      <c r="CS89" s="42">
        <v>5227820</v>
      </c>
      <c r="CT89" s="42">
        <v>5420676</v>
      </c>
      <c r="CU89" s="41">
        <v>8572364</v>
      </c>
      <c r="CV89" s="42">
        <v>519703</v>
      </c>
      <c r="CW89" s="42">
        <v>2000235</v>
      </c>
      <c r="CX89" s="42">
        <v>2736734</v>
      </c>
      <c r="CY89" s="160">
        <v>3315692</v>
      </c>
    </row>
    <row r="90" spans="1:103">
      <c r="A90" s="155" t="s">
        <v>2961</v>
      </c>
      <c r="B90" s="150">
        <v>2018</v>
      </c>
      <c r="C90" s="188" t="s">
        <v>2635</v>
      </c>
      <c r="D90" s="140" t="s">
        <v>80</v>
      </c>
      <c r="E90" s="29" t="s">
        <v>2962</v>
      </c>
      <c r="F90" s="156" t="s">
        <v>45</v>
      </c>
      <c r="G90" s="29" t="s">
        <v>2963</v>
      </c>
      <c r="H90" s="156" t="s">
        <v>2964</v>
      </c>
      <c r="I90" s="166">
        <v>2018</v>
      </c>
      <c r="J90" s="150">
        <v>1947</v>
      </c>
      <c r="K90" s="100" t="s">
        <v>85</v>
      </c>
      <c r="L90" s="100" t="s">
        <v>49</v>
      </c>
      <c r="M90" s="100" t="s">
        <v>175</v>
      </c>
      <c r="N90" s="100" t="s">
        <v>87</v>
      </c>
      <c r="O90" s="100" t="s">
        <v>2625</v>
      </c>
      <c r="P90" s="43">
        <f t="shared" si="0"/>
        <v>37.20756952</v>
      </c>
      <c r="Q90" s="162">
        <f t="shared" si="1"/>
        <v>57.452776810000003</v>
      </c>
      <c r="R90" s="43">
        <f t="shared" si="2"/>
        <v>27.166468030000001</v>
      </c>
      <c r="S90" s="162">
        <f t="shared" si="3"/>
        <v>45.053388380000001</v>
      </c>
      <c r="T90" s="43">
        <f t="shared" si="4"/>
        <v>24.666727399999999</v>
      </c>
      <c r="U90" s="162">
        <f t="shared" si="5"/>
        <v>72.546605270000001</v>
      </c>
      <c r="V90" s="43">
        <f t="shared" si="6"/>
        <v>34.168025729999997</v>
      </c>
      <c r="W90" s="162">
        <f t="shared" si="7"/>
        <v>62.151458400000003</v>
      </c>
      <c r="X90" s="43">
        <f t="shared" si="59"/>
        <v>30.909956470000001</v>
      </c>
      <c r="Y90" s="162">
        <f t="shared" si="9"/>
        <v>62.585085849999999</v>
      </c>
      <c r="Z90" s="23">
        <f t="shared" ref="Z90:AE90" si="109">BV90/$BU90*100</f>
        <v>85.19082186</v>
      </c>
      <c r="AA90" s="86">
        <f t="shared" si="109"/>
        <v>0.92260424760000004</v>
      </c>
      <c r="AB90" s="86">
        <f t="shared" si="109"/>
        <v>8.6866245549999999</v>
      </c>
      <c r="AC90" s="86">
        <f t="shared" si="109"/>
        <v>2.5514541610000001</v>
      </c>
      <c r="AD90" s="86">
        <f t="shared" si="109"/>
        <v>1.0049092209999999</v>
      </c>
      <c r="AE90" s="86">
        <f t="shared" si="109"/>
        <v>1.643585954</v>
      </c>
      <c r="AF90" s="23">
        <f t="shared" si="17"/>
        <v>82.603527479999997</v>
      </c>
      <c r="AG90" s="86">
        <f t="shared" si="18"/>
        <v>0.86678588690000002</v>
      </c>
      <c r="AH90" s="86">
        <f t="shared" si="19"/>
        <v>11.33177132</v>
      </c>
      <c r="AI90" s="86">
        <f t="shared" si="20"/>
        <v>2.9836939440000001</v>
      </c>
      <c r="AJ90" s="86">
        <f t="shared" si="21"/>
        <v>0.97408412160000002</v>
      </c>
      <c r="AK90" s="86">
        <f t="shared" si="22"/>
        <v>1.2401372530000001</v>
      </c>
      <c r="AL90" s="45">
        <f t="shared" si="12"/>
        <v>92.280921820000003</v>
      </c>
      <c r="AM90" s="46">
        <v>9</v>
      </c>
      <c r="AN90" s="47">
        <f t="shared" si="13"/>
        <v>34.017944659999998</v>
      </c>
      <c r="AO90" s="46">
        <v>14</v>
      </c>
      <c r="AP90" s="47">
        <f t="shared" si="14"/>
        <v>36.841640419999997</v>
      </c>
      <c r="AQ90" s="164">
        <v>18</v>
      </c>
      <c r="AR90" s="48">
        <v>71621</v>
      </c>
      <c r="AS90" s="87">
        <v>12</v>
      </c>
      <c r="AT90" s="50">
        <v>75227</v>
      </c>
      <c r="AU90" s="87">
        <v>14</v>
      </c>
      <c r="AV90" s="165">
        <f t="shared" si="15"/>
        <v>53.805125599999997</v>
      </c>
      <c r="AW90" s="100"/>
      <c r="AX90" s="39">
        <v>1505828</v>
      </c>
      <c r="AY90" s="40">
        <v>560282</v>
      </c>
      <c r="AZ90" s="40">
        <v>865140</v>
      </c>
      <c r="BA90" s="39">
        <v>1143601</v>
      </c>
      <c r="BB90" s="40">
        <v>310676</v>
      </c>
      <c r="BC90" s="40">
        <v>515231</v>
      </c>
      <c r="BD90" s="39">
        <v>1020861</v>
      </c>
      <c r="BE90" s="40">
        <v>251813</v>
      </c>
      <c r="BF90" s="40">
        <v>740600</v>
      </c>
      <c r="BG90" s="39">
        <v>958996</v>
      </c>
      <c r="BH90" s="40">
        <v>327670</v>
      </c>
      <c r="BI90" s="40">
        <v>596030</v>
      </c>
      <c r="BJ90" s="39">
        <v>1062897</v>
      </c>
      <c r="BK90" s="40">
        <v>328541</v>
      </c>
      <c r="BL90" s="40">
        <v>665215</v>
      </c>
      <c r="BM90" s="159">
        <v>69141</v>
      </c>
      <c r="BN90" s="39">
        <v>2938725</v>
      </c>
      <c r="BO90" s="40">
        <v>2410835</v>
      </c>
      <c r="BP90" s="40">
        <v>29460</v>
      </c>
      <c r="BQ90" s="40">
        <v>332260</v>
      </c>
      <c r="BR90" s="40">
        <v>70770</v>
      </c>
      <c r="BS90" s="40">
        <v>28555</v>
      </c>
      <c r="BT90" s="40">
        <v>66845</v>
      </c>
      <c r="BU90" s="39">
        <v>2029039</v>
      </c>
      <c r="BV90" s="40">
        <v>1728555</v>
      </c>
      <c r="BW90" s="40">
        <v>18720</v>
      </c>
      <c r="BX90" s="40">
        <v>176255</v>
      </c>
      <c r="BY90" s="40">
        <v>51770</v>
      </c>
      <c r="BZ90" s="40">
        <v>20390</v>
      </c>
      <c r="CA90" s="40">
        <v>33349</v>
      </c>
      <c r="CB90" s="39">
        <v>2763878</v>
      </c>
      <c r="CC90" s="40">
        <v>2221712</v>
      </c>
      <c r="CD90" s="40">
        <v>25951</v>
      </c>
      <c r="CE90" s="40">
        <v>358340</v>
      </c>
      <c r="CF90" s="40">
        <v>78085</v>
      </c>
      <c r="CG90" s="40">
        <v>27081</v>
      </c>
      <c r="CH90" s="159">
        <v>52709</v>
      </c>
      <c r="CI90" s="39">
        <v>1892855</v>
      </c>
      <c r="CJ90" s="40">
        <v>1563565</v>
      </c>
      <c r="CK90" s="40">
        <v>16407</v>
      </c>
      <c r="CL90" s="40">
        <v>214494</v>
      </c>
      <c r="CM90" s="40">
        <v>56477</v>
      </c>
      <c r="CN90" s="40">
        <v>18438</v>
      </c>
      <c r="CO90" s="159">
        <v>23474</v>
      </c>
      <c r="CP90" s="41">
        <v>1824052</v>
      </c>
      <c r="CQ90" s="42">
        <v>140800</v>
      </c>
      <c r="CR90" s="42">
        <v>416545</v>
      </c>
      <c r="CS90" s="42">
        <v>646202</v>
      </c>
      <c r="CT90" s="42">
        <v>620505</v>
      </c>
      <c r="CU90" s="41">
        <v>1483251</v>
      </c>
      <c r="CV90" s="42">
        <v>64666</v>
      </c>
      <c r="CW90" s="42">
        <v>320653</v>
      </c>
      <c r="CX90" s="42">
        <v>551478</v>
      </c>
      <c r="CY90" s="160">
        <v>546454</v>
      </c>
    </row>
    <row r="91" spans="1:103">
      <c r="A91" s="154" t="s">
        <v>2961</v>
      </c>
      <c r="B91" s="150">
        <v>2016</v>
      </c>
      <c r="C91" s="186" t="s">
        <v>2621</v>
      </c>
      <c r="D91" s="140" t="s">
        <v>80</v>
      </c>
      <c r="E91" s="29" t="s">
        <v>98</v>
      </c>
      <c r="F91" s="156" t="s">
        <v>307</v>
      </c>
      <c r="G91" s="29" t="s">
        <v>2965</v>
      </c>
      <c r="H91" s="156" t="s">
        <v>2966</v>
      </c>
      <c r="I91" s="166">
        <v>2010</v>
      </c>
      <c r="J91" s="150">
        <v>1971</v>
      </c>
      <c r="K91" s="100" t="s">
        <v>85</v>
      </c>
      <c r="L91" s="100" t="s">
        <v>49</v>
      </c>
      <c r="M91" s="100" t="s">
        <v>175</v>
      </c>
      <c r="N91" s="100" t="s">
        <v>87</v>
      </c>
      <c r="O91" s="100" t="s">
        <v>2625</v>
      </c>
      <c r="P91" s="43">
        <f t="shared" si="0"/>
        <v>37.20756952</v>
      </c>
      <c r="Q91" s="162">
        <f t="shared" si="1"/>
        <v>57.452776810000003</v>
      </c>
      <c r="R91" s="43">
        <f t="shared" si="2"/>
        <v>27.166468030000001</v>
      </c>
      <c r="S91" s="162">
        <f t="shared" si="3"/>
        <v>45.053388380000001</v>
      </c>
      <c r="T91" s="43">
        <f t="shared" si="4"/>
        <v>24.666727399999999</v>
      </c>
      <c r="U91" s="162">
        <f t="shared" si="5"/>
        <v>72.546605270000001</v>
      </c>
      <c r="V91" s="43">
        <f t="shared" si="6"/>
        <v>34.168025729999997</v>
      </c>
      <c r="W91" s="162">
        <f t="shared" si="7"/>
        <v>62.151458400000003</v>
      </c>
      <c r="X91" s="43">
        <f t="shared" si="59"/>
        <v>27.057891300000001</v>
      </c>
      <c r="Y91" s="162">
        <f t="shared" si="9"/>
        <v>68.145889949999997</v>
      </c>
      <c r="Z91" s="23">
        <f t="shared" ref="Z91:AE91" si="110">BV91/$BU91*100</f>
        <v>85.19082186</v>
      </c>
      <c r="AA91" s="86">
        <f t="shared" si="110"/>
        <v>0.92260424760000004</v>
      </c>
      <c r="AB91" s="86">
        <f t="shared" si="110"/>
        <v>8.6866245549999999</v>
      </c>
      <c r="AC91" s="86">
        <f t="shared" si="110"/>
        <v>2.5514541610000001</v>
      </c>
      <c r="AD91" s="86">
        <f t="shared" si="110"/>
        <v>1.0049092209999999</v>
      </c>
      <c r="AE91" s="86">
        <f t="shared" si="110"/>
        <v>1.643585954</v>
      </c>
      <c r="AF91" s="23">
        <f t="shared" si="17"/>
        <v>82.603527479999997</v>
      </c>
      <c r="AG91" s="86">
        <f t="shared" si="18"/>
        <v>0.86678588690000002</v>
      </c>
      <c r="AH91" s="86">
        <f t="shared" si="19"/>
        <v>11.33177132</v>
      </c>
      <c r="AI91" s="86">
        <f t="shared" si="20"/>
        <v>2.9836939440000001</v>
      </c>
      <c r="AJ91" s="86">
        <f t="shared" si="21"/>
        <v>0.97408412160000002</v>
      </c>
      <c r="AK91" s="86">
        <f t="shared" si="22"/>
        <v>1.2401372530000001</v>
      </c>
      <c r="AL91" s="45">
        <f t="shared" si="12"/>
        <v>92.280921820000003</v>
      </c>
      <c r="AM91" s="46">
        <v>9</v>
      </c>
      <c r="AN91" s="47">
        <f t="shared" si="13"/>
        <v>34.017944659999998</v>
      </c>
      <c r="AO91" s="46">
        <v>14</v>
      </c>
      <c r="AP91" s="47">
        <f t="shared" si="14"/>
        <v>36.841640419999997</v>
      </c>
      <c r="AQ91" s="164">
        <v>18</v>
      </c>
      <c r="AR91" s="48">
        <v>71621</v>
      </c>
      <c r="AS91" s="87">
        <v>12</v>
      </c>
      <c r="AT91" s="50">
        <v>75227</v>
      </c>
      <c r="AU91" s="87">
        <v>14</v>
      </c>
      <c r="AV91" s="165">
        <f t="shared" si="15"/>
        <v>53.805125599999997</v>
      </c>
      <c r="AW91" s="100"/>
      <c r="AX91" s="39">
        <v>1505828</v>
      </c>
      <c r="AY91" s="40">
        <v>560282</v>
      </c>
      <c r="AZ91" s="40">
        <v>865140</v>
      </c>
      <c r="BA91" s="39">
        <v>1143601</v>
      </c>
      <c r="BB91" s="40">
        <v>310676</v>
      </c>
      <c r="BC91" s="40">
        <v>515231</v>
      </c>
      <c r="BD91" s="39">
        <v>1020861</v>
      </c>
      <c r="BE91" s="40">
        <v>251813</v>
      </c>
      <c r="BF91" s="40">
        <v>740600</v>
      </c>
      <c r="BG91" s="39">
        <v>958996</v>
      </c>
      <c r="BH91" s="40">
        <v>327670</v>
      </c>
      <c r="BI91" s="40">
        <v>596030</v>
      </c>
      <c r="BJ91" s="39">
        <v>1115608</v>
      </c>
      <c r="BK91" s="40">
        <v>301860</v>
      </c>
      <c r="BL91" s="40">
        <v>760241</v>
      </c>
      <c r="BM91" s="159">
        <v>53507</v>
      </c>
      <c r="BN91" s="39">
        <v>2938725</v>
      </c>
      <c r="BO91" s="40">
        <v>2410835</v>
      </c>
      <c r="BP91" s="40">
        <v>29460</v>
      </c>
      <c r="BQ91" s="40">
        <v>332260</v>
      </c>
      <c r="BR91" s="40">
        <v>70770</v>
      </c>
      <c r="BS91" s="40">
        <v>28555</v>
      </c>
      <c r="BT91" s="40">
        <v>66845</v>
      </c>
      <c r="BU91" s="39">
        <v>2029039</v>
      </c>
      <c r="BV91" s="40">
        <v>1728555</v>
      </c>
      <c r="BW91" s="40">
        <v>18720</v>
      </c>
      <c r="BX91" s="40">
        <v>176255</v>
      </c>
      <c r="BY91" s="40">
        <v>51770</v>
      </c>
      <c r="BZ91" s="40">
        <v>20390</v>
      </c>
      <c r="CA91" s="40">
        <v>33349</v>
      </c>
      <c r="CB91" s="39">
        <v>2763878</v>
      </c>
      <c r="CC91" s="40">
        <v>2221712</v>
      </c>
      <c r="CD91" s="40">
        <v>25951</v>
      </c>
      <c r="CE91" s="40">
        <v>358340</v>
      </c>
      <c r="CF91" s="40">
        <v>78085</v>
      </c>
      <c r="CG91" s="40">
        <v>27081</v>
      </c>
      <c r="CH91" s="159">
        <v>52709</v>
      </c>
      <c r="CI91" s="39">
        <v>1892855</v>
      </c>
      <c r="CJ91" s="40">
        <v>1563565</v>
      </c>
      <c r="CK91" s="40">
        <v>16407</v>
      </c>
      <c r="CL91" s="40">
        <v>214494</v>
      </c>
      <c r="CM91" s="40">
        <v>56477</v>
      </c>
      <c r="CN91" s="40">
        <v>18438</v>
      </c>
      <c r="CO91" s="159">
        <v>23474</v>
      </c>
      <c r="CP91" s="41">
        <v>1824052</v>
      </c>
      <c r="CQ91" s="42">
        <v>140800</v>
      </c>
      <c r="CR91" s="42">
        <v>416545</v>
      </c>
      <c r="CS91" s="42">
        <v>646202</v>
      </c>
      <c r="CT91" s="42">
        <v>620505</v>
      </c>
      <c r="CU91" s="41">
        <v>1483251</v>
      </c>
      <c r="CV91" s="42">
        <v>64666</v>
      </c>
      <c r="CW91" s="42">
        <v>320653</v>
      </c>
      <c r="CX91" s="42">
        <v>551478</v>
      </c>
      <c r="CY91" s="160">
        <v>546454</v>
      </c>
    </row>
    <row r="92" spans="1:103">
      <c r="A92" s="154" t="s">
        <v>2967</v>
      </c>
      <c r="B92" s="150">
        <v>2018</v>
      </c>
      <c r="C92" s="188" t="s">
        <v>2635</v>
      </c>
      <c r="D92" s="192" t="s">
        <v>2766</v>
      </c>
      <c r="E92" s="29" t="s">
        <v>2968</v>
      </c>
      <c r="F92" s="156" t="s">
        <v>2969</v>
      </c>
      <c r="G92" s="29" t="s">
        <v>2970</v>
      </c>
      <c r="H92" s="156" t="s">
        <v>2971</v>
      </c>
      <c r="I92" s="166">
        <v>2006</v>
      </c>
      <c r="J92" s="150">
        <v>1941</v>
      </c>
      <c r="K92" s="100" t="s">
        <v>85</v>
      </c>
      <c r="L92" s="100" t="s">
        <v>49</v>
      </c>
      <c r="M92" s="100" t="s">
        <v>410</v>
      </c>
      <c r="N92" s="100" t="s">
        <v>87</v>
      </c>
      <c r="O92" s="100" t="s">
        <v>2625</v>
      </c>
      <c r="P92" s="43">
        <f t="shared" si="0"/>
        <v>66.086416929999999</v>
      </c>
      <c r="Q92" s="162">
        <f t="shared" si="1"/>
        <v>30.67376466</v>
      </c>
      <c r="R92" s="43">
        <f t="shared" si="2"/>
        <v>56.677785989999997</v>
      </c>
      <c r="S92" s="162">
        <f t="shared" si="3"/>
        <v>30.269434759999999</v>
      </c>
      <c r="T92" s="43">
        <f t="shared" si="4"/>
        <v>66.570550299999994</v>
      </c>
      <c r="U92" s="162">
        <f t="shared" si="5"/>
        <v>30.972635239999999</v>
      </c>
      <c r="V92" s="43">
        <f t="shared" si="6"/>
        <v>67.455683199999996</v>
      </c>
      <c r="W92" s="162">
        <f t="shared" si="7"/>
        <v>30.449228720000001</v>
      </c>
      <c r="X92" s="88">
        <f t="shared" si="59"/>
        <v>67.363474969999999</v>
      </c>
      <c r="Y92" s="162">
        <f t="shared" si="9"/>
        <v>27.442558250000001</v>
      </c>
      <c r="Z92" s="23">
        <f t="shared" ref="Z92:AE92" si="111">BV92/$BU92*100</f>
        <v>94.777338549999996</v>
      </c>
      <c r="AA92" s="86">
        <f t="shared" si="111"/>
        <v>0.90557056999999996</v>
      </c>
      <c r="AB92" s="86">
        <f t="shared" si="111"/>
        <v>1.5640756730000001</v>
      </c>
      <c r="AC92" s="86">
        <f t="shared" si="111"/>
        <v>1.111290388</v>
      </c>
      <c r="AD92" s="86">
        <f t="shared" si="111"/>
        <v>0.31362187889999998</v>
      </c>
      <c r="AE92" s="86">
        <f t="shared" si="111"/>
        <v>1.328102941</v>
      </c>
      <c r="AF92" s="23">
        <f t="shared" si="17"/>
        <v>95.176512770000002</v>
      </c>
      <c r="AG92" s="86">
        <f t="shared" si="18"/>
        <v>0.77340143559999996</v>
      </c>
      <c r="AH92" s="86">
        <f t="shared" si="19"/>
        <v>1.2745011159999999</v>
      </c>
      <c r="AI92" s="86">
        <f t="shared" si="20"/>
        <v>1.207029897</v>
      </c>
      <c r="AJ92" s="86">
        <f t="shared" si="21"/>
        <v>0.326077324</v>
      </c>
      <c r="AK92" s="86">
        <f t="shared" si="22"/>
        <v>1.2424774629999999</v>
      </c>
      <c r="AL92" s="45">
        <f t="shared" si="12"/>
        <v>92.672206329999995</v>
      </c>
      <c r="AM92" s="46">
        <v>6</v>
      </c>
      <c r="AN92" s="47">
        <f t="shared" si="13"/>
        <v>38.02456523</v>
      </c>
      <c r="AO92" s="46">
        <v>7</v>
      </c>
      <c r="AP92" s="47">
        <f t="shared" si="14"/>
        <v>37.977631799999997</v>
      </c>
      <c r="AQ92" s="164">
        <v>13</v>
      </c>
      <c r="AR92" s="48">
        <v>61973</v>
      </c>
      <c r="AS92" s="87">
        <v>21</v>
      </c>
      <c r="AT92" s="50">
        <v>62770</v>
      </c>
      <c r="AU92" s="87">
        <v>29</v>
      </c>
      <c r="AV92" s="165">
        <f t="shared" si="15"/>
        <v>58.783149889999997</v>
      </c>
      <c r="AW92" s="100"/>
      <c r="AX92" s="39">
        <v>367428</v>
      </c>
      <c r="AY92" s="40">
        <v>242820</v>
      </c>
      <c r="AZ92" s="40">
        <v>112704</v>
      </c>
      <c r="BA92" s="39">
        <v>315067</v>
      </c>
      <c r="BB92" s="40">
        <v>178573</v>
      </c>
      <c r="BC92" s="40">
        <v>95369</v>
      </c>
      <c r="BD92" s="39">
        <v>299290</v>
      </c>
      <c r="BE92" s="40">
        <v>199239</v>
      </c>
      <c r="BF92" s="40">
        <v>92698</v>
      </c>
      <c r="BG92" s="39">
        <v>325046</v>
      </c>
      <c r="BH92" s="40">
        <v>219262</v>
      </c>
      <c r="BI92" s="40">
        <v>98974</v>
      </c>
      <c r="BJ92" s="39">
        <v>272624</v>
      </c>
      <c r="BK92" s="40">
        <v>183649</v>
      </c>
      <c r="BL92" s="40">
        <v>74815</v>
      </c>
      <c r="BM92" s="159">
        <v>14160</v>
      </c>
      <c r="BN92" s="39">
        <v>610985</v>
      </c>
      <c r="BO92" s="40">
        <v>573960</v>
      </c>
      <c r="BP92" s="40">
        <v>6460</v>
      </c>
      <c r="BQ92" s="40">
        <v>10890</v>
      </c>
      <c r="BR92" s="40">
        <v>6890</v>
      </c>
      <c r="BS92" s="40">
        <v>1785</v>
      </c>
      <c r="BT92" s="40">
        <v>11000</v>
      </c>
      <c r="BU92" s="39">
        <v>495820</v>
      </c>
      <c r="BV92" s="40">
        <v>469925</v>
      </c>
      <c r="BW92" s="40">
        <v>4490</v>
      </c>
      <c r="BX92" s="40">
        <v>7755</v>
      </c>
      <c r="BY92" s="40">
        <v>5510</v>
      </c>
      <c r="BZ92" s="40">
        <v>1555</v>
      </c>
      <c r="CA92" s="40">
        <v>6585</v>
      </c>
      <c r="CB92" s="39">
        <v>625741</v>
      </c>
      <c r="CC92" s="40">
        <v>590223</v>
      </c>
      <c r="CD92" s="40">
        <v>5943</v>
      </c>
      <c r="CE92" s="40">
        <v>9208</v>
      </c>
      <c r="CF92" s="40">
        <v>8015</v>
      </c>
      <c r="CG92" s="40">
        <v>2023</v>
      </c>
      <c r="CH92" s="159">
        <v>10329</v>
      </c>
      <c r="CI92" s="39">
        <v>496508</v>
      </c>
      <c r="CJ92" s="40">
        <v>472559</v>
      </c>
      <c r="CK92" s="40">
        <v>3840</v>
      </c>
      <c r="CL92" s="40">
        <v>6328</v>
      </c>
      <c r="CM92" s="40">
        <v>5993</v>
      </c>
      <c r="CN92" s="40">
        <v>1619</v>
      </c>
      <c r="CO92" s="159">
        <v>6169</v>
      </c>
      <c r="CP92" s="41">
        <v>440460</v>
      </c>
      <c r="CQ92" s="42">
        <v>32276</v>
      </c>
      <c r="CR92" s="42">
        <v>126832</v>
      </c>
      <c r="CS92" s="42">
        <v>113869</v>
      </c>
      <c r="CT92" s="42">
        <v>167483</v>
      </c>
      <c r="CU92" s="41">
        <v>416037</v>
      </c>
      <c r="CV92" s="42">
        <v>28522</v>
      </c>
      <c r="CW92" s="42">
        <v>122016</v>
      </c>
      <c r="CX92" s="42">
        <v>107498</v>
      </c>
      <c r="CY92" s="160">
        <v>158001</v>
      </c>
    </row>
    <row r="93" spans="1:103">
      <c r="A93" s="155" t="s">
        <v>2967</v>
      </c>
      <c r="B93" s="150">
        <v>2016</v>
      </c>
      <c r="C93" s="186" t="s">
        <v>2621</v>
      </c>
      <c r="D93" s="140" t="s">
        <v>126</v>
      </c>
      <c r="E93" s="29" t="s">
        <v>1836</v>
      </c>
      <c r="F93" s="156" t="s">
        <v>2972</v>
      </c>
      <c r="G93" s="29" t="s">
        <v>2973</v>
      </c>
      <c r="H93" s="156" t="s">
        <v>2974</v>
      </c>
      <c r="I93" s="166">
        <v>1974</v>
      </c>
      <c r="J93" s="150">
        <v>1940</v>
      </c>
      <c r="K93" s="100" t="s">
        <v>85</v>
      </c>
      <c r="L93" s="100" t="s">
        <v>49</v>
      </c>
      <c r="M93" s="100" t="s">
        <v>148</v>
      </c>
      <c r="N93" s="100" t="s">
        <v>87</v>
      </c>
      <c r="O93" s="100" t="s">
        <v>2625</v>
      </c>
      <c r="P93" s="43">
        <f t="shared" si="0"/>
        <v>66.086416929999999</v>
      </c>
      <c r="Q93" s="162">
        <f t="shared" si="1"/>
        <v>30.67376466</v>
      </c>
      <c r="R93" s="43">
        <f t="shared" si="2"/>
        <v>56.677785989999997</v>
      </c>
      <c r="S93" s="162">
        <f t="shared" si="3"/>
        <v>30.269434759999999</v>
      </c>
      <c r="T93" s="43">
        <f t="shared" si="4"/>
        <v>66.570550299999994</v>
      </c>
      <c r="U93" s="162">
        <f t="shared" si="5"/>
        <v>30.972635239999999</v>
      </c>
      <c r="V93" s="43">
        <f t="shared" si="6"/>
        <v>67.455683199999996</v>
      </c>
      <c r="W93" s="162">
        <f t="shared" si="7"/>
        <v>30.449228720000001</v>
      </c>
      <c r="X93" s="43">
        <f t="shared" si="59"/>
        <v>61.2611493</v>
      </c>
      <c r="Y93" s="162">
        <f t="shared" si="9"/>
        <v>33.025502770000003</v>
      </c>
      <c r="Z93" s="23">
        <f t="shared" ref="Z93:AE93" si="112">BV93/$BU93*100</f>
        <v>94.777338549999996</v>
      </c>
      <c r="AA93" s="86">
        <f t="shared" si="112"/>
        <v>0.90557056999999996</v>
      </c>
      <c r="AB93" s="86">
        <f t="shared" si="112"/>
        <v>1.5640756730000001</v>
      </c>
      <c r="AC93" s="86">
        <f t="shared" si="112"/>
        <v>1.111290388</v>
      </c>
      <c r="AD93" s="86">
        <f t="shared" si="112"/>
        <v>0.31362187889999998</v>
      </c>
      <c r="AE93" s="86">
        <f t="shared" si="112"/>
        <v>1.328102941</v>
      </c>
      <c r="AF93" s="23">
        <f t="shared" si="17"/>
        <v>95.176512770000002</v>
      </c>
      <c r="AG93" s="86">
        <f t="shared" si="18"/>
        <v>0.77340143559999996</v>
      </c>
      <c r="AH93" s="86">
        <f t="shared" si="19"/>
        <v>1.2745011159999999</v>
      </c>
      <c r="AI93" s="86">
        <f t="shared" si="20"/>
        <v>1.207029897</v>
      </c>
      <c r="AJ93" s="86">
        <f t="shared" si="21"/>
        <v>0.326077324</v>
      </c>
      <c r="AK93" s="86">
        <f t="shared" si="22"/>
        <v>1.2424774629999999</v>
      </c>
      <c r="AL93" s="45">
        <f t="shared" si="12"/>
        <v>92.672206329999995</v>
      </c>
      <c r="AM93" s="46">
        <v>6</v>
      </c>
      <c r="AN93" s="47">
        <f t="shared" si="13"/>
        <v>38.02456523</v>
      </c>
      <c r="AO93" s="46">
        <v>7</v>
      </c>
      <c r="AP93" s="47">
        <f t="shared" si="14"/>
        <v>37.977631799999997</v>
      </c>
      <c r="AQ93" s="164">
        <v>13</v>
      </c>
      <c r="AR93" s="48">
        <v>61973</v>
      </c>
      <c r="AS93" s="87">
        <v>21</v>
      </c>
      <c r="AT93" s="50">
        <v>62770</v>
      </c>
      <c r="AU93" s="87">
        <v>29</v>
      </c>
      <c r="AV93" s="165">
        <f t="shared" si="15"/>
        <v>58.783149889999997</v>
      </c>
      <c r="AW93" s="100"/>
      <c r="AX93" s="39">
        <v>367428</v>
      </c>
      <c r="AY93" s="40">
        <v>242820</v>
      </c>
      <c r="AZ93" s="40">
        <v>112704</v>
      </c>
      <c r="BA93" s="39">
        <v>315067</v>
      </c>
      <c r="BB93" s="40">
        <v>178573</v>
      </c>
      <c r="BC93" s="40">
        <v>95369</v>
      </c>
      <c r="BD93" s="39">
        <v>299290</v>
      </c>
      <c r="BE93" s="40">
        <v>199239</v>
      </c>
      <c r="BF93" s="40">
        <v>92698</v>
      </c>
      <c r="BG93" s="39">
        <v>325046</v>
      </c>
      <c r="BH93" s="40">
        <v>219262</v>
      </c>
      <c r="BI93" s="40">
        <v>98974</v>
      </c>
      <c r="BJ93" s="39">
        <v>313809</v>
      </c>
      <c r="BK93" s="40">
        <v>192243</v>
      </c>
      <c r="BL93" s="40">
        <v>103637</v>
      </c>
      <c r="BM93" s="159">
        <v>17929</v>
      </c>
      <c r="BN93" s="39">
        <v>610985</v>
      </c>
      <c r="BO93" s="40">
        <v>573960</v>
      </c>
      <c r="BP93" s="40">
        <v>6460</v>
      </c>
      <c r="BQ93" s="40">
        <v>10890</v>
      </c>
      <c r="BR93" s="40">
        <v>6890</v>
      </c>
      <c r="BS93" s="40">
        <v>1785</v>
      </c>
      <c r="BT93" s="40">
        <v>11000</v>
      </c>
      <c r="BU93" s="39">
        <v>495820</v>
      </c>
      <c r="BV93" s="40">
        <v>469925</v>
      </c>
      <c r="BW93" s="40">
        <v>4490</v>
      </c>
      <c r="BX93" s="40">
        <v>7755</v>
      </c>
      <c r="BY93" s="40">
        <v>5510</v>
      </c>
      <c r="BZ93" s="40">
        <v>1555</v>
      </c>
      <c r="CA93" s="40">
        <v>6585</v>
      </c>
      <c r="CB93" s="39">
        <v>625741</v>
      </c>
      <c r="CC93" s="40">
        <v>590223</v>
      </c>
      <c r="CD93" s="40">
        <v>5943</v>
      </c>
      <c r="CE93" s="40">
        <v>9208</v>
      </c>
      <c r="CF93" s="40">
        <v>8015</v>
      </c>
      <c r="CG93" s="40">
        <v>2023</v>
      </c>
      <c r="CH93" s="159">
        <v>10329</v>
      </c>
      <c r="CI93" s="39">
        <v>496508</v>
      </c>
      <c r="CJ93" s="40">
        <v>472559</v>
      </c>
      <c r="CK93" s="40">
        <v>3840</v>
      </c>
      <c r="CL93" s="40">
        <v>6328</v>
      </c>
      <c r="CM93" s="40">
        <v>5993</v>
      </c>
      <c r="CN93" s="40">
        <v>1619</v>
      </c>
      <c r="CO93" s="159">
        <v>6169</v>
      </c>
      <c r="CP93" s="41">
        <v>440460</v>
      </c>
      <c r="CQ93" s="42">
        <v>32276</v>
      </c>
      <c r="CR93" s="42">
        <v>126832</v>
      </c>
      <c r="CS93" s="42">
        <v>113869</v>
      </c>
      <c r="CT93" s="42">
        <v>167483</v>
      </c>
      <c r="CU93" s="41">
        <v>416037</v>
      </c>
      <c r="CV93" s="42">
        <v>28522</v>
      </c>
      <c r="CW93" s="42">
        <v>122016</v>
      </c>
      <c r="CX93" s="42">
        <v>107498</v>
      </c>
      <c r="CY93" s="160">
        <v>158001</v>
      </c>
    </row>
    <row r="94" spans="1:103">
      <c r="A94" s="155" t="s">
        <v>1810</v>
      </c>
      <c r="B94" s="150">
        <v>2018</v>
      </c>
      <c r="C94" s="188" t="s">
        <v>2635</v>
      </c>
      <c r="D94" s="140" t="s">
        <v>126</v>
      </c>
      <c r="E94" s="29" t="s">
        <v>1324</v>
      </c>
      <c r="F94" s="156" t="s">
        <v>2975</v>
      </c>
      <c r="G94" s="29" t="s">
        <v>2976</v>
      </c>
      <c r="H94" s="156" t="s">
        <v>2977</v>
      </c>
      <c r="I94" s="166">
        <v>2012</v>
      </c>
      <c r="J94" s="150">
        <v>1958</v>
      </c>
      <c r="K94" s="100" t="s">
        <v>85</v>
      </c>
      <c r="L94" s="100" t="s">
        <v>49</v>
      </c>
      <c r="M94" s="100" t="s">
        <v>148</v>
      </c>
      <c r="N94" s="100" t="s">
        <v>87</v>
      </c>
      <c r="O94" s="100" t="s">
        <v>2625</v>
      </c>
      <c r="P94" s="43">
        <f t="shared" si="0"/>
        <v>54.109517179999997</v>
      </c>
      <c r="Q94" s="162">
        <f t="shared" si="1"/>
        <v>43.995503669999998</v>
      </c>
      <c r="R94" s="43">
        <f t="shared" si="2"/>
        <v>49.751352830000002</v>
      </c>
      <c r="S94" s="162">
        <f t="shared" si="3"/>
        <v>44.427647010000001</v>
      </c>
      <c r="T94" s="43">
        <f t="shared" si="4"/>
        <v>51.156456800000001</v>
      </c>
      <c r="U94" s="162">
        <f t="shared" si="5"/>
        <v>47.283102900000003</v>
      </c>
      <c r="V94" s="43">
        <f t="shared" si="6"/>
        <v>52.629469870000001</v>
      </c>
      <c r="W94" s="162">
        <f t="shared" si="7"/>
        <v>46.330500690000001</v>
      </c>
      <c r="X94" s="43">
        <f t="shared" si="59"/>
        <v>57.002607589999997</v>
      </c>
      <c r="Y94" s="162">
        <f t="shared" si="9"/>
        <v>41.007461720000002</v>
      </c>
      <c r="Z94" s="23">
        <f t="shared" ref="Z94:AE94" si="113">BV94/$BU94*100</f>
        <v>67.910837290000003</v>
      </c>
      <c r="AA94" s="86">
        <f t="shared" si="113"/>
        <v>19.418067879999999</v>
      </c>
      <c r="AB94" s="86">
        <f t="shared" si="113"/>
        <v>5.3921389</v>
      </c>
      <c r="AC94" s="86">
        <f t="shared" si="113"/>
        <v>4.9468790690000004</v>
      </c>
      <c r="AD94" s="86">
        <f t="shared" si="113"/>
        <v>0.24355745340000001</v>
      </c>
      <c r="AE94" s="86">
        <f t="shared" si="113"/>
        <v>2.0885194130000002</v>
      </c>
      <c r="AF94" s="23">
        <f t="shared" si="17"/>
        <v>67.238517689999995</v>
      </c>
      <c r="AG94" s="86">
        <f t="shared" si="18"/>
        <v>18.463493280000002</v>
      </c>
      <c r="AH94" s="86">
        <f t="shared" si="19"/>
        <v>6.9437596409999998</v>
      </c>
      <c r="AI94" s="86">
        <f t="shared" si="20"/>
        <v>5.4999010139999998</v>
      </c>
      <c r="AJ94" s="86">
        <f t="shared" si="21"/>
        <v>0.26308910169999999</v>
      </c>
      <c r="AK94" s="86">
        <f t="shared" si="22"/>
        <v>1.591239278</v>
      </c>
      <c r="AL94" s="45">
        <f t="shared" si="12"/>
        <v>89.694309360000005</v>
      </c>
      <c r="AM94" s="46">
        <v>29</v>
      </c>
      <c r="AN94" s="47">
        <f t="shared" si="13"/>
        <v>38.781447309999997</v>
      </c>
      <c r="AO94" s="46">
        <v>6</v>
      </c>
      <c r="AP94" s="47">
        <f t="shared" si="14"/>
        <v>42.171580499999997</v>
      </c>
      <c r="AQ94" s="164">
        <v>9</v>
      </c>
      <c r="AR94" s="48">
        <v>74222</v>
      </c>
      <c r="AS94" s="87">
        <v>9</v>
      </c>
      <c r="AT94" s="50">
        <v>80036</v>
      </c>
      <c r="AU94" s="87">
        <v>8</v>
      </c>
      <c r="AV94" s="165">
        <f t="shared" si="15"/>
        <v>39.271763880000002</v>
      </c>
      <c r="AW94" s="100"/>
      <c r="AX94" s="39">
        <v>4460524</v>
      </c>
      <c r="AY94" s="40">
        <v>2413568</v>
      </c>
      <c r="AZ94" s="40">
        <v>1962430</v>
      </c>
      <c r="BA94" s="39">
        <v>3982752</v>
      </c>
      <c r="BB94" s="40">
        <v>1981473</v>
      </c>
      <c r="BC94" s="40">
        <v>1769443</v>
      </c>
      <c r="BD94" s="39">
        <v>3854489</v>
      </c>
      <c r="BE94" s="40">
        <v>1971820</v>
      </c>
      <c r="BF94" s="40">
        <v>1822522</v>
      </c>
      <c r="BG94" s="39">
        <v>3723260</v>
      </c>
      <c r="BH94" s="40">
        <v>1959532</v>
      </c>
      <c r="BI94" s="40">
        <v>1725005</v>
      </c>
      <c r="BJ94" s="39">
        <v>3351373</v>
      </c>
      <c r="BK94" s="40">
        <v>1910370</v>
      </c>
      <c r="BL94" s="40">
        <v>1374313</v>
      </c>
      <c r="BM94" s="159">
        <v>66690</v>
      </c>
      <c r="BN94" s="39">
        <v>7953335</v>
      </c>
      <c r="BO94" s="40">
        <v>5167250</v>
      </c>
      <c r="BP94" s="40">
        <v>1551325</v>
      </c>
      <c r="BQ94" s="40">
        <v>566320</v>
      </c>
      <c r="BR94" s="40">
        <v>402895</v>
      </c>
      <c r="BS94" s="40">
        <v>18170</v>
      </c>
      <c r="BT94" s="40">
        <v>247375</v>
      </c>
      <c r="BU94" s="39">
        <v>6140235</v>
      </c>
      <c r="BV94" s="40">
        <v>4169885</v>
      </c>
      <c r="BW94" s="40">
        <v>1192315</v>
      </c>
      <c r="BX94" s="40">
        <v>331090</v>
      </c>
      <c r="BY94" s="40">
        <v>303750</v>
      </c>
      <c r="BZ94" s="40">
        <v>14955</v>
      </c>
      <c r="CA94" s="40">
        <v>128240</v>
      </c>
      <c r="CB94" s="39">
        <v>8001024</v>
      </c>
      <c r="CC94" s="40">
        <v>5186450</v>
      </c>
      <c r="CD94" s="40">
        <v>1523704</v>
      </c>
      <c r="CE94" s="40">
        <v>631825</v>
      </c>
      <c r="CF94" s="40">
        <v>441359</v>
      </c>
      <c r="CG94" s="40">
        <v>20679</v>
      </c>
      <c r="CH94" s="159">
        <v>197007</v>
      </c>
      <c r="CI94" s="39">
        <v>6147347</v>
      </c>
      <c r="CJ94" s="40">
        <v>4133385</v>
      </c>
      <c r="CK94" s="40">
        <v>1135015</v>
      </c>
      <c r="CL94" s="40">
        <v>426857</v>
      </c>
      <c r="CM94" s="40">
        <v>338098</v>
      </c>
      <c r="CN94" s="40">
        <v>16173</v>
      </c>
      <c r="CO94" s="159">
        <v>97819</v>
      </c>
      <c r="CP94" s="41">
        <v>5776886</v>
      </c>
      <c r="CQ94" s="42">
        <v>595348</v>
      </c>
      <c r="CR94" s="42">
        <v>1383769</v>
      </c>
      <c r="CS94" s="42">
        <v>1557409</v>
      </c>
      <c r="CT94" s="42">
        <v>2240360</v>
      </c>
      <c r="CU94" s="41">
        <v>3767293</v>
      </c>
      <c r="CV94" s="42">
        <v>278293</v>
      </c>
      <c r="CW94" s="42">
        <v>886665</v>
      </c>
      <c r="CX94" s="42">
        <v>1013608</v>
      </c>
      <c r="CY94" s="160">
        <v>1588727</v>
      </c>
    </row>
    <row r="95" spans="1:103">
      <c r="A95" s="154" t="s">
        <v>1810</v>
      </c>
      <c r="B95" s="150">
        <v>2014</v>
      </c>
      <c r="C95" s="187" t="s">
        <v>2616</v>
      </c>
      <c r="D95" s="140" t="s">
        <v>126</v>
      </c>
      <c r="E95" s="29" t="s">
        <v>293</v>
      </c>
      <c r="F95" s="156" t="s">
        <v>2978</v>
      </c>
      <c r="G95" s="29" t="s">
        <v>2979</v>
      </c>
      <c r="H95" s="156" t="s">
        <v>2980</v>
      </c>
      <c r="I95" s="166">
        <v>2008</v>
      </c>
      <c r="J95" s="150">
        <v>1954</v>
      </c>
      <c r="K95" s="100" t="s">
        <v>85</v>
      </c>
      <c r="L95" s="100" t="s">
        <v>49</v>
      </c>
      <c r="M95" s="100" t="s">
        <v>123</v>
      </c>
      <c r="N95" s="100" t="s">
        <v>87</v>
      </c>
      <c r="O95" s="100" t="s">
        <v>102</v>
      </c>
      <c r="P95" s="43">
        <f t="shared" si="0"/>
        <v>54.109517179999997</v>
      </c>
      <c r="Q95" s="162">
        <f t="shared" si="1"/>
        <v>43.995503669999998</v>
      </c>
      <c r="R95" s="43">
        <f t="shared" si="2"/>
        <v>49.751352830000002</v>
      </c>
      <c r="S95" s="162">
        <f t="shared" si="3"/>
        <v>44.427647010000001</v>
      </c>
      <c r="T95" s="43">
        <f t="shared" si="4"/>
        <v>51.156456800000001</v>
      </c>
      <c r="U95" s="162">
        <f t="shared" si="5"/>
        <v>47.283102900000003</v>
      </c>
      <c r="V95" s="43">
        <f t="shared" si="6"/>
        <v>52.629469870000001</v>
      </c>
      <c r="W95" s="162">
        <f t="shared" si="7"/>
        <v>46.330500690000001</v>
      </c>
      <c r="X95" s="43">
        <f t="shared" si="59"/>
        <v>55.992083700000002</v>
      </c>
      <c r="Y95" s="162">
        <f t="shared" si="9"/>
        <v>43.908304190000003</v>
      </c>
      <c r="Z95" s="23">
        <f t="shared" ref="Z95:AE95" si="114">BV95/$BU95*100</f>
        <v>67.910837290000003</v>
      </c>
      <c r="AA95" s="86">
        <f t="shared" si="114"/>
        <v>19.418067879999999</v>
      </c>
      <c r="AB95" s="86">
        <f t="shared" si="114"/>
        <v>5.3921389</v>
      </c>
      <c r="AC95" s="86">
        <f t="shared" si="114"/>
        <v>4.9468790690000004</v>
      </c>
      <c r="AD95" s="86">
        <f t="shared" si="114"/>
        <v>0.24355745340000001</v>
      </c>
      <c r="AE95" s="86">
        <f t="shared" si="114"/>
        <v>2.0885194130000002</v>
      </c>
      <c r="AF95" s="23">
        <f t="shared" si="17"/>
        <v>67.238517689999995</v>
      </c>
      <c r="AG95" s="86">
        <f t="shared" si="18"/>
        <v>18.463493280000002</v>
      </c>
      <c r="AH95" s="86">
        <f t="shared" si="19"/>
        <v>6.9437596409999998</v>
      </c>
      <c r="AI95" s="86">
        <f t="shared" si="20"/>
        <v>5.4999010139999998</v>
      </c>
      <c r="AJ95" s="86">
        <f t="shared" si="21"/>
        <v>0.26308910169999999</v>
      </c>
      <c r="AK95" s="86">
        <f t="shared" si="22"/>
        <v>1.591239278</v>
      </c>
      <c r="AL95" s="45">
        <f t="shared" si="12"/>
        <v>89.694309360000005</v>
      </c>
      <c r="AM95" s="46">
        <v>29</v>
      </c>
      <c r="AN95" s="47">
        <f t="shared" si="13"/>
        <v>38.781447309999997</v>
      </c>
      <c r="AO95" s="46">
        <v>6</v>
      </c>
      <c r="AP95" s="47">
        <f t="shared" si="14"/>
        <v>42.171580499999997</v>
      </c>
      <c r="AQ95" s="164">
        <v>9</v>
      </c>
      <c r="AR95" s="48">
        <v>74222</v>
      </c>
      <c r="AS95" s="87">
        <v>9</v>
      </c>
      <c r="AT95" s="50">
        <v>80036</v>
      </c>
      <c r="AU95" s="87">
        <v>8</v>
      </c>
      <c r="AV95" s="165">
        <f t="shared" si="15"/>
        <v>39.271763880000002</v>
      </c>
      <c r="AW95" s="100"/>
      <c r="AX95" s="39">
        <v>4460524</v>
      </c>
      <c r="AY95" s="40">
        <v>2413568</v>
      </c>
      <c r="AZ95" s="40">
        <v>1962430</v>
      </c>
      <c r="BA95" s="39">
        <v>3982752</v>
      </c>
      <c r="BB95" s="40">
        <v>1981473</v>
      </c>
      <c r="BC95" s="40">
        <v>1769443</v>
      </c>
      <c r="BD95" s="39">
        <v>3854489</v>
      </c>
      <c r="BE95" s="40">
        <v>1971820</v>
      </c>
      <c r="BF95" s="40">
        <v>1822522</v>
      </c>
      <c r="BG95" s="39">
        <v>3723260</v>
      </c>
      <c r="BH95" s="40">
        <v>1959532</v>
      </c>
      <c r="BI95" s="40">
        <v>1725005</v>
      </c>
      <c r="BJ95" s="39">
        <v>4405087</v>
      </c>
      <c r="BK95" s="40">
        <v>2466500</v>
      </c>
      <c r="BL95" s="40">
        <v>1934199</v>
      </c>
      <c r="BM95" s="159">
        <v>4388</v>
      </c>
      <c r="BN95" s="39">
        <v>7953335</v>
      </c>
      <c r="BO95" s="40">
        <v>5167250</v>
      </c>
      <c r="BP95" s="40">
        <v>1551325</v>
      </c>
      <c r="BQ95" s="40">
        <v>566320</v>
      </c>
      <c r="BR95" s="40">
        <v>402895</v>
      </c>
      <c r="BS95" s="40">
        <v>18170</v>
      </c>
      <c r="BT95" s="40">
        <v>247375</v>
      </c>
      <c r="BU95" s="39">
        <v>6140235</v>
      </c>
      <c r="BV95" s="40">
        <v>4169885</v>
      </c>
      <c r="BW95" s="40">
        <v>1192315</v>
      </c>
      <c r="BX95" s="40">
        <v>331090</v>
      </c>
      <c r="BY95" s="40">
        <v>303750</v>
      </c>
      <c r="BZ95" s="40">
        <v>14955</v>
      </c>
      <c r="CA95" s="40">
        <v>128240</v>
      </c>
      <c r="CB95" s="39">
        <v>8001024</v>
      </c>
      <c r="CC95" s="40">
        <v>5186450</v>
      </c>
      <c r="CD95" s="40">
        <v>1523704</v>
      </c>
      <c r="CE95" s="40">
        <v>631825</v>
      </c>
      <c r="CF95" s="40">
        <v>441359</v>
      </c>
      <c r="CG95" s="40">
        <v>20679</v>
      </c>
      <c r="CH95" s="159">
        <v>197007</v>
      </c>
      <c r="CI95" s="39">
        <v>6147347</v>
      </c>
      <c r="CJ95" s="40">
        <v>4133385</v>
      </c>
      <c r="CK95" s="40">
        <v>1135015</v>
      </c>
      <c r="CL95" s="40">
        <v>426857</v>
      </c>
      <c r="CM95" s="40">
        <v>338098</v>
      </c>
      <c r="CN95" s="40">
        <v>16173</v>
      </c>
      <c r="CO95" s="159">
        <v>97819</v>
      </c>
      <c r="CP95" s="41">
        <v>5776886</v>
      </c>
      <c r="CQ95" s="42">
        <v>595348</v>
      </c>
      <c r="CR95" s="42">
        <v>1383769</v>
      </c>
      <c r="CS95" s="42">
        <v>1557409</v>
      </c>
      <c r="CT95" s="42">
        <v>2240360</v>
      </c>
      <c r="CU95" s="41">
        <v>3767293</v>
      </c>
      <c r="CV95" s="42">
        <v>278293</v>
      </c>
      <c r="CW95" s="42">
        <v>886665</v>
      </c>
      <c r="CX95" s="42">
        <v>1013608</v>
      </c>
      <c r="CY95" s="160">
        <v>1588727</v>
      </c>
    </row>
    <row r="96" spans="1:103">
      <c r="A96" s="154" t="s">
        <v>2981</v>
      </c>
      <c r="B96" s="150">
        <v>2018</v>
      </c>
      <c r="C96" s="188" t="s">
        <v>2635</v>
      </c>
      <c r="D96" s="140" t="s">
        <v>126</v>
      </c>
      <c r="E96" s="29" t="s">
        <v>2982</v>
      </c>
      <c r="F96" s="156" t="s">
        <v>2983</v>
      </c>
      <c r="G96" s="29" t="s">
        <v>2984</v>
      </c>
      <c r="H96" s="156" t="s">
        <v>2985</v>
      </c>
      <c r="I96" s="166">
        <v>2000</v>
      </c>
      <c r="J96" s="150">
        <v>1958</v>
      </c>
      <c r="K96" s="100" t="s">
        <v>131</v>
      </c>
      <c r="L96" s="100" t="s">
        <v>49</v>
      </c>
      <c r="M96" s="100" t="s">
        <v>148</v>
      </c>
      <c r="N96" s="100" t="s">
        <v>87</v>
      </c>
      <c r="O96" s="100" t="s">
        <v>2625</v>
      </c>
      <c r="P96" s="43">
        <f t="shared" si="0"/>
        <v>57.970301139999997</v>
      </c>
      <c r="Q96" s="162">
        <f t="shared" si="1"/>
        <v>38.766977740000002</v>
      </c>
      <c r="R96" s="43">
        <f t="shared" si="2"/>
        <v>52.539044359999998</v>
      </c>
      <c r="S96" s="162">
        <f t="shared" si="3"/>
        <v>36.832935579999997</v>
      </c>
      <c r="T96" s="43">
        <f t="shared" si="4"/>
        <v>55.798456299999998</v>
      </c>
      <c r="U96" s="162">
        <f t="shared" si="5"/>
        <v>41.02629469</v>
      </c>
      <c r="V96" s="43">
        <f t="shared" si="6"/>
        <v>57.343541870000003</v>
      </c>
      <c r="W96" s="162">
        <f t="shared" si="7"/>
        <v>40.259119679999998</v>
      </c>
      <c r="X96" s="43">
        <f t="shared" si="59"/>
        <v>58.43375992</v>
      </c>
      <c r="Y96" s="162">
        <f t="shared" si="9"/>
        <v>41.56624008</v>
      </c>
      <c r="Z96" s="23">
        <f t="shared" ref="Z96:AE96" si="115">BV96/$BU96*100</f>
        <v>77.279976110000007</v>
      </c>
      <c r="AA96" s="86">
        <f t="shared" si="115"/>
        <v>3.4870418679999999</v>
      </c>
      <c r="AB96" s="86">
        <f t="shared" si="115"/>
        <v>7.32165629</v>
      </c>
      <c r="AC96" s="86">
        <f t="shared" si="115"/>
        <v>7.1062659110000004</v>
      </c>
      <c r="AD96" s="86">
        <f t="shared" si="115"/>
        <v>1.140665609</v>
      </c>
      <c r="AE96" s="86">
        <f t="shared" si="115"/>
        <v>3.6643942109999998</v>
      </c>
      <c r="AF96" s="23">
        <f t="shared" si="17"/>
        <v>76.145486469999994</v>
      </c>
      <c r="AG96" s="86">
        <f t="shared" si="18"/>
        <v>3.2698992410000001</v>
      </c>
      <c r="AH96" s="86">
        <f t="shared" si="19"/>
        <v>8.8730020649999997</v>
      </c>
      <c r="AI96" s="86">
        <f t="shared" si="20"/>
        <v>7.7892380330000002</v>
      </c>
      <c r="AJ96" s="86">
        <f t="shared" si="21"/>
        <v>1.2555252720000001</v>
      </c>
      <c r="AK96" s="86">
        <f t="shared" si="22"/>
        <v>2.666848914</v>
      </c>
      <c r="AL96" s="45">
        <f t="shared" si="12"/>
        <v>91.327291070000001</v>
      </c>
      <c r="AM96" s="46">
        <v>16</v>
      </c>
      <c r="AN96" s="47">
        <f t="shared" si="13"/>
        <v>36.020137900000002</v>
      </c>
      <c r="AO96" s="46">
        <v>11</v>
      </c>
      <c r="AP96" s="47">
        <f t="shared" si="14"/>
        <v>37.430748649999998</v>
      </c>
      <c r="AQ96" s="164">
        <v>16</v>
      </c>
      <c r="AR96" s="48">
        <v>73775</v>
      </c>
      <c r="AS96" s="87">
        <v>10</v>
      </c>
      <c r="AT96" s="50">
        <v>76454</v>
      </c>
      <c r="AU96" s="87">
        <v>12</v>
      </c>
      <c r="AV96" s="165">
        <f t="shared" si="15"/>
        <v>48.353502499999998</v>
      </c>
      <c r="AW96" s="100"/>
      <c r="AX96" s="39">
        <v>4087631</v>
      </c>
      <c r="AY96" s="40">
        <v>2369612</v>
      </c>
      <c r="AZ96" s="40">
        <v>1584651</v>
      </c>
      <c r="BA96" s="39">
        <v>3316996</v>
      </c>
      <c r="BB96" s="40">
        <v>1742718</v>
      </c>
      <c r="BC96" s="40">
        <v>1221747</v>
      </c>
      <c r="BD96" s="39">
        <v>3145958</v>
      </c>
      <c r="BE96" s="40">
        <v>1755396</v>
      </c>
      <c r="BF96" s="40">
        <v>1290670</v>
      </c>
      <c r="BG96" s="39">
        <v>3053261</v>
      </c>
      <c r="BH96" s="40">
        <v>1750848</v>
      </c>
      <c r="BI96" s="40">
        <v>1229216</v>
      </c>
      <c r="BJ96" s="39">
        <v>3086168</v>
      </c>
      <c r="BK96" s="40">
        <v>1803364</v>
      </c>
      <c r="BL96" s="40">
        <v>1282804</v>
      </c>
      <c r="BM96" s="159">
        <v>0</v>
      </c>
      <c r="BN96" s="39">
        <v>6850930</v>
      </c>
      <c r="BO96" s="40">
        <v>4985095</v>
      </c>
      <c r="BP96" s="40">
        <v>244725</v>
      </c>
      <c r="BQ96" s="40">
        <v>717070</v>
      </c>
      <c r="BR96" s="40">
        <v>481710</v>
      </c>
      <c r="BS96" s="40">
        <v>79465</v>
      </c>
      <c r="BT96" s="40">
        <v>342865</v>
      </c>
      <c r="BU96" s="39">
        <v>5257895</v>
      </c>
      <c r="BV96" s="40">
        <v>4063300</v>
      </c>
      <c r="BW96" s="40">
        <v>183345</v>
      </c>
      <c r="BX96" s="40">
        <v>384965</v>
      </c>
      <c r="BY96" s="40">
        <v>373640</v>
      </c>
      <c r="BZ96" s="40">
        <v>59975</v>
      </c>
      <c r="CA96" s="40">
        <v>192670</v>
      </c>
      <c r="CB96" s="39">
        <v>6724540</v>
      </c>
      <c r="CC96" s="40">
        <v>4876804</v>
      </c>
      <c r="CD96" s="40">
        <v>229603</v>
      </c>
      <c r="CE96" s="40">
        <v>755790</v>
      </c>
      <c r="CF96" s="40">
        <v>514417</v>
      </c>
      <c r="CG96" s="40">
        <v>88735</v>
      </c>
      <c r="CH96" s="159">
        <v>259191</v>
      </c>
      <c r="CI96" s="39">
        <v>5143186</v>
      </c>
      <c r="CJ96" s="40">
        <v>3916304</v>
      </c>
      <c r="CK96" s="40">
        <v>168177</v>
      </c>
      <c r="CL96" s="40">
        <v>456355</v>
      </c>
      <c r="CM96" s="40">
        <v>400615</v>
      </c>
      <c r="CN96" s="40">
        <v>64574</v>
      </c>
      <c r="CO96" s="159">
        <v>137161</v>
      </c>
      <c r="CP96" s="41">
        <v>5101624</v>
      </c>
      <c r="CQ96" s="42">
        <v>442449</v>
      </c>
      <c r="CR96" s="42">
        <v>1122330</v>
      </c>
      <c r="CS96" s="42">
        <v>1699233</v>
      </c>
      <c r="CT96" s="42">
        <v>1837612</v>
      </c>
      <c r="CU96" s="41">
        <v>3750649</v>
      </c>
      <c r="CV96" s="42">
        <v>190022</v>
      </c>
      <c r="CW96" s="42">
        <v>834715</v>
      </c>
      <c r="CX96" s="42">
        <v>1322016</v>
      </c>
      <c r="CY96" s="160">
        <v>1403896</v>
      </c>
    </row>
    <row r="97" spans="1:103">
      <c r="A97" s="154" t="s">
        <v>2981</v>
      </c>
      <c r="B97" s="150">
        <v>2016</v>
      </c>
      <c r="C97" s="186" t="s">
        <v>2621</v>
      </c>
      <c r="D97" s="140" t="s">
        <v>126</v>
      </c>
      <c r="E97" s="29" t="s">
        <v>2986</v>
      </c>
      <c r="F97" s="156" t="s">
        <v>2987</v>
      </c>
      <c r="G97" s="29" t="s">
        <v>2988</v>
      </c>
      <c r="H97" s="156" t="s">
        <v>2989</v>
      </c>
      <c r="I97" s="166">
        <v>1992</v>
      </c>
      <c r="J97" s="150">
        <v>1950</v>
      </c>
      <c r="K97" s="100" t="s">
        <v>131</v>
      </c>
      <c r="L97" s="100" t="s">
        <v>49</v>
      </c>
      <c r="M97" s="100" t="s">
        <v>148</v>
      </c>
      <c r="N97" s="100" t="s">
        <v>87</v>
      </c>
      <c r="O97" s="100" t="s">
        <v>2625</v>
      </c>
      <c r="P97" s="43">
        <f t="shared" si="0"/>
        <v>57.970301139999997</v>
      </c>
      <c r="Q97" s="162">
        <f t="shared" si="1"/>
        <v>38.766977740000002</v>
      </c>
      <c r="R97" s="43">
        <f t="shared" si="2"/>
        <v>52.539044359999998</v>
      </c>
      <c r="S97" s="162">
        <f t="shared" si="3"/>
        <v>36.832935579999997</v>
      </c>
      <c r="T97" s="43">
        <f t="shared" si="4"/>
        <v>55.798456299999998</v>
      </c>
      <c r="U97" s="162">
        <f t="shared" si="5"/>
        <v>41.02629469</v>
      </c>
      <c r="V97" s="43">
        <f t="shared" si="6"/>
        <v>57.343541870000003</v>
      </c>
      <c r="W97" s="162">
        <f t="shared" si="7"/>
        <v>40.259119679999998</v>
      </c>
      <c r="X97" s="43">
        <f t="shared" si="59"/>
        <v>59.013010450000003</v>
      </c>
      <c r="Y97" s="162">
        <f t="shared" si="9"/>
        <v>40.986989549999997</v>
      </c>
      <c r="Z97" s="23">
        <f t="shared" ref="Z97:AE97" si="116">BV97/$BU97*100</f>
        <v>77.279976110000007</v>
      </c>
      <c r="AA97" s="86">
        <f t="shared" si="116"/>
        <v>3.4870418679999999</v>
      </c>
      <c r="AB97" s="86">
        <f t="shared" si="116"/>
        <v>7.32165629</v>
      </c>
      <c r="AC97" s="86">
        <f t="shared" si="116"/>
        <v>7.1062659110000004</v>
      </c>
      <c r="AD97" s="86">
        <f t="shared" si="116"/>
        <v>1.140665609</v>
      </c>
      <c r="AE97" s="86">
        <f t="shared" si="116"/>
        <v>3.6643942109999998</v>
      </c>
      <c r="AF97" s="23">
        <f t="shared" si="17"/>
        <v>76.145486469999994</v>
      </c>
      <c r="AG97" s="86">
        <f t="shared" si="18"/>
        <v>3.2698992410000001</v>
      </c>
      <c r="AH97" s="86">
        <f t="shared" si="19"/>
        <v>8.8730020649999997</v>
      </c>
      <c r="AI97" s="86">
        <f t="shared" si="20"/>
        <v>7.7892380330000002</v>
      </c>
      <c r="AJ97" s="86">
        <f t="shared" si="21"/>
        <v>1.2555252720000001</v>
      </c>
      <c r="AK97" s="86">
        <f t="shared" si="22"/>
        <v>2.666848914</v>
      </c>
      <c r="AL97" s="45">
        <f t="shared" si="12"/>
        <v>91.327291070000001</v>
      </c>
      <c r="AM97" s="46">
        <v>16</v>
      </c>
      <c r="AN97" s="47">
        <f t="shared" si="13"/>
        <v>36.020137900000002</v>
      </c>
      <c r="AO97" s="46">
        <v>11</v>
      </c>
      <c r="AP97" s="47">
        <f t="shared" si="14"/>
        <v>37.430748649999998</v>
      </c>
      <c r="AQ97" s="164">
        <v>16</v>
      </c>
      <c r="AR97" s="48">
        <v>73775</v>
      </c>
      <c r="AS97" s="87">
        <v>10</v>
      </c>
      <c r="AT97" s="50">
        <v>76454</v>
      </c>
      <c r="AU97" s="87">
        <v>12</v>
      </c>
      <c r="AV97" s="165">
        <f t="shared" si="15"/>
        <v>48.353502499999998</v>
      </c>
      <c r="AW97" s="100"/>
      <c r="AX97" s="39">
        <v>4087631</v>
      </c>
      <c r="AY97" s="40">
        <v>2369612</v>
      </c>
      <c r="AZ97" s="40">
        <v>1584651</v>
      </c>
      <c r="BA97" s="39">
        <v>3316996</v>
      </c>
      <c r="BB97" s="40">
        <v>1742718</v>
      </c>
      <c r="BC97" s="40">
        <v>1221747</v>
      </c>
      <c r="BD97" s="39">
        <v>3145958</v>
      </c>
      <c r="BE97" s="40">
        <v>1755396</v>
      </c>
      <c r="BF97" s="40">
        <v>1290670</v>
      </c>
      <c r="BG97" s="39">
        <v>3053261</v>
      </c>
      <c r="BH97" s="40">
        <v>1750848</v>
      </c>
      <c r="BI97" s="40">
        <v>1229216</v>
      </c>
      <c r="BJ97" s="39">
        <v>3243317</v>
      </c>
      <c r="BK97" s="40">
        <v>1913979</v>
      </c>
      <c r="BL97" s="40">
        <v>1329338</v>
      </c>
      <c r="BM97" s="159">
        <v>0</v>
      </c>
      <c r="BN97" s="39">
        <v>6850930</v>
      </c>
      <c r="BO97" s="40">
        <v>4985095</v>
      </c>
      <c r="BP97" s="40">
        <v>244725</v>
      </c>
      <c r="BQ97" s="40">
        <v>717070</v>
      </c>
      <c r="BR97" s="40">
        <v>481710</v>
      </c>
      <c r="BS97" s="40">
        <v>79465</v>
      </c>
      <c r="BT97" s="40">
        <v>342865</v>
      </c>
      <c r="BU97" s="39">
        <v>5257895</v>
      </c>
      <c r="BV97" s="40">
        <v>4063300</v>
      </c>
      <c r="BW97" s="40">
        <v>183345</v>
      </c>
      <c r="BX97" s="40">
        <v>384965</v>
      </c>
      <c r="BY97" s="40">
        <v>373640</v>
      </c>
      <c r="BZ97" s="40">
        <v>59975</v>
      </c>
      <c r="CA97" s="40">
        <v>192670</v>
      </c>
      <c r="CB97" s="39">
        <v>6724540</v>
      </c>
      <c r="CC97" s="40">
        <v>4876804</v>
      </c>
      <c r="CD97" s="40">
        <v>229603</v>
      </c>
      <c r="CE97" s="40">
        <v>755790</v>
      </c>
      <c r="CF97" s="40">
        <v>514417</v>
      </c>
      <c r="CG97" s="40">
        <v>88735</v>
      </c>
      <c r="CH97" s="159">
        <v>259191</v>
      </c>
      <c r="CI97" s="39">
        <v>5143186</v>
      </c>
      <c r="CJ97" s="40">
        <v>3916304</v>
      </c>
      <c r="CK97" s="40">
        <v>168177</v>
      </c>
      <c r="CL97" s="40">
        <v>456355</v>
      </c>
      <c r="CM97" s="40">
        <v>400615</v>
      </c>
      <c r="CN97" s="40">
        <v>64574</v>
      </c>
      <c r="CO97" s="159">
        <v>137161</v>
      </c>
      <c r="CP97" s="41">
        <v>5101624</v>
      </c>
      <c r="CQ97" s="42">
        <v>442449</v>
      </c>
      <c r="CR97" s="42">
        <v>1122330</v>
      </c>
      <c r="CS97" s="42">
        <v>1699233</v>
      </c>
      <c r="CT97" s="42">
        <v>1837612</v>
      </c>
      <c r="CU97" s="41">
        <v>3750649</v>
      </c>
      <c r="CV97" s="42">
        <v>190022</v>
      </c>
      <c r="CW97" s="42">
        <v>834715</v>
      </c>
      <c r="CX97" s="42">
        <v>1322016</v>
      </c>
      <c r="CY97" s="160">
        <v>1403896</v>
      </c>
    </row>
    <row r="98" spans="1:103">
      <c r="A98" s="155" t="s">
        <v>2990</v>
      </c>
      <c r="B98" s="150">
        <v>2018</v>
      </c>
      <c r="C98" s="188" t="s">
        <v>2635</v>
      </c>
      <c r="D98" s="140" t="s">
        <v>126</v>
      </c>
      <c r="E98" s="29" t="s">
        <v>576</v>
      </c>
      <c r="F98" s="156" t="s">
        <v>2991</v>
      </c>
      <c r="G98" s="29" t="s">
        <v>2992</v>
      </c>
      <c r="H98" s="156" t="s">
        <v>2993</v>
      </c>
      <c r="I98" s="166">
        <v>2010</v>
      </c>
      <c r="J98" s="150">
        <v>1947</v>
      </c>
      <c r="K98" s="100" t="s">
        <v>85</v>
      </c>
      <c r="L98" s="100" t="s">
        <v>49</v>
      </c>
      <c r="M98" s="100" t="s">
        <v>148</v>
      </c>
      <c r="N98" s="100" t="s">
        <v>87</v>
      </c>
      <c r="O98" s="100" t="s">
        <v>2625</v>
      </c>
      <c r="P98" s="43">
        <f t="shared" si="0"/>
        <v>29.696521239999999</v>
      </c>
      <c r="Q98" s="162">
        <f t="shared" si="1"/>
        <v>68.631551920000007</v>
      </c>
      <c r="R98" s="43">
        <f t="shared" si="2"/>
        <v>26.176634119999999</v>
      </c>
      <c r="S98" s="162">
        <f t="shared" si="3"/>
        <v>67.85218605</v>
      </c>
      <c r="T98" s="43">
        <f t="shared" si="4"/>
        <v>35.450418749999997</v>
      </c>
      <c r="U98" s="162">
        <f t="shared" si="5"/>
        <v>62.140037700000001</v>
      </c>
      <c r="V98" s="43">
        <f t="shared" si="6"/>
        <v>42.49017302</v>
      </c>
      <c r="W98" s="162">
        <f t="shared" si="7"/>
        <v>55.580089020000003</v>
      </c>
      <c r="X98" s="43">
        <f t="shared" si="59"/>
        <v>49.572209119999997</v>
      </c>
      <c r="Y98" s="162">
        <f t="shared" si="9"/>
        <v>46.262332899999997</v>
      </c>
      <c r="Z98" s="23">
        <f t="shared" ref="Z98:AE98" si="117">BV98/$BU98*100</f>
        <v>93.560093710000004</v>
      </c>
      <c r="AA98" s="86">
        <f t="shared" si="117"/>
        <v>3.5764087400000002</v>
      </c>
      <c r="AB98" s="86">
        <f t="shared" si="117"/>
        <v>1.1350801109999999</v>
      </c>
      <c r="AC98" s="86">
        <f t="shared" si="117"/>
        <v>0.5581275362</v>
      </c>
      <c r="AD98" s="86">
        <f t="shared" si="117"/>
        <v>0.2109101558</v>
      </c>
      <c r="AE98" s="86">
        <f t="shared" si="117"/>
        <v>0.95937974979999996</v>
      </c>
      <c r="AF98" s="23">
        <f t="shared" si="17"/>
        <v>93.942654630000007</v>
      </c>
      <c r="AG98" s="86">
        <f t="shared" si="18"/>
        <v>3.2832142449999999</v>
      </c>
      <c r="AH98" s="86">
        <f t="shared" si="19"/>
        <v>1.007385492</v>
      </c>
      <c r="AI98" s="86">
        <f t="shared" si="20"/>
        <v>0.69119581649999995</v>
      </c>
      <c r="AJ98" s="86">
        <f t="shared" si="21"/>
        <v>0.19801088450000001</v>
      </c>
      <c r="AK98" s="86">
        <f t="shared" si="22"/>
        <v>0.87753893350000001</v>
      </c>
      <c r="AL98" s="45">
        <f t="shared" si="12"/>
        <v>86.90224766</v>
      </c>
      <c r="AM98" s="46">
        <v>40</v>
      </c>
      <c r="AN98" s="47">
        <f t="shared" si="13"/>
        <v>20.61460572</v>
      </c>
      <c r="AO98" s="46">
        <v>50</v>
      </c>
      <c r="AP98" s="47">
        <f t="shared" si="14"/>
        <v>20.380377200000002</v>
      </c>
      <c r="AQ98" s="164">
        <v>50</v>
      </c>
      <c r="AR98" s="48">
        <v>46711</v>
      </c>
      <c r="AS98" s="87">
        <v>49</v>
      </c>
      <c r="AT98" s="50">
        <v>47128</v>
      </c>
      <c r="AU98" s="87">
        <v>50</v>
      </c>
      <c r="AV98" s="165">
        <f t="shared" si="15"/>
        <v>74.492193700000001</v>
      </c>
      <c r="AW98" s="100"/>
      <c r="AX98" s="39">
        <v>794652</v>
      </c>
      <c r="AY98" s="40">
        <v>235984</v>
      </c>
      <c r="AZ98" s="40">
        <v>545382</v>
      </c>
      <c r="BA98" s="39">
        <v>721231</v>
      </c>
      <c r="BB98" s="40">
        <v>188794</v>
      </c>
      <c r="BC98" s="40">
        <v>489371</v>
      </c>
      <c r="BD98" s="39">
        <v>672119</v>
      </c>
      <c r="BE98" s="40">
        <v>238269</v>
      </c>
      <c r="BF98" s="40">
        <v>417655</v>
      </c>
      <c r="BG98" s="39">
        <v>715123</v>
      </c>
      <c r="BH98" s="40">
        <v>303857</v>
      </c>
      <c r="BI98" s="40">
        <v>397466</v>
      </c>
      <c r="BJ98" s="39">
        <v>586034</v>
      </c>
      <c r="BK98" s="40">
        <v>290510</v>
      </c>
      <c r="BL98" s="40">
        <v>271113</v>
      </c>
      <c r="BM98" s="159">
        <v>24411</v>
      </c>
      <c r="BN98" s="39">
        <v>1802670</v>
      </c>
      <c r="BO98" s="40">
        <v>1669800</v>
      </c>
      <c r="BP98" s="40">
        <v>64835</v>
      </c>
      <c r="BQ98" s="40">
        <v>25270</v>
      </c>
      <c r="BR98" s="40">
        <v>10325</v>
      </c>
      <c r="BS98" s="40">
        <v>3545</v>
      </c>
      <c r="BT98" s="40">
        <v>28895</v>
      </c>
      <c r="BU98" s="39">
        <v>1434260</v>
      </c>
      <c r="BV98" s="40">
        <v>1341895</v>
      </c>
      <c r="BW98" s="40">
        <v>51295</v>
      </c>
      <c r="BX98" s="40">
        <v>16280</v>
      </c>
      <c r="BY98" s="40">
        <v>8005</v>
      </c>
      <c r="BZ98" s="40">
        <v>3025</v>
      </c>
      <c r="CA98" s="40">
        <v>13760</v>
      </c>
      <c r="CB98" s="39">
        <v>1852994</v>
      </c>
      <c r="CC98" s="40">
        <v>1726256</v>
      </c>
      <c r="CD98" s="40">
        <v>62122</v>
      </c>
      <c r="CE98" s="40">
        <v>22268</v>
      </c>
      <c r="CF98" s="40">
        <v>12672</v>
      </c>
      <c r="CG98" s="40">
        <v>3493</v>
      </c>
      <c r="CH98" s="159">
        <v>26183</v>
      </c>
      <c r="CI98" s="39">
        <v>1465576</v>
      </c>
      <c r="CJ98" s="40">
        <v>1376801</v>
      </c>
      <c r="CK98" s="40">
        <v>48118</v>
      </c>
      <c r="CL98" s="40">
        <v>14764</v>
      </c>
      <c r="CM98" s="40">
        <v>10130</v>
      </c>
      <c r="CN98" s="40">
        <v>2902</v>
      </c>
      <c r="CO98" s="159">
        <v>12861</v>
      </c>
      <c r="CP98" s="41">
        <v>1287427</v>
      </c>
      <c r="CQ98" s="42">
        <v>168624</v>
      </c>
      <c r="CR98" s="42">
        <v>519091</v>
      </c>
      <c r="CS98" s="42">
        <v>334314</v>
      </c>
      <c r="CT98" s="42">
        <v>265398</v>
      </c>
      <c r="CU98" s="41">
        <v>1203437</v>
      </c>
      <c r="CV98" s="42">
        <v>158373</v>
      </c>
      <c r="CW98" s="42">
        <v>491777</v>
      </c>
      <c r="CX98" s="42">
        <v>308022</v>
      </c>
      <c r="CY98" s="160">
        <v>245265</v>
      </c>
    </row>
    <row r="99" spans="1:103">
      <c r="A99" s="155" t="s">
        <v>2990</v>
      </c>
      <c r="B99" s="150">
        <v>2014</v>
      </c>
      <c r="C99" s="187" t="s">
        <v>2616</v>
      </c>
      <c r="D99" s="140" t="s">
        <v>80</v>
      </c>
      <c r="E99" s="29" t="s">
        <v>2994</v>
      </c>
      <c r="F99" s="156" t="s">
        <v>2995</v>
      </c>
      <c r="G99" s="29" t="s">
        <v>2996</v>
      </c>
      <c r="H99" s="156" t="s">
        <v>2997</v>
      </c>
      <c r="I99" s="166">
        <v>2014</v>
      </c>
      <c r="J99" s="150">
        <v>1953</v>
      </c>
      <c r="K99" s="100" t="s">
        <v>131</v>
      </c>
      <c r="L99" s="100" t="s">
        <v>49</v>
      </c>
      <c r="M99" s="100" t="s">
        <v>123</v>
      </c>
      <c r="N99" s="100" t="s">
        <v>87</v>
      </c>
      <c r="O99" s="100" t="s">
        <v>102</v>
      </c>
      <c r="P99" s="43">
        <f t="shared" si="0"/>
        <v>29.696521239999999</v>
      </c>
      <c r="Q99" s="162">
        <f t="shared" si="1"/>
        <v>68.631551920000007</v>
      </c>
      <c r="R99" s="43">
        <f t="shared" si="2"/>
        <v>26.176634119999999</v>
      </c>
      <c r="S99" s="162">
        <f t="shared" si="3"/>
        <v>67.85218605</v>
      </c>
      <c r="T99" s="43">
        <f t="shared" si="4"/>
        <v>35.450418749999997</v>
      </c>
      <c r="U99" s="162">
        <f t="shared" si="5"/>
        <v>62.140037700000001</v>
      </c>
      <c r="V99" s="43">
        <f t="shared" si="6"/>
        <v>42.49017302</v>
      </c>
      <c r="W99" s="162">
        <f t="shared" si="7"/>
        <v>55.580089020000003</v>
      </c>
      <c r="X99" s="43">
        <f t="shared" si="59"/>
        <v>27.000146359999999</v>
      </c>
      <c r="Y99" s="162">
        <f t="shared" si="9"/>
        <v>70.283906650000006</v>
      </c>
      <c r="Z99" s="23">
        <f t="shared" ref="Z99:AE99" si="118">BV99/$BU99*100</f>
        <v>93.560093710000004</v>
      </c>
      <c r="AA99" s="86">
        <f t="shared" si="118"/>
        <v>3.5764087400000002</v>
      </c>
      <c r="AB99" s="86">
        <f t="shared" si="118"/>
        <v>1.1350801109999999</v>
      </c>
      <c r="AC99" s="86">
        <f t="shared" si="118"/>
        <v>0.5581275362</v>
      </c>
      <c r="AD99" s="86">
        <f t="shared" si="118"/>
        <v>0.2109101558</v>
      </c>
      <c r="AE99" s="86">
        <f t="shared" si="118"/>
        <v>0.95937974979999996</v>
      </c>
      <c r="AF99" s="23">
        <f t="shared" si="17"/>
        <v>93.942654630000007</v>
      </c>
      <c r="AG99" s="86">
        <f t="shared" si="18"/>
        <v>3.2832142449999999</v>
      </c>
      <c r="AH99" s="86">
        <f t="shared" si="19"/>
        <v>1.007385492</v>
      </c>
      <c r="AI99" s="86">
        <f t="shared" si="20"/>
        <v>0.69119581649999995</v>
      </c>
      <c r="AJ99" s="86">
        <f t="shared" si="21"/>
        <v>0.19801088450000001</v>
      </c>
      <c r="AK99" s="86">
        <f t="shared" si="22"/>
        <v>0.87753893350000001</v>
      </c>
      <c r="AL99" s="45">
        <f t="shared" si="12"/>
        <v>86.90224766</v>
      </c>
      <c r="AM99" s="46">
        <v>40</v>
      </c>
      <c r="AN99" s="47">
        <f t="shared" si="13"/>
        <v>20.61460572</v>
      </c>
      <c r="AO99" s="46">
        <v>50</v>
      </c>
      <c r="AP99" s="47">
        <f t="shared" si="14"/>
        <v>20.380377200000002</v>
      </c>
      <c r="AQ99" s="164">
        <v>50</v>
      </c>
      <c r="AR99" s="48">
        <v>46711</v>
      </c>
      <c r="AS99" s="87">
        <v>49</v>
      </c>
      <c r="AT99" s="50">
        <v>47128</v>
      </c>
      <c r="AU99" s="87">
        <v>50</v>
      </c>
      <c r="AV99" s="165">
        <f t="shared" si="15"/>
        <v>74.492193700000001</v>
      </c>
      <c r="AW99" s="100"/>
      <c r="AX99" s="39">
        <v>794652</v>
      </c>
      <c r="AY99" s="40">
        <v>235984</v>
      </c>
      <c r="AZ99" s="40">
        <v>545382</v>
      </c>
      <c r="BA99" s="39">
        <v>721231</v>
      </c>
      <c r="BB99" s="40">
        <v>188794</v>
      </c>
      <c r="BC99" s="40">
        <v>489371</v>
      </c>
      <c r="BD99" s="39">
        <v>672119</v>
      </c>
      <c r="BE99" s="40">
        <v>238269</v>
      </c>
      <c r="BF99" s="40">
        <v>417655</v>
      </c>
      <c r="BG99" s="39">
        <v>715123</v>
      </c>
      <c r="BH99" s="40">
        <v>303857</v>
      </c>
      <c r="BI99" s="40">
        <v>397466</v>
      </c>
      <c r="BJ99" s="39">
        <v>778918</v>
      </c>
      <c r="BK99" s="40">
        <v>210309</v>
      </c>
      <c r="BL99" s="40">
        <v>547454</v>
      </c>
      <c r="BM99" s="159">
        <v>21155</v>
      </c>
      <c r="BN99" s="39">
        <v>1802670</v>
      </c>
      <c r="BO99" s="40">
        <v>1669800</v>
      </c>
      <c r="BP99" s="40">
        <v>64835</v>
      </c>
      <c r="BQ99" s="40">
        <v>25270</v>
      </c>
      <c r="BR99" s="40">
        <v>10325</v>
      </c>
      <c r="BS99" s="40">
        <v>3545</v>
      </c>
      <c r="BT99" s="40">
        <v>28895</v>
      </c>
      <c r="BU99" s="39">
        <v>1434260</v>
      </c>
      <c r="BV99" s="40">
        <v>1341895</v>
      </c>
      <c r="BW99" s="40">
        <v>51295</v>
      </c>
      <c r="BX99" s="40">
        <v>16280</v>
      </c>
      <c r="BY99" s="40">
        <v>8005</v>
      </c>
      <c r="BZ99" s="40">
        <v>3025</v>
      </c>
      <c r="CA99" s="40">
        <v>13760</v>
      </c>
      <c r="CB99" s="39">
        <v>1852994</v>
      </c>
      <c r="CC99" s="40">
        <v>1726256</v>
      </c>
      <c r="CD99" s="40">
        <v>62122</v>
      </c>
      <c r="CE99" s="40">
        <v>22268</v>
      </c>
      <c r="CF99" s="40">
        <v>12672</v>
      </c>
      <c r="CG99" s="40">
        <v>3493</v>
      </c>
      <c r="CH99" s="159">
        <v>26183</v>
      </c>
      <c r="CI99" s="39">
        <v>1465576</v>
      </c>
      <c r="CJ99" s="40">
        <v>1376801</v>
      </c>
      <c r="CK99" s="40">
        <v>48118</v>
      </c>
      <c r="CL99" s="40">
        <v>14764</v>
      </c>
      <c r="CM99" s="40">
        <v>10130</v>
      </c>
      <c r="CN99" s="40">
        <v>2902</v>
      </c>
      <c r="CO99" s="159">
        <v>12861</v>
      </c>
      <c r="CP99" s="41">
        <v>1287427</v>
      </c>
      <c r="CQ99" s="42">
        <v>168624</v>
      </c>
      <c r="CR99" s="42">
        <v>519091</v>
      </c>
      <c r="CS99" s="42">
        <v>334314</v>
      </c>
      <c r="CT99" s="42">
        <v>265398</v>
      </c>
      <c r="CU99" s="41">
        <v>1203437</v>
      </c>
      <c r="CV99" s="42">
        <v>158373</v>
      </c>
      <c r="CW99" s="42">
        <v>491777</v>
      </c>
      <c r="CX99" s="42">
        <v>308022</v>
      </c>
      <c r="CY99" s="160">
        <v>245265</v>
      </c>
    </row>
    <row r="100" spans="1:103">
      <c r="A100" s="154" t="s">
        <v>2998</v>
      </c>
      <c r="B100" s="150">
        <v>2018</v>
      </c>
      <c r="C100" s="188" t="s">
        <v>2635</v>
      </c>
      <c r="D100" s="140" t="s">
        <v>126</v>
      </c>
      <c r="E100" s="29" t="s">
        <v>2722</v>
      </c>
      <c r="F100" s="156" t="s">
        <v>2999</v>
      </c>
      <c r="G100" s="29" t="s">
        <v>3000</v>
      </c>
      <c r="H100" s="156" t="s">
        <v>3001</v>
      </c>
      <c r="I100" s="166">
        <v>2012</v>
      </c>
      <c r="J100" s="150">
        <v>1962</v>
      </c>
      <c r="K100" s="100" t="s">
        <v>131</v>
      </c>
      <c r="L100" s="100" t="s">
        <v>49</v>
      </c>
      <c r="M100" s="100" t="s">
        <v>894</v>
      </c>
      <c r="N100" s="100" t="s">
        <v>1103</v>
      </c>
      <c r="O100" s="100" t="s">
        <v>2625</v>
      </c>
      <c r="P100" s="43">
        <f t="shared" si="0"/>
        <v>49.449536860000002</v>
      </c>
      <c r="Q100" s="162">
        <f t="shared" si="1"/>
        <v>48.822437319999999</v>
      </c>
      <c r="R100" s="43">
        <f t="shared" si="2"/>
        <v>46.453841369999999</v>
      </c>
      <c r="S100" s="162">
        <f t="shared" si="3"/>
        <v>47.218184569999998</v>
      </c>
      <c r="T100" s="43">
        <f t="shared" si="4"/>
        <v>52.827761649999999</v>
      </c>
      <c r="U100" s="162">
        <f t="shared" si="5"/>
        <v>45.885490769999997</v>
      </c>
      <c r="V100" s="43">
        <f t="shared" si="6"/>
        <v>56.217786519999997</v>
      </c>
      <c r="W100" s="162">
        <f t="shared" si="7"/>
        <v>42.313662489999999</v>
      </c>
      <c r="X100" s="43">
        <f t="shared" si="59"/>
        <v>55.356828100000001</v>
      </c>
      <c r="Y100" s="162">
        <f t="shared" si="9"/>
        <v>44.531775279999998</v>
      </c>
      <c r="Z100" s="23">
        <f t="shared" ref="Z100:AE100" si="119">BV100/$BU100*100</f>
        <v>86.603785250000001</v>
      </c>
      <c r="AA100" s="86">
        <f t="shared" si="119"/>
        <v>5.7027267190000002</v>
      </c>
      <c r="AB100" s="86">
        <f t="shared" si="119"/>
        <v>3.9555287859999999</v>
      </c>
      <c r="AC100" s="86">
        <f t="shared" si="119"/>
        <v>1.79792599</v>
      </c>
      <c r="AD100" s="86">
        <f t="shared" si="119"/>
        <v>0.80008336349999998</v>
      </c>
      <c r="AE100" s="86">
        <f t="shared" si="119"/>
        <v>1.13994989</v>
      </c>
      <c r="AF100" s="23">
        <f t="shared" si="17"/>
        <v>86.341073730000005</v>
      </c>
      <c r="AG100" s="86">
        <f t="shared" si="18"/>
        <v>5.3945100330000004</v>
      </c>
      <c r="AH100" s="86">
        <f t="shared" si="19"/>
        <v>4.5962570620000003</v>
      </c>
      <c r="AI100" s="86">
        <f t="shared" si="20"/>
        <v>2.0197842709999998</v>
      </c>
      <c r="AJ100" s="86">
        <f t="shared" si="21"/>
        <v>0.79169746990000001</v>
      </c>
      <c r="AK100" s="86">
        <f t="shared" si="22"/>
        <v>0.85667743299999999</v>
      </c>
      <c r="AL100" s="45">
        <f t="shared" si="12"/>
        <v>92.208316850000003</v>
      </c>
      <c r="AM100" s="46">
        <v>10</v>
      </c>
      <c r="AN100" s="47">
        <f t="shared" si="13"/>
        <v>30.116730140000001</v>
      </c>
      <c r="AO100" s="46">
        <v>26</v>
      </c>
      <c r="AP100" s="47">
        <f t="shared" si="14"/>
        <v>31.57889445</v>
      </c>
      <c r="AQ100" s="164">
        <v>32</v>
      </c>
      <c r="AR100" s="48">
        <v>61747</v>
      </c>
      <c r="AS100" s="87">
        <v>23</v>
      </c>
      <c r="AT100" s="50">
        <v>64927</v>
      </c>
      <c r="AU100" s="87">
        <v>24</v>
      </c>
      <c r="AV100" s="165">
        <f t="shared" si="15"/>
        <v>59.255267320000002</v>
      </c>
      <c r="AW100" s="100"/>
      <c r="AX100" s="39">
        <v>3298041</v>
      </c>
      <c r="AY100" s="40">
        <v>1630866</v>
      </c>
      <c r="AZ100" s="40">
        <v>1610184</v>
      </c>
      <c r="BA100" s="39">
        <v>2976150</v>
      </c>
      <c r="BB100" s="40">
        <v>1382536</v>
      </c>
      <c r="BC100" s="40">
        <v>1405284</v>
      </c>
      <c r="BD100" s="39">
        <v>3068434</v>
      </c>
      <c r="BE100" s="40">
        <v>1620985</v>
      </c>
      <c r="BF100" s="40">
        <v>1407966</v>
      </c>
      <c r="BG100" s="39">
        <v>2983417</v>
      </c>
      <c r="BH100" s="40">
        <v>1677211</v>
      </c>
      <c r="BI100" s="40">
        <v>1262393</v>
      </c>
      <c r="BJ100" s="39">
        <v>2660763</v>
      </c>
      <c r="BK100" s="40">
        <v>1472914</v>
      </c>
      <c r="BL100" s="40">
        <v>1184885</v>
      </c>
      <c r="BM100" s="159">
        <v>2964</v>
      </c>
      <c r="BN100" s="39">
        <v>5633105</v>
      </c>
      <c r="BO100" s="40">
        <v>4685250</v>
      </c>
      <c r="BP100" s="40">
        <v>358160</v>
      </c>
      <c r="BQ100" s="40">
        <v>318990</v>
      </c>
      <c r="BR100" s="40">
        <v>117420</v>
      </c>
      <c r="BS100" s="40">
        <v>46945</v>
      </c>
      <c r="BT100" s="40">
        <v>106340</v>
      </c>
      <c r="BU100" s="39">
        <v>4366420</v>
      </c>
      <c r="BV100" s="40">
        <v>3781485</v>
      </c>
      <c r="BW100" s="40">
        <v>249005</v>
      </c>
      <c r="BX100" s="40">
        <v>172715</v>
      </c>
      <c r="BY100" s="40">
        <v>78505</v>
      </c>
      <c r="BZ100" s="40">
        <v>34935</v>
      </c>
      <c r="CA100" s="40">
        <v>49775</v>
      </c>
      <c r="CB100" s="39">
        <v>5686986</v>
      </c>
      <c r="CC100" s="40">
        <v>4738411</v>
      </c>
      <c r="CD100" s="40">
        <v>350898</v>
      </c>
      <c r="CE100" s="40">
        <v>336056</v>
      </c>
      <c r="CF100" s="40">
        <v>129617</v>
      </c>
      <c r="CG100" s="40">
        <v>48511</v>
      </c>
      <c r="CH100" s="159">
        <v>83493</v>
      </c>
      <c r="CI100" s="39">
        <v>4347494</v>
      </c>
      <c r="CJ100" s="40">
        <v>3753673</v>
      </c>
      <c r="CK100" s="40">
        <v>234526</v>
      </c>
      <c r="CL100" s="40">
        <v>199822</v>
      </c>
      <c r="CM100" s="40">
        <v>87810</v>
      </c>
      <c r="CN100" s="40">
        <v>34419</v>
      </c>
      <c r="CO100" s="159">
        <v>37244</v>
      </c>
      <c r="CP100" s="41">
        <v>3955705</v>
      </c>
      <c r="CQ100" s="42">
        <v>308216</v>
      </c>
      <c r="CR100" s="42">
        <v>1211981</v>
      </c>
      <c r="CS100" s="42">
        <v>1244179</v>
      </c>
      <c r="CT100" s="42">
        <v>1191329</v>
      </c>
      <c r="CU100" s="41">
        <v>3381290</v>
      </c>
      <c r="CV100" s="42">
        <v>191083</v>
      </c>
      <c r="CW100" s="42">
        <v>1043776</v>
      </c>
      <c r="CX100" s="42">
        <v>1078657</v>
      </c>
      <c r="CY100" s="160">
        <v>1067774</v>
      </c>
    </row>
    <row r="101" spans="1:103">
      <c r="A101" s="155" t="s">
        <v>2998</v>
      </c>
      <c r="B101" s="150">
        <v>2016</v>
      </c>
      <c r="C101" s="186" t="s">
        <v>2621</v>
      </c>
      <c r="D101" s="140" t="s">
        <v>80</v>
      </c>
      <c r="E101" s="29" t="s">
        <v>1106</v>
      </c>
      <c r="F101" s="156" t="s">
        <v>821</v>
      </c>
      <c r="G101" s="29" t="s">
        <v>3002</v>
      </c>
      <c r="H101" s="156" t="s">
        <v>3003</v>
      </c>
      <c r="I101" s="166">
        <v>2010</v>
      </c>
      <c r="J101" s="150">
        <v>1955</v>
      </c>
      <c r="K101" s="100" t="s">
        <v>85</v>
      </c>
      <c r="L101" s="100" t="s">
        <v>49</v>
      </c>
      <c r="M101" s="100" t="s">
        <v>352</v>
      </c>
      <c r="N101" s="100" t="s">
        <v>87</v>
      </c>
      <c r="O101" s="100" t="s">
        <v>2625</v>
      </c>
      <c r="P101" s="43">
        <f t="shared" si="0"/>
        <v>49.449536860000002</v>
      </c>
      <c r="Q101" s="162">
        <f t="shared" si="1"/>
        <v>48.822437319999999</v>
      </c>
      <c r="R101" s="43">
        <f t="shared" si="2"/>
        <v>46.453841369999999</v>
      </c>
      <c r="S101" s="162">
        <f t="shared" si="3"/>
        <v>47.218184569999998</v>
      </c>
      <c r="T101" s="43">
        <f t="shared" si="4"/>
        <v>52.827761649999999</v>
      </c>
      <c r="U101" s="162">
        <f t="shared" si="5"/>
        <v>45.885490769999997</v>
      </c>
      <c r="V101" s="43">
        <f t="shared" si="6"/>
        <v>56.217786519999997</v>
      </c>
      <c r="W101" s="162">
        <f t="shared" si="7"/>
        <v>42.313662489999999</v>
      </c>
      <c r="X101" s="43">
        <f t="shared" si="59"/>
        <v>46.81099493</v>
      </c>
      <c r="Y101" s="162">
        <f t="shared" si="9"/>
        <v>50.172972129999998</v>
      </c>
      <c r="Z101" s="23">
        <f t="shared" ref="Z101:AE101" si="120">BV101/$BU101*100</f>
        <v>86.603785250000001</v>
      </c>
      <c r="AA101" s="86">
        <f t="shared" si="120"/>
        <v>5.7027267190000002</v>
      </c>
      <c r="AB101" s="86">
        <f t="shared" si="120"/>
        <v>3.9555287859999999</v>
      </c>
      <c r="AC101" s="86">
        <f t="shared" si="120"/>
        <v>1.79792599</v>
      </c>
      <c r="AD101" s="86">
        <f t="shared" si="120"/>
        <v>0.80008336349999998</v>
      </c>
      <c r="AE101" s="86">
        <f t="shared" si="120"/>
        <v>1.13994989</v>
      </c>
      <c r="AF101" s="23">
        <f t="shared" si="17"/>
        <v>86.341073730000005</v>
      </c>
      <c r="AG101" s="86">
        <f t="shared" si="18"/>
        <v>5.3945100330000004</v>
      </c>
      <c r="AH101" s="86">
        <f t="shared" si="19"/>
        <v>4.5962570620000003</v>
      </c>
      <c r="AI101" s="86">
        <f t="shared" si="20"/>
        <v>2.0197842709999998</v>
      </c>
      <c r="AJ101" s="86">
        <f t="shared" si="21"/>
        <v>0.79169746990000001</v>
      </c>
      <c r="AK101" s="86">
        <f t="shared" si="22"/>
        <v>0.85667743299999999</v>
      </c>
      <c r="AL101" s="45">
        <f t="shared" si="12"/>
        <v>92.208316850000003</v>
      </c>
      <c r="AM101" s="46">
        <v>10</v>
      </c>
      <c r="AN101" s="47">
        <f t="shared" si="13"/>
        <v>30.116730140000001</v>
      </c>
      <c r="AO101" s="46">
        <v>26</v>
      </c>
      <c r="AP101" s="47">
        <f t="shared" si="14"/>
        <v>31.57889445</v>
      </c>
      <c r="AQ101" s="164">
        <v>32</v>
      </c>
      <c r="AR101" s="48">
        <v>61747</v>
      </c>
      <c r="AS101" s="87">
        <v>23</v>
      </c>
      <c r="AT101" s="50">
        <v>64927</v>
      </c>
      <c r="AU101" s="87">
        <v>24</v>
      </c>
      <c r="AV101" s="165">
        <f t="shared" si="15"/>
        <v>59.255267320000002</v>
      </c>
      <c r="AW101" s="100"/>
      <c r="AX101" s="39">
        <v>3298041</v>
      </c>
      <c r="AY101" s="40">
        <v>1630866</v>
      </c>
      <c r="AZ101" s="40">
        <v>1610184</v>
      </c>
      <c r="BA101" s="39">
        <v>2976150</v>
      </c>
      <c r="BB101" s="40">
        <v>1382536</v>
      </c>
      <c r="BC101" s="40">
        <v>1405284</v>
      </c>
      <c r="BD101" s="39">
        <v>3068434</v>
      </c>
      <c r="BE101" s="40">
        <v>1620985</v>
      </c>
      <c r="BF101" s="40">
        <v>1407966</v>
      </c>
      <c r="BG101" s="39">
        <v>2983417</v>
      </c>
      <c r="BH101" s="40">
        <v>1677211</v>
      </c>
      <c r="BI101" s="40">
        <v>1262393</v>
      </c>
      <c r="BJ101" s="39">
        <v>2948741</v>
      </c>
      <c r="BK101" s="40">
        <v>1380335</v>
      </c>
      <c r="BL101" s="40">
        <v>1479471</v>
      </c>
      <c r="BM101" s="159">
        <v>88935</v>
      </c>
      <c r="BN101" s="39">
        <v>5633105</v>
      </c>
      <c r="BO101" s="40">
        <v>4685250</v>
      </c>
      <c r="BP101" s="40">
        <v>358160</v>
      </c>
      <c r="BQ101" s="40">
        <v>318990</v>
      </c>
      <c r="BR101" s="40">
        <v>117420</v>
      </c>
      <c r="BS101" s="40">
        <v>46945</v>
      </c>
      <c r="BT101" s="40">
        <v>106340</v>
      </c>
      <c r="BU101" s="39">
        <v>4366420</v>
      </c>
      <c r="BV101" s="40">
        <v>3781485</v>
      </c>
      <c r="BW101" s="40">
        <v>249005</v>
      </c>
      <c r="BX101" s="40">
        <v>172715</v>
      </c>
      <c r="BY101" s="40">
        <v>78505</v>
      </c>
      <c r="BZ101" s="40">
        <v>34935</v>
      </c>
      <c r="CA101" s="40">
        <v>49775</v>
      </c>
      <c r="CB101" s="39">
        <v>5686986</v>
      </c>
      <c r="CC101" s="40">
        <v>4738411</v>
      </c>
      <c r="CD101" s="40">
        <v>350898</v>
      </c>
      <c r="CE101" s="40">
        <v>336056</v>
      </c>
      <c r="CF101" s="40">
        <v>129617</v>
      </c>
      <c r="CG101" s="40">
        <v>48511</v>
      </c>
      <c r="CH101" s="159">
        <v>83493</v>
      </c>
      <c r="CI101" s="39">
        <v>4347494</v>
      </c>
      <c r="CJ101" s="40">
        <v>3753673</v>
      </c>
      <c r="CK101" s="40">
        <v>234526</v>
      </c>
      <c r="CL101" s="40">
        <v>199822</v>
      </c>
      <c r="CM101" s="40">
        <v>87810</v>
      </c>
      <c r="CN101" s="40">
        <v>34419</v>
      </c>
      <c r="CO101" s="159">
        <v>37244</v>
      </c>
      <c r="CP101" s="41">
        <v>3955705</v>
      </c>
      <c r="CQ101" s="42">
        <v>308216</v>
      </c>
      <c r="CR101" s="42">
        <v>1211981</v>
      </c>
      <c r="CS101" s="42">
        <v>1244179</v>
      </c>
      <c r="CT101" s="42">
        <v>1191329</v>
      </c>
      <c r="CU101" s="41">
        <v>3381290</v>
      </c>
      <c r="CV101" s="42">
        <v>191083</v>
      </c>
      <c r="CW101" s="42">
        <v>1043776</v>
      </c>
      <c r="CX101" s="42">
        <v>1078657</v>
      </c>
      <c r="CY101" s="160">
        <v>1067774</v>
      </c>
    </row>
    <row r="102" spans="1:103">
      <c r="A102" s="155" t="s">
        <v>3004</v>
      </c>
      <c r="B102" s="150">
        <v>2018</v>
      </c>
      <c r="C102" s="188" t="s">
        <v>2635</v>
      </c>
      <c r="D102" s="140" t="s">
        <v>80</v>
      </c>
      <c r="E102" s="29" t="s">
        <v>242</v>
      </c>
      <c r="F102" s="156" t="s">
        <v>3005</v>
      </c>
      <c r="G102" s="29" t="s">
        <v>3006</v>
      </c>
      <c r="H102" s="156" t="s">
        <v>3007</v>
      </c>
      <c r="I102" s="166" t="s">
        <v>2808</v>
      </c>
      <c r="J102" s="150">
        <v>1952</v>
      </c>
      <c r="K102" s="100" t="s">
        <v>85</v>
      </c>
      <c r="L102" s="100" t="s">
        <v>49</v>
      </c>
      <c r="M102" s="100" t="s">
        <v>123</v>
      </c>
      <c r="N102" s="100" t="s">
        <v>87</v>
      </c>
      <c r="O102" s="100" t="s">
        <v>2625</v>
      </c>
      <c r="P102" s="43">
        <f t="shared" si="0"/>
        <v>26.55357433</v>
      </c>
      <c r="Q102" s="162">
        <f t="shared" si="1"/>
        <v>69.936227489999993</v>
      </c>
      <c r="R102" s="43">
        <f t="shared" si="2"/>
        <v>21.87735735</v>
      </c>
      <c r="S102" s="162">
        <f t="shared" si="3"/>
        <v>68.172633079999997</v>
      </c>
      <c r="T102" s="43">
        <f t="shared" si="4"/>
        <v>27.818887740000001</v>
      </c>
      <c r="U102" s="162">
        <f t="shared" si="5"/>
        <v>68.642621689999999</v>
      </c>
      <c r="V102" s="43">
        <f t="shared" si="6"/>
        <v>32.540897989999998</v>
      </c>
      <c r="W102" s="162">
        <f t="shared" si="7"/>
        <v>64.776288199999996</v>
      </c>
      <c r="X102" s="43">
        <f t="shared" si="59"/>
        <v>30.09881034</v>
      </c>
      <c r="Y102" s="162">
        <f t="shared" si="9"/>
        <v>66.959984270000007</v>
      </c>
      <c r="Z102" s="23">
        <f t="shared" ref="Z102:AE102" si="121">BV102/$BU102*100</f>
        <v>87.941756760000004</v>
      </c>
      <c r="AA102" s="86">
        <f t="shared" si="121"/>
        <v>0.81111329050000003</v>
      </c>
      <c r="AB102" s="86">
        <f t="shared" si="121"/>
        <v>7.0865687480000004</v>
      </c>
      <c r="AC102" s="86">
        <f t="shared" si="121"/>
        <v>0.6507366939</v>
      </c>
      <c r="AD102" s="86">
        <f t="shared" si="121"/>
        <v>1.9868237360000001</v>
      </c>
      <c r="AE102" s="86">
        <f t="shared" si="121"/>
        <v>1.5230007729999999</v>
      </c>
      <c r="AF102" s="23">
        <f t="shared" si="17"/>
        <v>87.928280529999995</v>
      </c>
      <c r="AG102" s="86">
        <f t="shared" si="18"/>
        <v>0.76245142730000004</v>
      </c>
      <c r="AH102" s="86">
        <f t="shared" si="19"/>
        <v>7.4890711400000001</v>
      </c>
      <c r="AI102" s="86">
        <f t="shared" si="20"/>
        <v>0.87734456729999999</v>
      </c>
      <c r="AJ102" s="86">
        <f t="shared" si="21"/>
        <v>1.8130697950000001</v>
      </c>
      <c r="AK102" s="86">
        <f t="shared" si="22"/>
        <v>1.129782544</v>
      </c>
      <c r="AL102" s="45">
        <f t="shared" si="12"/>
        <v>93.165965029999995</v>
      </c>
      <c r="AM102" s="46">
        <v>2</v>
      </c>
      <c r="AN102" s="47">
        <f t="shared" si="13"/>
        <v>27.36251524</v>
      </c>
      <c r="AO102" s="46">
        <v>39</v>
      </c>
      <c r="AP102" s="47">
        <f t="shared" si="14"/>
        <v>28.955340419999999</v>
      </c>
      <c r="AQ102" s="164">
        <v>41</v>
      </c>
      <c r="AR102" s="48">
        <v>64049</v>
      </c>
      <c r="AS102" s="87">
        <v>19</v>
      </c>
      <c r="AT102" s="50">
        <v>65727</v>
      </c>
      <c r="AU102" s="87">
        <v>23</v>
      </c>
      <c r="AV102" s="165">
        <f t="shared" si="15"/>
        <v>62.477921719999998</v>
      </c>
      <c r="AW102" s="100"/>
      <c r="AX102" s="39">
        <v>276765</v>
      </c>
      <c r="AY102" s="40">
        <v>73491</v>
      </c>
      <c r="AZ102" s="40">
        <v>193559</v>
      </c>
      <c r="BA102" s="39">
        <v>255849</v>
      </c>
      <c r="BB102" s="40">
        <v>55973</v>
      </c>
      <c r="BC102" s="40">
        <v>174419</v>
      </c>
      <c r="BD102" s="39">
        <v>249061</v>
      </c>
      <c r="BE102" s="40">
        <v>69286</v>
      </c>
      <c r="BF102" s="40">
        <v>170962</v>
      </c>
      <c r="BG102" s="39">
        <v>254658</v>
      </c>
      <c r="BH102" s="40">
        <v>82868</v>
      </c>
      <c r="BI102" s="40">
        <v>164958</v>
      </c>
      <c r="BJ102" s="39">
        <v>203420</v>
      </c>
      <c r="BK102" s="40">
        <v>61227</v>
      </c>
      <c r="BL102" s="40">
        <v>136210</v>
      </c>
      <c r="BM102" s="159">
        <v>5983</v>
      </c>
      <c r="BN102" s="39">
        <v>568955</v>
      </c>
      <c r="BO102" s="40">
        <v>486565</v>
      </c>
      <c r="BP102" s="40">
        <v>4610</v>
      </c>
      <c r="BQ102" s="40">
        <v>49970</v>
      </c>
      <c r="BR102" s="40">
        <v>3665</v>
      </c>
      <c r="BS102" s="40">
        <v>12555</v>
      </c>
      <c r="BT102" s="40">
        <v>11590</v>
      </c>
      <c r="BU102" s="39">
        <v>433355</v>
      </c>
      <c r="BV102" s="40">
        <v>381100</v>
      </c>
      <c r="BW102" s="40">
        <v>3515</v>
      </c>
      <c r="BX102" s="40">
        <v>30710</v>
      </c>
      <c r="BY102" s="40">
        <v>2820</v>
      </c>
      <c r="BZ102" s="40">
        <v>8610</v>
      </c>
      <c r="CA102" s="40">
        <v>6600</v>
      </c>
      <c r="CB102" s="39">
        <v>563626</v>
      </c>
      <c r="CC102" s="40">
        <v>483874</v>
      </c>
      <c r="CD102" s="40">
        <v>4351</v>
      </c>
      <c r="CE102" s="40">
        <v>50231</v>
      </c>
      <c r="CF102" s="40">
        <v>4644</v>
      </c>
      <c r="CG102" s="40">
        <v>11784</v>
      </c>
      <c r="CH102" s="159">
        <v>8742</v>
      </c>
      <c r="CI102" s="39">
        <v>428224</v>
      </c>
      <c r="CJ102" s="40">
        <v>376530</v>
      </c>
      <c r="CK102" s="40">
        <v>3265</v>
      </c>
      <c r="CL102" s="40">
        <v>32070</v>
      </c>
      <c r="CM102" s="40">
        <v>3757</v>
      </c>
      <c r="CN102" s="40">
        <v>7764</v>
      </c>
      <c r="CO102" s="159">
        <v>4838</v>
      </c>
      <c r="CP102" s="41">
        <v>390516</v>
      </c>
      <c r="CQ102" s="42">
        <v>26688</v>
      </c>
      <c r="CR102" s="42">
        <v>113535</v>
      </c>
      <c r="CS102" s="42">
        <v>143438</v>
      </c>
      <c r="CT102" s="42">
        <v>106855</v>
      </c>
      <c r="CU102" s="41">
        <v>340666</v>
      </c>
      <c r="CV102" s="42">
        <v>17558</v>
      </c>
      <c r="CW102" s="42">
        <v>98108</v>
      </c>
      <c r="CX102" s="42">
        <v>126359</v>
      </c>
      <c r="CY102" s="160">
        <v>98641</v>
      </c>
    </row>
    <row r="103" spans="1:103">
      <c r="A103" s="89" t="s">
        <v>3004</v>
      </c>
      <c r="B103" s="90">
        <v>2014</v>
      </c>
      <c r="C103" s="91" t="s">
        <v>2616</v>
      </c>
      <c r="D103" s="63" t="s">
        <v>80</v>
      </c>
      <c r="E103" s="64" t="s">
        <v>3008</v>
      </c>
      <c r="F103" s="171" t="s">
        <v>3009</v>
      </c>
      <c r="G103" s="64" t="s">
        <v>3010</v>
      </c>
      <c r="H103" s="171" t="s">
        <v>3011</v>
      </c>
      <c r="I103" s="193">
        <v>2020</v>
      </c>
      <c r="J103" s="90">
        <v>1954</v>
      </c>
      <c r="K103" s="65" t="s">
        <v>131</v>
      </c>
      <c r="L103" s="65" t="s">
        <v>49</v>
      </c>
      <c r="M103" s="65" t="s">
        <v>352</v>
      </c>
      <c r="N103" s="65" t="s">
        <v>87</v>
      </c>
      <c r="O103" s="92" t="s">
        <v>2746</v>
      </c>
      <c r="P103" s="66">
        <f t="shared" si="0"/>
        <v>26.55357433</v>
      </c>
      <c r="Q103" s="173">
        <f t="shared" si="1"/>
        <v>69.936227489999993</v>
      </c>
      <c r="R103" s="66">
        <f t="shared" si="2"/>
        <v>21.87735735</v>
      </c>
      <c r="S103" s="173">
        <f t="shared" si="3"/>
        <v>68.172633079999997</v>
      </c>
      <c r="T103" s="66">
        <f t="shared" si="4"/>
        <v>27.818887740000001</v>
      </c>
      <c r="U103" s="173">
        <f t="shared" si="5"/>
        <v>68.642621689999999</v>
      </c>
      <c r="V103" s="66">
        <f t="shared" si="6"/>
        <v>32.540897989999998</v>
      </c>
      <c r="W103" s="173">
        <f t="shared" si="7"/>
        <v>64.776288199999996</v>
      </c>
      <c r="X103" s="66">
        <f t="shared" si="59"/>
        <v>26.758403600000001</v>
      </c>
      <c r="Y103" s="173">
        <f t="shared" si="9"/>
        <v>72.847755179999993</v>
      </c>
      <c r="Z103" s="93">
        <f t="shared" ref="Z103:AE103" si="122">BV103/$BU103*100</f>
        <v>87.941756760000004</v>
      </c>
      <c r="AA103" s="25">
        <f t="shared" si="122"/>
        <v>0.81111329050000003</v>
      </c>
      <c r="AB103" s="25">
        <f t="shared" si="122"/>
        <v>7.0865687480000004</v>
      </c>
      <c r="AC103" s="25">
        <f t="shared" si="122"/>
        <v>0.6507366939</v>
      </c>
      <c r="AD103" s="25">
        <f t="shared" si="122"/>
        <v>1.9868237360000001</v>
      </c>
      <c r="AE103" s="25">
        <f t="shared" si="122"/>
        <v>1.5230007729999999</v>
      </c>
      <c r="AF103" s="93">
        <f t="shared" si="17"/>
        <v>87.928280529999995</v>
      </c>
      <c r="AG103" s="25">
        <f t="shared" si="18"/>
        <v>0.76245142730000004</v>
      </c>
      <c r="AH103" s="25">
        <f t="shared" si="19"/>
        <v>7.4890711400000001</v>
      </c>
      <c r="AI103" s="25">
        <f t="shared" si="20"/>
        <v>0.87734456729999999</v>
      </c>
      <c r="AJ103" s="25">
        <f t="shared" si="21"/>
        <v>1.8130697950000001</v>
      </c>
      <c r="AK103" s="25">
        <f t="shared" si="22"/>
        <v>1.129782544</v>
      </c>
      <c r="AL103" s="68">
        <f t="shared" si="12"/>
        <v>93.165965029999995</v>
      </c>
      <c r="AM103" s="69">
        <v>2</v>
      </c>
      <c r="AN103" s="70">
        <f t="shared" si="13"/>
        <v>27.36251524</v>
      </c>
      <c r="AO103" s="69">
        <v>39</v>
      </c>
      <c r="AP103" s="70">
        <f t="shared" si="14"/>
        <v>28.955340419999999</v>
      </c>
      <c r="AQ103" s="175">
        <v>41</v>
      </c>
      <c r="AR103" s="71">
        <v>64049</v>
      </c>
      <c r="AS103" s="94">
        <v>19</v>
      </c>
      <c r="AT103" s="22">
        <v>65727</v>
      </c>
      <c r="AU103" s="94">
        <v>23</v>
      </c>
      <c r="AV103" s="176">
        <f t="shared" si="15"/>
        <v>62.477921719999998</v>
      </c>
      <c r="AW103" s="100"/>
      <c r="AX103" s="74">
        <v>276765</v>
      </c>
      <c r="AY103" s="75">
        <v>73491</v>
      </c>
      <c r="AZ103" s="75">
        <v>193559</v>
      </c>
      <c r="BA103" s="74">
        <v>255849</v>
      </c>
      <c r="BB103" s="75">
        <v>55973</v>
      </c>
      <c r="BC103" s="75">
        <v>174419</v>
      </c>
      <c r="BD103" s="74">
        <v>249061</v>
      </c>
      <c r="BE103" s="75">
        <v>69286</v>
      </c>
      <c r="BF103" s="75">
        <v>170962</v>
      </c>
      <c r="BG103" s="74">
        <v>254658</v>
      </c>
      <c r="BH103" s="75">
        <v>82868</v>
      </c>
      <c r="BI103" s="75">
        <v>164958</v>
      </c>
      <c r="BJ103" s="74">
        <v>271937</v>
      </c>
      <c r="BK103" s="75">
        <v>72766</v>
      </c>
      <c r="BL103" s="75">
        <v>198100</v>
      </c>
      <c r="BM103" s="177">
        <v>1071</v>
      </c>
      <c r="BN103" s="74">
        <v>568955</v>
      </c>
      <c r="BO103" s="75">
        <v>486565</v>
      </c>
      <c r="BP103" s="75">
        <v>4610</v>
      </c>
      <c r="BQ103" s="75">
        <v>49970</v>
      </c>
      <c r="BR103" s="75">
        <v>3665</v>
      </c>
      <c r="BS103" s="75">
        <v>12555</v>
      </c>
      <c r="BT103" s="75">
        <v>11590</v>
      </c>
      <c r="BU103" s="74">
        <v>433355</v>
      </c>
      <c r="BV103" s="75">
        <v>381100</v>
      </c>
      <c r="BW103" s="75">
        <v>3515</v>
      </c>
      <c r="BX103" s="75">
        <v>30710</v>
      </c>
      <c r="BY103" s="75">
        <v>2820</v>
      </c>
      <c r="BZ103" s="75">
        <v>8610</v>
      </c>
      <c r="CA103" s="75">
        <v>6600</v>
      </c>
      <c r="CB103" s="74">
        <v>563626</v>
      </c>
      <c r="CC103" s="75">
        <v>483874</v>
      </c>
      <c r="CD103" s="75">
        <v>4351</v>
      </c>
      <c r="CE103" s="75">
        <v>50231</v>
      </c>
      <c r="CF103" s="75">
        <v>4644</v>
      </c>
      <c r="CG103" s="75">
        <v>11784</v>
      </c>
      <c r="CH103" s="177">
        <v>8742</v>
      </c>
      <c r="CI103" s="74">
        <v>428224</v>
      </c>
      <c r="CJ103" s="75">
        <v>376530</v>
      </c>
      <c r="CK103" s="75">
        <v>3265</v>
      </c>
      <c r="CL103" s="75">
        <v>32070</v>
      </c>
      <c r="CM103" s="75">
        <v>3757</v>
      </c>
      <c r="CN103" s="75">
        <v>7764</v>
      </c>
      <c r="CO103" s="177">
        <v>4838</v>
      </c>
      <c r="CP103" s="95">
        <v>390516</v>
      </c>
      <c r="CQ103" s="96">
        <v>26688</v>
      </c>
      <c r="CR103" s="96">
        <v>113535</v>
      </c>
      <c r="CS103" s="96">
        <v>143438</v>
      </c>
      <c r="CT103" s="96">
        <v>106855</v>
      </c>
      <c r="CU103" s="95">
        <v>340666</v>
      </c>
      <c r="CV103" s="96">
        <v>17558</v>
      </c>
      <c r="CW103" s="96">
        <v>98108</v>
      </c>
      <c r="CX103" s="96">
        <v>126359</v>
      </c>
      <c r="CY103" s="194">
        <v>98641</v>
      </c>
    </row>
  </sheetData>
  <mergeCells count="33">
    <mergeCell ref="CU1:CY1"/>
    <mergeCell ref="AL1:AU1"/>
    <mergeCell ref="AX1:AZ1"/>
    <mergeCell ref="BA1:BC1"/>
    <mergeCell ref="BD1:BF1"/>
    <mergeCell ref="BG1:BI1"/>
    <mergeCell ref="BJ1:BM1"/>
    <mergeCell ref="BN1:BT1"/>
    <mergeCell ref="AV1:AV2"/>
    <mergeCell ref="BU1:CA1"/>
    <mergeCell ref="CB1:CH1"/>
    <mergeCell ref="CI1:CO1"/>
    <mergeCell ref="CP1:CT1"/>
    <mergeCell ref="T1:U1"/>
    <mergeCell ref="V1:W1"/>
    <mergeCell ref="X1:Y1"/>
    <mergeCell ref="Z1:AE1"/>
    <mergeCell ref="AF1:AK1"/>
    <mergeCell ref="M1:M2"/>
    <mergeCell ref="N1:N2"/>
    <mergeCell ref="O1:O2"/>
    <mergeCell ref="P1:Q1"/>
    <mergeCell ref="R1:S1"/>
    <mergeCell ref="G1:H1"/>
    <mergeCell ref="I1:I2"/>
    <mergeCell ref="J1:J2"/>
    <mergeCell ref="K1:K2"/>
    <mergeCell ref="L1:L2"/>
    <mergeCell ref="A1:A2"/>
    <mergeCell ref="B1:B2"/>
    <mergeCell ref="C1:C2"/>
    <mergeCell ref="D1:D2"/>
    <mergeCell ref="E1:F1"/>
  </mergeCells>
  <conditionalFormatting sqref="D4:D103">
    <cfRule type="cellIs" dxfId="108" priority="1" operator="equal">
      <formula>"Democratic"</formula>
    </cfRule>
  </conditionalFormatting>
  <conditionalFormatting sqref="D4:D103">
    <cfRule type="containsText" dxfId="107" priority="2" operator="containsText" text="Rep">
      <formula>NOT(ISERROR(SEARCH(("Rep"),(D4))))</formula>
    </cfRule>
  </conditionalFormatting>
  <conditionalFormatting sqref="P3:P103 R3:R103 T3:T103 V3:V103 X3:X39 X41:X91 X93:X103">
    <cfRule type="expression" dxfId="106" priority="3">
      <formula>P3&gt;Q3</formula>
    </cfRule>
  </conditionalFormatting>
  <conditionalFormatting sqref="Q3:Q103 S3:S103 U3:U103 W3:W103 Y3:Y103">
    <cfRule type="expression" dxfId="105" priority="4">
      <formula>Q3&gt;P3</formula>
    </cfRule>
  </conditionalFormatting>
  <conditionalFormatting sqref="O4:O103">
    <cfRule type="containsText" dxfId="104" priority="5" operator="containsText" text="Won">
      <formula>NOT(ISERROR(SEARCH(("Won"),(O4))))</formula>
    </cfRule>
  </conditionalFormatting>
  <conditionalFormatting sqref="O4:O103">
    <cfRule type="containsText" dxfId="103" priority="6" operator="containsText" text="Open">
      <formula>NOT(ISERROR(SEARCH(("Open"),(O4))))</formula>
    </cfRule>
  </conditionalFormatting>
  <conditionalFormatting sqref="O4:O103">
    <cfRule type="containsText" dxfId="102" priority="7" operator="containsText" text="Lost">
      <formula>NOT(ISERROR(SEARCH(("Lost"),(O4))))</formula>
    </cfRule>
  </conditionalFormatting>
  <conditionalFormatting sqref="O4:O103">
    <cfRule type="containsText" dxfId="101" priority="8" operator="containsText" text="Vacant">
      <formula>NOT(ISERROR(SEARCH(("Vacant"),(O4))))</formula>
    </cfRule>
  </conditionalFormatting>
  <conditionalFormatting sqref="AA4:AA103 AG4:AG103">
    <cfRule type="expression" dxfId="100" priority="9">
      <formula>AND(AA4&gt;Z4, AA4&gt;AB4, AA4&gt;AC4, AA4&gt;AD4, AA4&gt;AE4, AA4&lt;50)</formula>
    </cfRule>
  </conditionalFormatting>
  <conditionalFormatting sqref="AA4:AA103 AG4:AG103">
    <cfRule type="cellIs" dxfId="99" priority="10" operator="greaterThan">
      <formula>50</formula>
    </cfRule>
  </conditionalFormatting>
  <conditionalFormatting sqref="AB4:AB103 AH4:AH103">
    <cfRule type="expression" dxfId="98" priority="11">
      <formula>AND(AB4&gt;Z4, AB4&gt;AA4, AB4&gt;AC4, AB4&gt;AD4, AB4&gt;AE4, AB4&lt;50)</formula>
    </cfRule>
  </conditionalFormatting>
  <conditionalFormatting sqref="AB4:AB103 AH4:AH103">
    <cfRule type="cellIs" dxfId="97" priority="12" operator="greaterThan">
      <formula>50</formula>
    </cfRule>
  </conditionalFormatting>
  <conditionalFormatting sqref="AC4:AC103 AI4:AI103">
    <cfRule type="expression" dxfId="96" priority="13">
      <formula>AND(AC4&gt;Z4, AC4&gt;AA4, AC4&gt;AB4, AC4&gt;AD4, AC4&gt;AE4, AC4&lt;50)</formula>
    </cfRule>
  </conditionalFormatting>
  <conditionalFormatting sqref="AC4:AC103 AI4:AI103">
    <cfRule type="cellIs" dxfId="95" priority="14" operator="greaterThan">
      <formula>50</formula>
    </cfRule>
  </conditionalFormatting>
  <conditionalFormatting sqref="AD4:AD103 AJ4:AJ103">
    <cfRule type="expression" dxfId="94" priority="15">
      <formula>AND(AD4&gt;Z4, AD4&gt;AA4, AD4&gt;AB4, AD4&gt;AC4, AD4&gt;AE4, AD4&lt;50)</formula>
    </cfRule>
  </conditionalFormatting>
  <conditionalFormatting sqref="AD4:AD103 AJ4:AJ103">
    <cfRule type="cellIs" dxfId="93" priority="16" operator="greaterThan">
      <formula>50</formula>
    </cfRule>
  </conditionalFormatting>
  <conditionalFormatting sqref="X3:X4 X6:X39 X41:X52 X55:X77 X79:X91 X93:X97 X99:X103">
    <cfRule type="expression" dxfId="92" priority="17">
      <formula>X3&gt;Y3</formula>
    </cfRule>
  </conditionalFormatting>
  <conditionalFormatting sqref="Y3:Y4 Y6:Y103">
    <cfRule type="expression" dxfId="91" priority="18">
      <formula>Y3&gt;X3</formula>
    </cfRule>
  </conditionalFormatting>
  <conditionalFormatting sqref="X3:X8">
    <cfRule type="cellIs" dxfId="90" priority="19" operator="greaterThan">
      <formula>50</formula>
    </cfRule>
  </conditionalFormatting>
  <conditionalFormatting sqref="Y3:Y103">
    <cfRule type="cellIs" dxfId="89" priority="20" operator="greaterThan">
      <formula>50</formula>
    </cfRule>
  </conditionalFormatting>
  <conditionalFormatting sqref="T3:T103">
    <cfRule type="expression" dxfId="88" priority="21">
      <formula>T3&gt;U3</formula>
    </cfRule>
  </conditionalFormatting>
  <conditionalFormatting sqref="U3:U103">
    <cfRule type="expression" dxfId="87" priority="22">
      <formula>U3&gt;T3</formula>
    </cfRule>
  </conditionalFormatting>
  <conditionalFormatting sqref="P3:P103 R3:R103">
    <cfRule type="expression" dxfId="86" priority="23">
      <formula>P3&gt;Q3</formula>
    </cfRule>
  </conditionalFormatting>
  <conditionalFormatting sqref="Q3:Q103 S3:S103">
    <cfRule type="expression" dxfId="85" priority="24">
      <formula>Q3&gt;P3</formula>
    </cfRule>
  </conditionalFormatting>
  <conditionalFormatting sqref="AB3 AH3">
    <cfRule type="cellIs" dxfId="84" priority="25" operator="greaterThan">
      <formula>50</formula>
    </cfRule>
  </conditionalFormatting>
  <conditionalFormatting sqref="AC3 AI3">
    <cfRule type="cellIs" dxfId="83" priority="26" operator="greaterThan">
      <formula>50</formula>
    </cfRule>
  </conditionalFormatting>
  <conditionalFormatting sqref="AD3 AJ3">
    <cfRule type="cellIs" dxfId="82" priority="27" operator="greaterThan">
      <formula>50</formula>
    </cfRule>
  </conditionalFormatting>
  <conditionalFormatting sqref="AA3 AG3">
    <cfRule type="cellIs" dxfId="81" priority="28" operator="greaterThan">
      <formula>50</formula>
    </cfRule>
  </conditionalFormatting>
  <conditionalFormatting sqref="X3">
    <cfRule type="cellIs" dxfId="80" priority="29" operator="greaterThan">
      <formula>50</formula>
    </cfRule>
  </conditionalFormatting>
  <conditionalFormatting sqref="Y3">
    <cfRule type="cellIs" dxfId="79" priority="30" operator="greaterThan">
      <formula>50</formula>
    </cfRule>
  </conditionalFormatting>
  <conditionalFormatting sqref="V3:V24 V26:V103">
    <cfRule type="expression" dxfId="78" priority="31">
      <formula>V3&gt;W3</formula>
    </cfRule>
  </conditionalFormatting>
  <conditionalFormatting sqref="W3:W103">
    <cfRule type="expression" dxfId="77" priority="32">
      <formula>W3&gt;V3</formula>
    </cfRule>
  </conditionalFormatting>
  <conditionalFormatting sqref="V25">
    <cfRule type="expression" dxfId="76" priority="33">
      <formula>V25&gt;W25</formula>
    </cfRule>
  </conditionalFormatting>
  <conditionalFormatting sqref="Z3:AF103">
    <cfRule type="expression" dxfId="75" priority="34">
      <formula>AND(Z3&gt;AA3, Z3&gt;AB3, Z3&gt;AC3, Z3&gt;AD3, Z3&gt;AE3, Z3&lt;50)</formula>
    </cfRule>
  </conditionalFormatting>
  <conditionalFormatting sqref="Z3:AF103">
    <cfRule type="cellIs" dxfId="74" priority="35" operator="greaterThanOrEqual">
      <formula>50</formula>
    </cfRule>
  </conditionalFormatting>
  <conditionalFormatting sqref="O4:O103">
    <cfRule type="containsText" dxfId="73" priority="36" operator="containsText" text="Not up">
      <formula>NOT(ISERROR(SEARCH(("Not up"),(O4))))</formula>
    </cfRule>
  </conditionalFormatting>
  <conditionalFormatting sqref="AL4:AL103 AN4:AN103 AP4:AP103 AR4:AR103 AT4:AT103 AV4:AV103">
    <cfRule type="expression" dxfId="72" priority="37">
      <formula>AL4&gt;AL$3</formula>
    </cfRule>
  </conditionalFormatting>
  <conditionalFormatting sqref="AL4:AL103 AN4:AN103 AP4:AP103 AR4:AR103 AT4:AT103 AV4:AV103">
    <cfRule type="expression" dxfId="71" priority="38">
      <formula>AL4&lt;AL$3</formula>
    </cfRule>
  </conditionalFormatting>
  <conditionalFormatting sqref="AM4:AM103 AO4:AO103 AQ4:AQ103 AS4:AS103 AU4:AU103">
    <cfRule type="expression" dxfId="70" priority="39">
      <formula>AM4&lt;AM$3</formula>
    </cfRule>
  </conditionalFormatting>
  <conditionalFormatting sqref="AM4:AM103 AO4:AO103 AQ4:AQ103 AS4:AS103 AU4:AU103">
    <cfRule type="expression" dxfId="69" priority="40">
      <formula>AM4&gt;AM$3</formula>
    </cfRule>
  </conditionalFormatting>
  <conditionalFormatting sqref="D4:D103">
    <cfRule type="containsText" dxfId="68" priority="41" operator="containsText" text="Dem Caucus">
      <formula>NOT(ISERROR(SEARCH(("Dem Caucus"),(D4))))</formula>
    </cfRule>
  </conditionalFormatting>
  <pageMargins left="0" right="0" top="0" bottom="0" header="0" footer="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U49"/>
  <sheetViews>
    <sheetView workbookViewId="0">
      <pane xSplit="3" ySplit="2" topLeftCell="D3" activePane="bottomRight" state="frozen"/>
      <selection pane="bottomRight" activeCell="D3" sqref="D3"/>
      <selection pane="bottomLeft" activeCell="A3" sqref="A3"/>
      <selection pane="topRight" activeCell="D1" sqref="D1"/>
    </sheetView>
  </sheetViews>
  <sheetFormatPr defaultColWidth="17.28515625" defaultRowHeight="15" customHeight="1"/>
  <cols>
    <col min="1" max="1" width="19.7109375" customWidth="1"/>
    <col min="2" max="2" width="7" customWidth="1"/>
    <col min="3" max="3" width="11.42578125" customWidth="1"/>
    <col min="4" max="5" width="10.7109375" customWidth="1"/>
    <col min="6" max="7" width="12.85546875" customWidth="1"/>
    <col min="8" max="10" width="10.28515625" customWidth="1"/>
    <col min="11" max="11" width="5.7109375" customWidth="1"/>
    <col min="12" max="12" width="7.7109375" customWidth="1"/>
    <col min="13" max="13" width="8.85546875" customWidth="1"/>
    <col min="14" max="15" width="7.7109375" customWidth="1"/>
    <col min="16" max="16" width="10.7109375" customWidth="1"/>
    <col min="17" max="34" width="7.140625" customWidth="1"/>
    <col min="35" max="46" width="7.85546875" customWidth="1"/>
    <col min="47" max="56" width="9.28515625" customWidth="1"/>
    <col min="57" max="57" width="12.140625" customWidth="1"/>
    <col min="58" max="58" width="9.85546875" customWidth="1"/>
    <col min="59" max="60" width="7.140625" customWidth="1"/>
    <col min="61" max="61" width="9.28515625" customWidth="1"/>
    <col min="62" max="62" width="10.85546875" customWidth="1"/>
    <col min="63" max="64" width="10" customWidth="1"/>
    <col min="65" max="65" width="10.85546875" customWidth="1"/>
    <col min="66" max="67" width="10" customWidth="1"/>
    <col min="68" max="68" width="10.85546875" customWidth="1"/>
    <col min="69" max="70" width="10" customWidth="1"/>
    <col min="71" max="71" width="10.85546875" customWidth="1"/>
    <col min="72" max="73" width="10" customWidth="1"/>
    <col min="74" max="74" width="10.85546875" customWidth="1"/>
    <col min="75" max="79" width="10" customWidth="1"/>
    <col min="80" max="80" width="10.85546875" customWidth="1"/>
    <col min="81" max="83" width="10" customWidth="1"/>
    <col min="84" max="84" width="10.85546875" customWidth="1"/>
    <col min="85" max="97" width="10" customWidth="1"/>
    <col min="98" max="99" width="10.85546875" customWidth="1"/>
    <col min="100" max="103" width="10" customWidth="1"/>
    <col min="104" max="106" width="10.85546875" customWidth="1"/>
    <col min="107" max="110" width="10" customWidth="1"/>
    <col min="111" max="113" width="10.85546875" customWidth="1"/>
    <col min="114" max="118" width="10" customWidth="1"/>
    <col min="119" max="120" width="10.85546875" customWidth="1"/>
    <col min="121" max="125" width="10" customWidth="1"/>
  </cols>
  <sheetData>
    <row r="1" spans="1:125">
      <c r="A1" s="132" t="s">
        <v>0</v>
      </c>
      <c r="B1" s="132" t="s">
        <v>1</v>
      </c>
      <c r="C1" s="126" t="s">
        <v>2</v>
      </c>
      <c r="D1" s="127" t="s">
        <v>3</v>
      </c>
      <c r="E1" s="133"/>
      <c r="F1" s="127" t="s">
        <v>4</v>
      </c>
      <c r="G1" s="133"/>
      <c r="H1" s="127" t="s">
        <v>3012</v>
      </c>
      <c r="I1" s="133"/>
      <c r="J1" s="134" t="s">
        <v>5</v>
      </c>
      <c r="K1" s="134" t="s">
        <v>6</v>
      </c>
      <c r="L1" s="132" t="s">
        <v>7</v>
      </c>
      <c r="M1" s="134" t="s">
        <v>8</v>
      </c>
      <c r="N1" s="132" t="s">
        <v>9</v>
      </c>
      <c r="O1" s="134" t="s">
        <v>10</v>
      </c>
      <c r="P1" s="128" t="s">
        <v>11</v>
      </c>
      <c r="Q1" s="127" t="s">
        <v>12</v>
      </c>
      <c r="R1" s="133"/>
      <c r="S1" s="127" t="s">
        <v>13</v>
      </c>
      <c r="T1" s="133"/>
      <c r="U1" s="127" t="s">
        <v>14</v>
      </c>
      <c r="V1" s="133"/>
      <c r="W1" s="127" t="s">
        <v>15</v>
      </c>
      <c r="X1" s="133"/>
      <c r="Y1" s="127" t="s">
        <v>16</v>
      </c>
      <c r="Z1" s="133"/>
      <c r="AA1" s="127" t="s">
        <v>17</v>
      </c>
      <c r="AB1" s="133"/>
      <c r="AC1" s="127" t="s">
        <v>18</v>
      </c>
      <c r="AD1" s="133"/>
      <c r="AE1" s="127" t="s">
        <v>19</v>
      </c>
      <c r="AF1" s="133"/>
      <c r="AG1" s="127" t="s">
        <v>20</v>
      </c>
      <c r="AH1" s="133"/>
      <c r="AI1" s="129" t="s">
        <v>21</v>
      </c>
      <c r="AJ1" s="135"/>
      <c r="AK1" s="135"/>
      <c r="AL1" s="135"/>
      <c r="AM1" s="135"/>
      <c r="AN1" s="133"/>
      <c r="AO1" s="127" t="s">
        <v>22</v>
      </c>
      <c r="AP1" s="135"/>
      <c r="AQ1" s="135"/>
      <c r="AR1" s="135"/>
      <c r="AS1" s="135"/>
      <c r="AT1" s="133"/>
      <c r="AU1" s="129" t="s">
        <v>23</v>
      </c>
      <c r="AV1" s="135"/>
      <c r="AW1" s="135"/>
      <c r="AX1" s="135"/>
      <c r="AY1" s="135"/>
      <c r="AZ1" s="135"/>
      <c r="BA1" s="135"/>
      <c r="BB1" s="135"/>
      <c r="BC1" s="135"/>
      <c r="BD1" s="135"/>
      <c r="BE1" s="136" t="s">
        <v>24</v>
      </c>
      <c r="BF1" s="127" t="s">
        <v>25</v>
      </c>
      <c r="BG1" s="135"/>
      <c r="BH1" s="133"/>
      <c r="BI1" s="100"/>
      <c r="BJ1" s="127" t="s">
        <v>12</v>
      </c>
      <c r="BK1" s="135"/>
      <c r="BL1" s="133"/>
      <c r="BM1" s="127" t="s">
        <v>13</v>
      </c>
      <c r="BN1" s="135"/>
      <c r="BO1" s="133"/>
      <c r="BP1" s="127" t="s">
        <v>14</v>
      </c>
      <c r="BQ1" s="135"/>
      <c r="BR1" s="133"/>
      <c r="BS1" s="127" t="s">
        <v>15</v>
      </c>
      <c r="BT1" s="135"/>
      <c r="BU1" s="135"/>
      <c r="BV1" s="127" t="s">
        <v>16</v>
      </c>
      <c r="BW1" s="135"/>
      <c r="BX1" s="135"/>
      <c r="BY1" s="135"/>
      <c r="BZ1" s="135"/>
      <c r="CA1" s="133"/>
      <c r="CB1" s="127" t="s">
        <v>26</v>
      </c>
      <c r="CC1" s="135"/>
      <c r="CD1" s="135"/>
      <c r="CE1" s="133"/>
      <c r="CF1" s="127" t="s">
        <v>27</v>
      </c>
      <c r="CG1" s="135"/>
      <c r="CH1" s="135"/>
      <c r="CI1" s="133"/>
      <c r="CJ1" s="127" t="s">
        <v>28</v>
      </c>
      <c r="CK1" s="135"/>
      <c r="CL1" s="135"/>
      <c r="CM1" s="133"/>
      <c r="CN1" s="127" t="s">
        <v>29</v>
      </c>
      <c r="CO1" s="133"/>
      <c r="CP1" s="127" t="s">
        <v>30</v>
      </c>
      <c r="CQ1" s="135"/>
      <c r="CR1" s="135"/>
      <c r="CS1" s="133"/>
      <c r="CT1" s="127" t="s">
        <v>31</v>
      </c>
      <c r="CU1" s="135"/>
      <c r="CV1" s="135"/>
      <c r="CW1" s="135"/>
      <c r="CX1" s="135"/>
      <c r="CY1" s="135"/>
      <c r="CZ1" s="135"/>
      <c r="DA1" s="127" t="s">
        <v>32</v>
      </c>
      <c r="DB1" s="135"/>
      <c r="DC1" s="135"/>
      <c r="DD1" s="135"/>
      <c r="DE1" s="135"/>
      <c r="DF1" s="135"/>
      <c r="DG1" s="135"/>
      <c r="DH1" s="127" t="s">
        <v>33</v>
      </c>
      <c r="DI1" s="135"/>
      <c r="DJ1" s="135"/>
      <c r="DK1" s="135"/>
      <c r="DL1" s="135"/>
      <c r="DM1" s="135"/>
      <c r="DN1" s="135"/>
      <c r="DO1" s="127" t="s">
        <v>34</v>
      </c>
      <c r="DP1" s="135"/>
      <c r="DQ1" s="135"/>
      <c r="DR1" s="135"/>
      <c r="DS1" s="135"/>
      <c r="DT1" s="135"/>
      <c r="DU1" s="133"/>
    </row>
    <row r="2" spans="1:125">
      <c r="A2" s="137"/>
      <c r="B2" s="137"/>
      <c r="C2" s="138"/>
      <c r="D2" s="1" t="s">
        <v>37</v>
      </c>
      <c r="E2" s="63" t="s">
        <v>38</v>
      </c>
      <c r="F2" s="1" t="s">
        <v>39</v>
      </c>
      <c r="G2" s="63" t="s">
        <v>40</v>
      </c>
      <c r="H2" s="1" t="s">
        <v>65</v>
      </c>
      <c r="I2" s="63" t="s">
        <v>3013</v>
      </c>
      <c r="J2" s="137"/>
      <c r="K2" s="137"/>
      <c r="L2" s="137"/>
      <c r="M2" s="137"/>
      <c r="N2" s="137"/>
      <c r="O2" s="137"/>
      <c r="P2" s="139"/>
      <c r="Q2" s="1" t="s">
        <v>41</v>
      </c>
      <c r="R2" s="63" t="s">
        <v>42</v>
      </c>
      <c r="S2" s="1" t="s">
        <v>43</v>
      </c>
      <c r="T2" s="63" t="s">
        <v>42</v>
      </c>
      <c r="U2" s="1" t="s">
        <v>44</v>
      </c>
      <c r="V2" s="63" t="s">
        <v>45</v>
      </c>
      <c r="W2" s="1" t="s">
        <v>44</v>
      </c>
      <c r="X2" s="63" t="s">
        <v>46</v>
      </c>
      <c r="Y2" s="1" t="s">
        <v>47</v>
      </c>
      <c r="Z2" s="63" t="s">
        <v>48</v>
      </c>
      <c r="AA2" s="1" t="s">
        <v>47</v>
      </c>
      <c r="AB2" s="63" t="s">
        <v>48</v>
      </c>
      <c r="AC2" s="1" t="s">
        <v>47</v>
      </c>
      <c r="AD2" s="63" t="s">
        <v>48</v>
      </c>
      <c r="AE2" s="1" t="s">
        <v>47</v>
      </c>
      <c r="AF2" s="63" t="s">
        <v>48</v>
      </c>
      <c r="AG2" s="1" t="s">
        <v>47</v>
      </c>
      <c r="AH2" s="63" t="s">
        <v>48</v>
      </c>
      <c r="AI2" s="1" t="s">
        <v>49</v>
      </c>
      <c r="AJ2" s="9" t="s">
        <v>50</v>
      </c>
      <c r="AK2" s="9" t="s">
        <v>51</v>
      </c>
      <c r="AL2" s="5" t="s">
        <v>52</v>
      </c>
      <c r="AM2" s="9" t="s">
        <v>53</v>
      </c>
      <c r="AN2" s="63" t="s">
        <v>54</v>
      </c>
      <c r="AO2" s="1" t="s">
        <v>49</v>
      </c>
      <c r="AP2" s="9" t="s">
        <v>50</v>
      </c>
      <c r="AQ2" s="9" t="s">
        <v>51</v>
      </c>
      <c r="AR2" s="5" t="s">
        <v>52</v>
      </c>
      <c r="AS2" s="9" t="s">
        <v>53</v>
      </c>
      <c r="AT2" s="63" t="s">
        <v>54</v>
      </c>
      <c r="AU2" s="5" t="s">
        <v>55</v>
      </c>
      <c r="AV2" s="5" t="s">
        <v>56</v>
      </c>
      <c r="AW2" s="5" t="s">
        <v>57</v>
      </c>
      <c r="AX2" s="5" t="s">
        <v>58</v>
      </c>
      <c r="AY2" s="6" t="s">
        <v>59</v>
      </c>
      <c r="AZ2" s="5" t="s">
        <v>60</v>
      </c>
      <c r="BA2" s="5" t="s">
        <v>61</v>
      </c>
      <c r="BB2" s="5" t="s">
        <v>62</v>
      </c>
      <c r="BC2" s="5" t="s">
        <v>63</v>
      </c>
      <c r="BD2" s="5" t="s">
        <v>64</v>
      </c>
      <c r="BE2" s="137"/>
      <c r="BF2" s="7" t="s">
        <v>65</v>
      </c>
      <c r="BG2" s="8" t="s">
        <v>47</v>
      </c>
      <c r="BH2" s="141" t="s">
        <v>48</v>
      </c>
      <c r="BI2" s="100"/>
      <c r="BJ2" s="1" t="s">
        <v>66</v>
      </c>
      <c r="BK2" s="9" t="s">
        <v>41</v>
      </c>
      <c r="BL2" s="9" t="s">
        <v>42</v>
      </c>
      <c r="BM2" s="1" t="s">
        <v>66</v>
      </c>
      <c r="BN2" s="9" t="s">
        <v>43</v>
      </c>
      <c r="BO2" s="9" t="s">
        <v>42</v>
      </c>
      <c r="BP2" s="1" t="s">
        <v>66</v>
      </c>
      <c r="BQ2" s="9" t="s">
        <v>44</v>
      </c>
      <c r="BR2" s="9" t="s">
        <v>45</v>
      </c>
      <c r="BS2" s="1" t="s">
        <v>66</v>
      </c>
      <c r="BT2" s="9" t="s">
        <v>44</v>
      </c>
      <c r="BU2" s="9" t="s">
        <v>46</v>
      </c>
      <c r="BV2" s="1" t="s">
        <v>66</v>
      </c>
      <c r="BW2" s="9" t="s">
        <v>47</v>
      </c>
      <c r="BX2" s="9" t="s">
        <v>48</v>
      </c>
      <c r="BY2" s="9" t="s">
        <v>67</v>
      </c>
      <c r="BZ2" s="9" t="s">
        <v>68</v>
      </c>
      <c r="CA2" s="63" t="s">
        <v>54</v>
      </c>
      <c r="CB2" s="1" t="s">
        <v>66</v>
      </c>
      <c r="CC2" s="9" t="s">
        <v>47</v>
      </c>
      <c r="CD2" s="9" t="s">
        <v>48</v>
      </c>
      <c r="CE2" s="63" t="s">
        <v>54</v>
      </c>
      <c r="CF2" s="1" t="s">
        <v>66</v>
      </c>
      <c r="CG2" s="9" t="s">
        <v>47</v>
      </c>
      <c r="CH2" s="9" t="s">
        <v>48</v>
      </c>
      <c r="CI2" s="63" t="s">
        <v>54</v>
      </c>
      <c r="CJ2" s="1" t="s">
        <v>66</v>
      </c>
      <c r="CK2" s="9" t="s">
        <v>47</v>
      </c>
      <c r="CL2" s="9" t="s">
        <v>48</v>
      </c>
      <c r="CM2" s="63" t="s">
        <v>54</v>
      </c>
      <c r="CN2" s="1" t="s">
        <v>47</v>
      </c>
      <c r="CO2" s="63" t="s">
        <v>48</v>
      </c>
      <c r="CP2" s="1" t="s">
        <v>66</v>
      </c>
      <c r="CQ2" s="9" t="s">
        <v>47</v>
      </c>
      <c r="CR2" s="9" t="s">
        <v>48</v>
      </c>
      <c r="CS2" s="63" t="s">
        <v>54</v>
      </c>
      <c r="CT2" s="1" t="s">
        <v>66</v>
      </c>
      <c r="CU2" s="9" t="s">
        <v>49</v>
      </c>
      <c r="CV2" s="9" t="s">
        <v>50</v>
      </c>
      <c r="CW2" s="9" t="s">
        <v>51</v>
      </c>
      <c r="CX2" s="5" t="s">
        <v>52</v>
      </c>
      <c r="CY2" s="5" t="s">
        <v>69</v>
      </c>
      <c r="CZ2" s="9" t="s">
        <v>54</v>
      </c>
      <c r="DA2" s="1" t="s">
        <v>66</v>
      </c>
      <c r="DB2" s="9" t="s">
        <v>49</v>
      </c>
      <c r="DC2" s="9" t="s">
        <v>50</v>
      </c>
      <c r="DD2" s="9" t="s">
        <v>51</v>
      </c>
      <c r="DE2" s="5" t="s">
        <v>52</v>
      </c>
      <c r="DF2" s="5" t="s">
        <v>69</v>
      </c>
      <c r="DG2" s="9" t="s">
        <v>54</v>
      </c>
      <c r="DH2" s="1" t="s">
        <v>66</v>
      </c>
      <c r="DI2" s="9" t="s">
        <v>49</v>
      </c>
      <c r="DJ2" s="9" t="s">
        <v>50</v>
      </c>
      <c r="DK2" s="9" t="s">
        <v>51</v>
      </c>
      <c r="DL2" s="5" t="s">
        <v>52</v>
      </c>
      <c r="DM2" s="5" t="s">
        <v>69</v>
      </c>
      <c r="DN2" s="9" t="s">
        <v>54</v>
      </c>
      <c r="DO2" s="1" t="s">
        <v>66</v>
      </c>
      <c r="DP2" s="9" t="s">
        <v>49</v>
      </c>
      <c r="DQ2" s="9" t="s">
        <v>50</v>
      </c>
      <c r="DR2" s="9" t="s">
        <v>51</v>
      </c>
      <c r="DS2" s="5" t="s">
        <v>52</v>
      </c>
      <c r="DT2" s="5" t="s">
        <v>69</v>
      </c>
      <c r="DU2" s="63" t="s">
        <v>54</v>
      </c>
    </row>
    <row r="3" spans="1:125">
      <c r="A3" s="155" t="s">
        <v>1165</v>
      </c>
      <c r="B3" s="154" t="str">
        <f>VLOOKUP($A3,House!$A$4:$DS$438,2,FALSE)</f>
        <v>LA-05</v>
      </c>
      <c r="C3" s="140" t="s">
        <v>80</v>
      </c>
      <c r="D3" s="97" t="s">
        <v>3014</v>
      </c>
      <c r="E3" s="4" t="s">
        <v>1167</v>
      </c>
      <c r="F3" s="29" t="s">
        <v>3015</v>
      </c>
      <c r="G3" s="156" t="s">
        <v>3016</v>
      </c>
      <c r="H3" s="98">
        <v>44199</v>
      </c>
      <c r="I3" s="99" t="s">
        <v>3017</v>
      </c>
      <c r="J3" s="166" t="s">
        <v>3018</v>
      </c>
      <c r="K3" s="150">
        <v>1979</v>
      </c>
      <c r="L3" s="100" t="s">
        <v>85</v>
      </c>
      <c r="M3" s="100" t="s">
        <v>49</v>
      </c>
      <c r="N3" s="100"/>
      <c r="O3" s="100" t="s">
        <v>87</v>
      </c>
      <c r="P3" s="100" t="str">
        <f>VLOOKUP($A3,House!$A$4:$DS$438,14,FALSE)</f>
        <v>Open - Retired</v>
      </c>
      <c r="Q3" s="43">
        <f>VLOOKUP($A3,House!$A$4:$DS$438,15,FALSE)</f>
        <v>34.078461820000001</v>
      </c>
      <c r="R3" s="162">
        <f>VLOOKUP($A3,House!$A$4:$DS$438,16,FALSE)</f>
        <v>64.469751700000003</v>
      </c>
      <c r="S3" s="43">
        <f>VLOOKUP($A3,House!$A$4:$DS$438,17,FALSE)</f>
        <v>34.092743239999997</v>
      </c>
      <c r="T3" s="162">
        <f>VLOOKUP($A3,House!$A$4:$DS$438,18,FALSE)</f>
        <v>63.467003079999998</v>
      </c>
      <c r="U3" s="43">
        <f>VLOOKUP($A3,House!$A$4:$DS$438,19,FALSE)</f>
        <v>37.660189780000003</v>
      </c>
      <c r="V3" s="162">
        <f>VLOOKUP($A3,House!$A$4:$DS$438,20,FALSE)</f>
        <v>61.013379620000002</v>
      </c>
      <c r="W3" s="43">
        <f>VLOOKUP($A3,House!$A$4:$DS$438,21,FALSE)</f>
        <v>36.685563289999997</v>
      </c>
      <c r="X3" s="162">
        <f>VLOOKUP($A3,House!$A$4:$DS$438,22,FALSE)</f>
        <v>61.982017659999997</v>
      </c>
      <c r="Y3" s="43">
        <f>VLOOKUP($A3,House!$A$4:$DS$438,23,FALSE)</f>
        <v>16.414477510000001</v>
      </c>
      <c r="Z3" s="162">
        <f>VLOOKUP($A3,House!$A$4:$DS$438,24,FALSE)</f>
        <v>33.122601400000001</v>
      </c>
      <c r="AA3" s="43">
        <f>VLOOKUP($A3,House!$A$4:$DS$438,25,FALSE)</f>
        <v>29.970617919999999</v>
      </c>
      <c r="AB3" s="162">
        <f>VLOOKUP($A3,House!$A$4:$DS$438,26,FALSE)</f>
        <v>66.541934220000002</v>
      </c>
      <c r="AC3" s="43">
        <f>VLOOKUP($A3,House!$A$4:$DS$438,27,FALSE)</f>
        <v>0</v>
      </c>
      <c r="AD3" s="162">
        <f>VLOOKUP($A3,House!$A$4:$DS$438,28,FALSE)</f>
        <v>100</v>
      </c>
      <c r="AE3" s="43">
        <f>VLOOKUP($A3,House!$A$4:$DS$438,29,FALSE)</f>
        <v>35.781549650000002</v>
      </c>
      <c r="AF3" s="162">
        <f>VLOOKUP($A3,House!$A$4:$DS$438,30,FALSE)</f>
        <v>64.218450349999998</v>
      </c>
      <c r="AG3" s="43">
        <f>VLOOKUP($A3,House!$A$4:$DS$438,31,FALSE)</f>
        <v>0</v>
      </c>
      <c r="AH3" s="162">
        <f>VLOOKUP($A3,House!$A$4:$DS$438,32,FALSE)</f>
        <v>100</v>
      </c>
      <c r="AI3" s="43">
        <f>VLOOKUP($A3,House!$A$4:$DS$438,33,FALSE)</f>
        <v>62.438950480000003</v>
      </c>
      <c r="AJ3" s="44">
        <f>VLOOKUP($A3,House!$A$4:$DS$438,34,FALSE)</f>
        <v>34.186838260000002</v>
      </c>
      <c r="AK3" s="44">
        <f>VLOOKUP($A3,House!$A$4:$DS$438,35,FALSE)</f>
        <v>1.545399451</v>
      </c>
      <c r="AL3" s="44">
        <f>VLOOKUP($A3,House!$A$4:$DS$438,36,FALSE)</f>
        <v>0.50532957830000003</v>
      </c>
      <c r="AM3" s="44">
        <f>VLOOKUP($A3,House!$A$4:$DS$438,37,FALSE)</f>
        <v>0.37253573849999999</v>
      </c>
      <c r="AN3" s="44">
        <f>VLOOKUP($A3,House!$A$4:$DS$438,38,FALSE)</f>
        <v>0.9509464903</v>
      </c>
      <c r="AO3" s="43">
        <f>VLOOKUP($A3,House!$A$4:$DS$438,39,FALSE)</f>
        <v>63.047526099999999</v>
      </c>
      <c r="AP3" s="44">
        <f>VLOOKUP($A3,House!$A$4:$DS$438,40,FALSE)</f>
        <v>33.17156009</v>
      </c>
      <c r="AQ3" s="44">
        <f>VLOOKUP($A3,House!$A$4:$DS$438,41,FALSE)</f>
        <v>1.8734575019999999</v>
      </c>
      <c r="AR3" s="44">
        <f>VLOOKUP($A3,House!$A$4:$DS$438,42,FALSE)</f>
        <v>0.69125032809999998</v>
      </c>
      <c r="AS3" s="44">
        <f>VLOOKUP($A3,House!$A$4:$DS$438,43,FALSE)</f>
        <v>0.41027574259999999</v>
      </c>
      <c r="AT3" s="163">
        <f>VLOOKUP($A3,House!$A$4:$DS$438,44,FALSE)</f>
        <v>0.80593023730000002</v>
      </c>
      <c r="AU3" s="101">
        <f>VLOOKUP($A3,House!$A$4:$DS$438,45,FALSE)</f>
        <v>81.809669490000005</v>
      </c>
      <c r="AV3" s="102">
        <f>VLOOKUP($A3,House!$A$4:$DS$438,46,FALSE)</f>
        <v>387</v>
      </c>
      <c r="AW3" s="101">
        <f>VLOOKUP($A3,House!$A$4:$DS$438,47,FALSE)</f>
        <v>17.954828890000002</v>
      </c>
      <c r="AX3" s="102">
        <f>VLOOKUP($A3,House!$A$4:$DS$438,48,FALSE)</f>
        <v>407</v>
      </c>
      <c r="AY3" s="101">
        <f>VLOOKUP($A3,House!$A$4:$DS$438,49,FALSE)</f>
        <v>20.97830862</v>
      </c>
      <c r="AZ3" s="102">
        <f>VLOOKUP($A3,House!$A$4:$DS$438,50,FALSE)</f>
        <v>413</v>
      </c>
      <c r="BA3" s="103">
        <f>VLOOKUP($A3,House!$A$4:$DS$438,51,FALSE)</f>
        <v>39825</v>
      </c>
      <c r="BB3" s="104">
        <f>VLOOKUP($A3,House!$A$4:$DS$438,52,FALSE)</f>
        <v>413</v>
      </c>
      <c r="BC3" s="105">
        <f>VLOOKUP($A3,House!$A$4:$DS$438,53,FALSE)</f>
        <v>50393</v>
      </c>
      <c r="BD3" s="104">
        <f>VLOOKUP($A3,House!$A$4:$DS$438,54,FALSE)</f>
        <v>404</v>
      </c>
      <c r="BE3" s="106">
        <f>VLOOKUP($A3,House!$A$4:$DS$438,55,FALSE)</f>
        <v>49.340314749999997</v>
      </c>
      <c r="BF3" s="107">
        <f>VLOOKUP($A3,House!$A$4:$DS$438,56,FALSE)</f>
        <v>44275</v>
      </c>
      <c r="BG3" s="44">
        <f>VLOOKUP($A3,House!$A$4:$DS$438,57,FALSE)</f>
        <v>27.268954600000001</v>
      </c>
      <c r="BH3" s="162">
        <f>VLOOKUP($A3,House!$A$4:$DS$438,58,FALSE)</f>
        <v>64.857743979999995</v>
      </c>
      <c r="BI3" s="100">
        <f>VLOOKUP($A3,House!$A$4:$DS$438,59,FALSE)</f>
        <v>178</v>
      </c>
      <c r="BJ3" s="39">
        <f>VLOOKUP($A3,House!$A$4:$DS$438,60,FALSE)</f>
        <v>333589</v>
      </c>
      <c r="BK3" s="40">
        <f>VLOOKUP($A3,House!$A$4:$DS$438,61,FALSE)</f>
        <v>113682</v>
      </c>
      <c r="BL3" s="40">
        <f>VLOOKUP($A3,House!$A$4:$DS$438,62,FALSE)</f>
        <v>215064</v>
      </c>
      <c r="BM3" s="39">
        <f>VLOOKUP($A3,House!$A$4:$DS$438,63,FALSE)</f>
        <v>323409</v>
      </c>
      <c r="BN3" s="40">
        <f>VLOOKUP($A3,House!$A$4:$DS$438,64,FALSE)</f>
        <v>110259</v>
      </c>
      <c r="BO3" s="40">
        <f>VLOOKUP($A3,House!$A$4:$DS$438,65,FALSE)</f>
        <v>205258</v>
      </c>
      <c r="BP3" s="39">
        <f>VLOOKUP($A3,House!$A$4:$DS$438,66,FALSE)</f>
        <v>329531</v>
      </c>
      <c r="BQ3" s="40">
        <f>VLOOKUP($A3,House!$A$4:$DS$438,67,FALSE)</f>
        <v>124102</v>
      </c>
      <c r="BR3" s="40">
        <f>VLOOKUP($A3,House!$A$4:$DS$438,68,FALSE)</f>
        <v>201058</v>
      </c>
      <c r="BS3" s="39">
        <f>VLOOKUP($A3,House!$A$4:$DS$438,69,FALSE)</f>
        <v>338332</v>
      </c>
      <c r="BT3" s="40">
        <f>VLOOKUP($A3,House!$A$4:$DS$438,70,FALSE)</f>
        <v>124119</v>
      </c>
      <c r="BU3" s="40">
        <f>VLOOKUP($A3,House!$A$4:$DS$438,71,FALSE)</f>
        <v>209705</v>
      </c>
      <c r="BV3" s="39">
        <f>VLOOKUP($A3,House!$A$4:$DS$438,72,FALSE)</f>
        <v>309556</v>
      </c>
      <c r="BW3" s="40">
        <f>VLOOKUP($A3,House!$A$4:$DS$438,73,FALSE)</f>
        <v>50812</v>
      </c>
      <c r="BX3" s="40">
        <f>VLOOKUP($A3,House!$A$4:$DS$438,74,FALSE)</f>
        <v>102533</v>
      </c>
      <c r="BY3" s="40">
        <f>VLOOKUP($A3,House!$A$4:$DS$438,75,FALSE)</f>
        <v>48754</v>
      </c>
      <c r="BZ3" s="40">
        <f>VLOOKUP($A3,House!$A$4:$DS$438,76,FALSE)</f>
        <v>107457</v>
      </c>
      <c r="CA3" s="159">
        <f>VLOOKUP($A3,House!$A$4:$DS$438,77,FALSE)</f>
        <v>0</v>
      </c>
      <c r="CB3" s="39">
        <f>VLOOKUP($A3,House!$A$4:$DS$438,78,FALSE)</f>
        <v>223946</v>
      </c>
      <c r="CC3" s="40">
        <f>VLOOKUP($A3,House!$A$4:$DS$438,79,FALSE)</f>
        <v>67118</v>
      </c>
      <c r="CD3" s="40">
        <f>VLOOKUP($A3,House!$A$4:$DS$438,80,FALSE)</f>
        <v>149018</v>
      </c>
      <c r="CE3" s="159">
        <f>VLOOKUP($A3,House!$A$4:$DS$438,81,FALSE)</f>
        <v>7810</v>
      </c>
      <c r="CF3" s="39">
        <f>VLOOKUP($A3,House!$A$4:$DS$438,82,FALSE)</f>
        <v>255662</v>
      </c>
      <c r="CG3" s="40">
        <f>VLOOKUP($A3,House!$A$4:$DS$438,83,FALSE)</f>
        <v>0</v>
      </c>
      <c r="CH3" s="40">
        <f>VLOOKUP($A3,House!$A$4:$DS$438,84,FALSE)</f>
        <v>255662</v>
      </c>
      <c r="CI3" s="159">
        <f>VLOOKUP($A3,House!$A$4:$DS$438,85,FALSE)</f>
        <v>0</v>
      </c>
      <c r="CJ3" s="39">
        <f>VLOOKUP($A3,House!$A$4:$DS$438,86,FALSE)</f>
        <v>209622</v>
      </c>
      <c r="CK3" s="40">
        <f>VLOOKUP($A3,House!$A$4:$DS$438,87,FALSE)</f>
        <v>75006</v>
      </c>
      <c r="CL3" s="40">
        <f>VLOOKUP($A3,House!$A$4:$DS$438,88,FALSE)</f>
        <v>134616</v>
      </c>
      <c r="CM3" s="159">
        <f>VLOOKUP($A3,House!$A$4:$DS$438,89,FALSE)</f>
        <v>0</v>
      </c>
      <c r="CN3" s="39">
        <f>VLOOKUP($A3,House!$A$4:$DS$438,90,FALSE)</f>
        <v>0</v>
      </c>
      <c r="CO3" s="159">
        <f>VLOOKUP($A3,House!$A$4:$DS$438,91,FALSE)</f>
        <v>202536</v>
      </c>
      <c r="CP3" s="39">
        <f>VLOOKUP($A3,House!$A$4:$DS$438,92,FALSE)</f>
        <v>103616</v>
      </c>
      <c r="CQ3" s="40">
        <f>VLOOKUP($A3,House!$A$4:$DS$438,93,FALSE)</f>
        <v>28255</v>
      </c>
      <c r="CR3" s="40">
        <f>VLOOKUP($A3,House!$A$4:$DS$438,94,FALSE)</f>
        <v>67203</v>
      </c>
      <c r="CS3" s="159">
        <f>VLOOKUP($A3,House!$A$4:$DS$438,95,FALSE)</f>
        <v>8158</v>
      </c>
      <c r="CT3" s="39">
        <f>VLOOKUP($A3,House!$A$4:$DS$438,96,FALSE)</f>
        <v>736250</v>
      </c>
      <c r="CU3" s="40">
        <f>VLOOKUP($A3,House!$A$4:$DS$438,97,FALSE)</f>
        <v>444175</v>
      </c>
      <c r="CV3" s="40">
        <f>VLOOKUP($A3,House!$A$4:$DS$438,98,FALSE)</f>
        <v>261895</v>
      </c>
      <c r="CW3" s="40">
        <f>VLOOKUP($A3,House!$A$4:$DS$438,99,FALSE)</f>
        <v>13860</v>
      </c>
      <c r="CX3" s="40">
        <f>VLOOKUP($A3,House!$A$4:$DS$438,100,FALSE)</f>
        <v>3915</v>
      </c>
      <c r="CY3" s="40">
        <f>VLOOKUP($A3,House!$A$4:$DS$438,101,FALSE)</f>
        <v>2620</v>
      </c>
      <c r="CZ3" s="40">
        <f>VLOOKUP($A3,House!$A$4:$DS$438,102,FALSE)</f>
        <v>9785</v>
      </c>
      <c r="DA3" s="39">
        <f>VLOOKUP($A3,House!$A$4:$DS$438,103,FALSE)</f>
        <v>561020</v>
      </c>
      <c r="DB3" s="40">
        <f>VLOOKUP($A3,House!$A$4:$DS$438,104,FALSE)</f>
        <v>350295</v>
      </c>
      <c r="DC3" s="40">
        <f>VLOOKUP($A3,House!$A$4:$DS$438,105,FALSE)</f>
        <v>191795</v>
      </c>
      <c r="DD3" s="40">
        <f>VLOOKUP($A3,House!$A$4:$DS$438,106,FALSE)</f>
        <v>8670</v>
      </c>
      <c r="DE3" s="40">
        <f>VLOOKUP($A3,House!$A$4:$DS$438,107,FALSE)</f>
        <v>2835</v>
      </c>
      <c r="DF3" s="40">
        <f>VLOOKUP($A3,House!$A$4:$DS$438,108,FALSE)</f>
        <v>2090</v>
      </c>
      <c r="DG3" s="40">
        <f>VLOOKUP($A3,House!$A$4:$DS$438,109,FALSE)</f>
        <v>5335</v>
      </c>
      <c r="DH3" s="39">
        <f>VLOOKUP($A3,House!$A$4:$DS$438,110,FALSE)</f>
        <v>755581</v>
      </c>
      <c r="DI3" s="40">
        <f>VLOOKUP($A3,House!$A$4:$DS$438,111,FALSE)</f>
        <v>458558</v>
      </c>
      <c r="DJ3" s="40">
        <f>VLOOKUP($A3,House!$A$4:$DS$438,112,FALSE)</f>
        <v>265039</v>
      </c>
      <c r="DK3" s="40">
        <f>VLOOKUP($A3,House!$A$4:$DS$438,113,FALSE)</f>
        <v>15321</v>
      </c>
      <c r="DL3" s="40">
        <f>VLOOKUP($A3,House!$A$4:$DS$438,114,FALSE)</f>
        <v>5073</v>
      </c>
      <c r="DM3" s="40">
        <f>VLOOKUP($A3,House!$A$4:$DS$438,115,FALSE)</f>
        <v>3155</v>
      </c>
      <c r="DN3" s="159">
        <f>VLOOKUP($A3,House!$A$4:$DS$438,116,FALSE)</f>
        <v>8435</v>
      </c>
      <c r="DO3" s="39">
        <f>VLOOKUP($A3,House!$A$4:$DS$438,117,FALSE)</f>
        <v>567667</v>
      </c>
      <c r="DP3" s="40">
        <f>VLOOKUP($A3,House!$A$4:$DS$438,118,FALSE)</f>
        <v>357900</v>
      </c>
      <c r="DQ3" s="40">
        <f>VLOOKUP($A3,House!$A$4:$DS$438,119,FALSE)</f>
        <v>188304</v>
      </c>
      <c r="DR3" s="40">
        <f>VLOOKUP($A3,House!$A$4:$DS$438,120,FALSE)</f>
        <v>10635</v>
      </c>
      <c r="DS3" s="40">
        <f>VLOOKUP($A3,House!$A$4:$DS$438,121,FALSE)</f>
        <v>3924</v>
      </c>
      <c r="DT3" s="40">
        <f>VLOOKUP($A3,House!$A$4:$DS$438,122,FALSE)</f>
        <v>2329</v>
      </c>
      <c r="DU3" s="159">
        <f>VLOOKUP($A3,House!$A$4:$DS$438,123,FALSE)</f>
        <v>4575</v>
      </c>
    </row>
    <row r="4" spans="1:125">
      <c r="A4" s="155" t="s">
        <v>1752</v>
      </c>
      <c r="B4" s="154" t="str">
        <f>VLOOKUP($A4,House!$A$4:$DS$438,2,FALSE)</f>
        <v>NY-22</v>
      </c>
      <c r="C4" s="140"/>
      <c r="D4" s="97"/>
      <c r="E4" s="4"/>
      <c r="F4" s="29"/>
      <c r="G4" s="156"/>
      <c r="H4" s="98">
        <v>44199</v>
      </c>
      <c r="I4" s="156" t="s">
        <v>3019</v>
      </c>
      <c r="J4" s="166"/>
      <c r="K4" s="150"/>
      <c r="L4" s="100"/>
      <c r="M4" s="100"/>
      <c r="N4" s="100"/>
      <c r="O4" s="100"/>
      <c r="P4" s="100" t="str">
        <f>VLOOKUP($A4,House!$A$4:$DS$438,14,FALSE)</f>
        <v>Lost</v>
      </c>
      <c r="Q4" s="43">
        <f>VLOOKUP($A4,House!$A$4:$DS$438,15,FALSE)</f>
        <v>43.223133349999998</v>
      </c>
      <c r="R4" s="162">
        <f>VLOOKUP($A4,House!$A$4:$DS$438,16,FALSE)</f>
        <v>54.692555640000002</v>
      </c>
      <c r="S4" s="43">
        <f>VLOOKUP($A4,House!$A$4:$DS$438,17,FALSE)</f>
        <v>39.322099369999997</v>
      </c>
      <c r="T4" s="162">
        <f>VLOOKUP($A4,House!$A$4:$DS$438,18,FALSE)</f>
        <v>54.806279619999998</v>
      </c>
      <c r="U4" s="43">
        <f>VLOOKUP($A4,House!$A$4:$DS$438,19,FALSE)</f>
        <v>48.760357409999997</v>
      </c>
      <c r="V4" s="162">
        <f>VLOOKUP($A4,House!$A$4:$DS$438,20,FALSE)</f>
        <v>49.23940451</v>
      </c>
      <c r="W4" s="43">
        <f>VLOOKUP($A4,House!$A$4:$DS$438,21,FALSE)</f>
        <v>49.070495549999997</v>
      </c>
      <c r="X4" s="162">
        <f>VLOOKUP($A4,House!$A$4:$DS$438,22,FALSE)</f>
        <v>49.121739789999999</v>
      </c>
      <c r="Y4" s="43">
        <f>VLOOKUP($A4,House!$A$4:$DS$438,23,FALSE)</f>
        <v>48.801769499999999</v>
      </c>
      <c r="Z4" s="162">
        <f>VLOOKUP($A4,House!$A$4:$DS$438,24,FALSE)</f>
        <v>48.835870579999998</v>
      </c>
      <c r="AA4" s="43">
        <f>VLOOKUP($A4,House!$A$4:$DS$438,25,FALSE)</f>
        <v>50.83952996</v>
      </c>
      <c r="AB4" s="162">
        <f>VLOOKUP($A4,House!$A$4:$DS$438,26,FALSE)</f>
        <v>49.058962149999999</v>
      </c>
      <c r="AC4" s="43">
        <f>VLOOKUP($A4,House!$A$4:$DS$438,27,FALSE)</f>
        <v>41.024517920000001</v>
      </c>
      <c r="AD4" s="162">
        <f>VLOOKUP($A4,House!$A$4:$DS$438,28,FALSE)</f>
        <v>46.47382159</v>
      </c>
      <c r="AE4" s="43">
        <f>VLOOKUP($A4,House!$A$4:$DS$438,29,FALSE)</f>
        <v>0</v>
      </c>
      <c r="AF4" s="162">
        <f>VLOOKUP($A4,House!$A$4:$DS$438,30,FALSE)</f>
        <v>98.422672289999994</v>
      </c>
      <c r="AG4" s="43">
        <f>VLOOKUP($A4,House!$A$4:$DS$438,31,FALSE)</f>
        <v>39.258367589999999</v>
      </c>
      <c r="AH4" s="162">
        <f>VLOOKUP($A4,House!$A$4:$DS$438,32,FALSE)</f>
        <v>60.741632410000001</v>
      </c>
      <c r="AI4" s="43">
        <f>VLOOKUP($A4,House!$A$4:$DS$438,33,FALSE)</f>
        <v>90.421310640000002</v>
      </c>
      <c r="AJ4" s="44">
        <f>VLOOKUP($A4,House!$A$4:$DS$438,34,FALSE)</f>
        <v>3.3658604259999998</v>
      </c>
      <c r="AK4" s="44">
        <f>VLOOKUP($A4,House!$A$4:$DS$438,35,FALSE)</f>
        <v>3.0828284699999999</v>
      </c>
      <c r="AL4" s="44">
        <f>VLOOKUP($A4,House!$A$4:$DS$438,36,FALSE)</f>
        <v>1.6075475189999999</v>
      </c>
      <c r="AM4" s="44">
        <f>VLOOKUP($A4,House!$A$4:$DS$438,37,FALSE)</f>
        <v>0.2238357305</v>
      </c>
      <c r="AN4" s="44">
        <f>VLOOKUP($A4,House!$A$4:$DS$438,38,FALSE)</f>
        <v>1.298617213</v>
      </c>
      <c r="AO4" s="43">
        <f>VLOOKUP($A4,House!$A$4:$DS$438,39,FALSE)</f>
        <v>90.748753800000003</v>
      </c>
      <c r="AP4" s="44">
        <f>VLOOKUP($A4,House!$A$4:$DS$438,40,FALSE)</f>
        <v>3.312486222</v>
      </c>
      <c r="AQ4" s="44">
        <f>VLOOKUP($A4,House!$A$4:$DS$438,41,FALSE)</f>
        <v>2.5464526730000001</v>
      </c>
      <c r="AR4" s="44">
        <f>VLOOKUP($A4,House!$A$4:$DS$438,42,FALSE)</f>
        <v>2.0959701910000001</v>
      </c>
      <c r="AS4" s="44">
        <f>VLOOKUP($A4,House!$A$4:$DS$438,43,FALSE)</f>
        <v>0.26790730089999998</v>
      </c>
      <c r="AT4" s="163">
        <f>VLOOKUP($A4,House!$A$4:$DS$438,44,FALSE)</f>
        <v>1.028429818</v>
      </c>
      <c r="AU4" s="108">
        <f>VLOOKUP($A4,House!$A$4:$DS$438,45,FALSE)</f>
        <v>89.699263979999998</v>
      </c>
      <c r="AV4" s="109">
        <f>VLOOKUP($A4,House!$A$4:$DS$438,46,FALSE)</f>
        <v>201</v>
      </c>
      <c r="AW4" s="101">
        <f>VLOOKUP($A4,House!$A$4:$DS$438,47,FALSE)</f>
        <v>25.24917224</v>
      </c>
      <c r="AX4" s="102">
        <f>VLOOKUP($A4,House!$A$4:$DS$438,48,FALSE)</f>
        <v>297</v>
      </c>
      <c r="AY4" s="101">
        <f>VLOOKUP($A4,House!$A$4:$DS$438,49,FALSE)</f>
        <v>25.596108749999999</v>
      </c>
      <c r="AZ4" s="102">
        <f>VLOOKUP($A4,House!$A$4:$DS$438,50,FALSE)</f>
        <v>348</v>
      </c>
      <c r="BA4" s="103">
        <f>VLOOKUP($A4,House!$A$4:$DS$438,51,FALSE)</f>
        <v>55593</v>
      </c>
      <c r="BB4" s="104">
        <f>VLOOKUP($A4,House!$A$4:$DS$438,52,FALSE)</f>
        <v>281</v>
      </c>
      <c r="BC4" s="105">
        <f>VLOOKUP($A4,House!$A$4:$DS$438,53,FALSE)</f>
        <v>57495</v>
      </c>
      <c r="BD4" s="104">
        <f>VLOOKUP($A4,House!$A$4:$DS$438,54,FALSE)</f>
        <v>336</v>
      </c>
      <c r="BE4" s="110">
        <f>VLOOKUP($A4,House!$A$4:$DS$438,55,FALSE)</f>
        <v>67.276973639999994</v>
      </c>
      <c r="BF4" s="107" t="str">
        <f>VLOOKUP($A4,House!$A$4:$DS$438,56,FALSE)</f>
        <v/>
      </c>
      <c r="BG4" s="44" t="str">
        <f>VLOOKUP($A4,House!$A$4:$DS$438,57,FALSE)</f>
        <v/>
      </c>
      <c r="BH4" s="162" t="str">
        <f>VLOOKUP($A4,House!$A$4:$DS$438,58,FALSE)</f>
        <v/>
      </c>
      <c r="BI4" s="100">
        <f>VLOOKUP($A4,House!$A$4:$DS$438,59,FALSE)</f>
        <v>279</v>
      </c>
      <c r="BJ4" s="39">
        <f>VLOOKUP($A4,House!$A$4:$DS$438,60,FALSE)</f>
        <v>323896</v>
      </c>
      <c r="BK4" s="40">
        <f>VLOOKUP($A4,House!$A$4:$DS$438,61,FALSE)</f>
        <v>139998</v>
      </c>
      <c r="BL4" s="40">
        <f>VLOOKUP($A4,House!$A$4:$DS$438,62,FALSE)</f>
        <v>177147</v>
      </c>
      <c r="BM4" s="39">
        <f>VLOOKUP($A4,House!$A$4:$DS$438,63,FALSE)</f>
        <v>289954</v>
      </c>
      <c r="BN4" s="40">
        <f>VLOOKUP($A4,House!$A$4:$DS$438,64,FALSE)</f>
        <v>114016</v>
      </c>
      <c r="BO4" s="40">
        <f>VLOOKUP($A4,House!$A$4:$DS$438,65,FALSE)</f>
        <v>158913</v>
      </c>
      <c r="BP4" s="39">
        <f>VLOOKUP($A4,House!$A$4:$DS$438,66,FALSE)</f>
        <v>277217</v>
      </c>
      <c r="BQ4" s="40">
        <f>VLOOKUP($A4,House!$A$4:$DS$438,67,FALSE)</f>
        <v>135172</v>
      </c>
      <c r="BR4" s="40">
        <f>VLOOKUP($A4,House!$A$4:$DS$438,68,FALSE)</f>
        <v>136500</v>
      </c>
      <c r="BS4" s="39">
        <f>VLOOKUP($A4,House!$A$4:$DS$438,69,FALSE)</f>
        <v>302473</v>
      </c>
      <c r="BT4" s="40">
        <f>VLOOKUP($A4,House!$A$4:$DS$438,70,FALSE)</f>
        <v>148425</v>
      </c>
      <c r="BU4" s="40">
        <f>VLOOKUP($A4,House!$A$4:$DS$438,71,FALSE)</f>
        <v>148580</v>
      </c>
      <c r="BV4" s="39">
        <f>VLOOKUP($A4,House!$A$4:$DS$438,72,FALSE)</f>
        <v>319638</v>
      </c>
      <c r="BW4" s="40">
        <f>VLOOKUP($A4,House!$A$4:$DS$438,73,FALSE)</f>
        <v>155989</v>
      </c>
      <c r="BX4" s="40">
        <f>VLOOKUP($A4,House!$A$4:$DS$438,74,FALSE)</f>
        <v>156098</v>
      </c>
      <c r="BY4" s="40">
        <f>VLOOKUP($A4,House!$A$4:$DS$438,75,FALSE)</f>
        <v>0</v>
      </c>
      <c r="BZ4" s="40">
        <f>VLOOKUP($A4,House!$A$4:$DS$438,76,FALSE)</f>
        <v>0</v>
      </c>
      <c r="CA4" s="159">
        <f>VLOOKUP($A4,House!$A$4:$DS$438,77,FALSE)</f>
        <v>7551</v>
      </c>
      <c r="CB4" s="39">
        <f>VLOOKUP($A4,House!$A$4:$DS$438,78,FALSE)</f>
        <v>251212</v>
      </c>
      <c r="CC4" s="40">
        <f>VLOOKUP($A4,House!$A$4:$DS$438,79,FALSE)</f>
        <v>127715</v>
      </c>
      <c r="CD4" s="40">
        <f>VLOOKUP($A4,House!$A$4:$DS$438,80,FALSE)</f>
        <v>123242</v>
      </c>
      <c r="CE4" s="159">
        <f>VLOOKUP($A4,House!$A$4:$DS$438,81,FALSE)</f>
        <v>255</v>
      </c>
      <c r="CF4" s="39">
        <f>VLOOKUP($A4,House!$A$4:$DS$438,82,FALSE)</f>
        <v>278531</v>
      </c>
      <c r="CG4" s="40">
        <f>VLOOKUP($A4,House!$A$4:$DS$438,83,FALSE)</f>
        <v>114266</v>
      </c>
      <c r="CH4" s="40">
        <f>VLOOKUP($A4,House!$A$4:$DS$438,84,FALSE)</f>
        <v>129444</v>
      </c>
      <c r="CI4" s="159">
        <f>VLOOKUP($A4,House!$A$4:$DS$438,85,FALSE)</f>
        <v>34821</v>
      </c>
      <c r="CJ4" s="39">
        <f>VLOOKUP($A4,House!$A$4:$DS$438,86,FALSE)</f>
        <v>131932</v>
      </c>
      <c r="CK4" s="40">
        <f>VLOOKUP($A4,House!$A$4:$DS$438,87,FALSE)</f>
        <v>0</v>
      </c>
      <c r="CL4" s="40">
        <f>VLOOKUP($A4,House!$A$4:$DS$438,88,FALSE)</f>
        <v>129851</v>
      </c>
      <c r="CM4" s="159">
        <f>VLOOKUP($A4,House!$A$4:$DS$438,89,FALSE)</f>
        <v>2081</v>
      </c>
      <c r="CN4" s="39">
        <f>VLOOKUP($A4,House!$A$4:$DS$438,90,FALSE)</f>
        <v>102080</v>
      </c>
      <c r="CO4" s="159">
        <f>VLOOKUP($A4,House!$A$4:$DS$438,91,FALSE)</f>
        <v>157941</v>
      </c>
      <c r="CP4" s="39" t="str">
        <f>VLOOKUP($A4,House!$A$4:$DS$438,92,FALSE)</f>
        <v/>
      </c>
      <c r="CQ4" s="40" t="str">
        <f>VLOOKUP($A4,House!$A$4:$DS$438,93,FALSE)</f>
        <v/>
      </c>
      <c r="CR4" s="40" t="str">
        <f>VLOOKUP($A4,House!$A$4:$DS$438,94,FALSE)</f>
        <v/>
      </c>
      <c r="CS4" s="159" t="str">
        <f>VLOOKUP($A4,House!$A$4:$DS$438,95,FALSE)</f>
        <v/>
      </c>
      <c r="CT4" s="39">
        <f>VLOOKUP($A4,House!$A$4:$DS$438,96,FALSE)</f>
        <v>680365</v>
      </c>
      <c r="CU4" s="40">
        <f>VLOOKUP($A4,House!$A$4:$DS$438,97,FALSE)</f>
        <v>602755</v>
      </c>
      <c r="CV4" s="40">
        <f>VLOOKUP($A4,House!$A$4:$DS$438,98,FALSE)</f>
        <v>24905</v>
      </c>
      <c r="CW4" s="40">
        <f>VLOOKUP($A4,House!$A$4:$DS$438,99,FALSE)</f>
        <v>25665</v>
      </c>
      <c r="CX4" s="40">
        <f>VLOOKUP($A4,House!$A$4:$DS$438,100,FALSE)</f>
        <v>12010</v>
      </c>
      <c r="CY4" s="40">
        <f>VLOOKUP($A4,House!$A$4:$DS$438,101,FALSE)</f>
        <v>1430</v>
      </c>
      <c r="CZ4" s="40">
        <f>VLOOKUP($A4,House!$A$4:$DS$438,102,FALSE)</f>
        <v>13600</v>
      </c>
      <c r="DA4" s="39">
        <f>VLOOKUP($A4,House!$A$4:$DS$438,103,FALSE)</f>
        <v>540575</v>
      </c>
      <c r="DB4" s="40">
        <f>VLOOKUP($A4,House!$A$4:$DS$438,104,FALSE)</f>
        <v>488795</v>
      </c>
      <c r="DC4" s="40">
        <f>VLOOKUP($A4,House!$A$4:$DS$438,105,FALSE)</f>
        <v>18195</v>
      </c>
      <c r="DD4" s="40">
        <f>VLOOKUP($A4,House!$A$4:$DS$438,106,FALSE)</f>
        <v>16665</v>
      </c>
      <c r="DE4" s="40">
        <f>VLOOKUP($A4,House!$A$4:$DS$438,107,FALSE)</f>
        <v>8690</v>
      </c>
      <c r="DF4" s="40">
        <f>VLOOKUP($A4,House!$A$4:$DS$438,108,FALSE)</f>
        <v>1210</v>
      </c>
      <c r="DG4" s="40">
        <f>VLOOKUP($A4,House!$A$4:$DS$438,109,FALSE)</f>
        <v>7020</v>
      </c>
      <c r="DH4" s="39">
        <f>VLOOKUP($A4,House!$A$4:$DS$438,110,FALSE)</f>
        <v>717708</v>
      </c>
      <c r="DI4" s="40">
        <f>VLOOKUP($A4,House!$A$4:$DS$438,111,FALSE)</f>
        <v>640383</v>
      </c>
      <c r="DJ4" s="40">
        <f>VLOOKUP($A4,House!$A$4:$DS$438,112,FALSE)</f>
        <v>25638</v>
      </c>
      <c r="DK4" s="40">
        <f>VLOOKUP($A4,House!$A$4:$DS$438,113,FALSE)</f>
        <v>22475</v>
      </c>
      <c r="DL4" s="40">
        <f>VLOOKUP($A4,House!$A$4:$DS$438,114,FALSE)</f>
        <v>15401</v>
      </c>
      <c r="DM4" s="40">
        <f>VLOOKUP($A4,House!$A$4:$DS$438,115,FALSE)</f>
        <v>1876</v>
      </c>
      <c r="DN4" s="159">
        <f>VLOOKUP($A4,House!$A$4:$DS$438,116,FALSE)</f>
        <v>11935</v>
      </c>
      <c r="DO4" s="39">
        <f>VLOOKUP($A4,House!$A$4:$DS$438,117,FALSE)</f>
        <v>562508</v>
      </c>
      <c r="DP4" s="40">
        <f>VLOOKUP($A4,House!$A$4:$DS$438,118,FALSE)</f>
        <v>510469</v>
      </c>
      <c r="DQ4" s="40">
        <f>VLOOKUP($A4,House!$A$4:$DS$438,119,FALSE)</f>
        <v>18633</v>
      </c>
      <c r="DR4" s="40">
        <f>VLOOKUP($A4,House!$A$4:$DS$438,120,FALSE)</f>
        <v>14324</v>
      </c>
      <c r="DS4" s="40">
        <f>VLOOKUP($A4,House!$A$4:$DS$438,121,FALSE)</f>
        <v>11790</v>
      </c>
      <c r="DT4" s="40">
        <f>VLOOKUP($A4,House!$A$4:$DS$438,122,FALSE)</f>
        <v>1507</v>
      </c>
      <c r="DU4" s="159">
        <f>VLOOKUP($A4,House!$A$4:$DS$438,123,FALSE)</f>
        <v>5785</v>
      </c>
    </row>
    <row r="5" spans="1:125">
      <c r="A5" s="154" t="s">
        <v>1150</v>
      </c>
      <c r="B5" s="154" t="str">
        <f>VLOOKUP($A5,House!$A$4:$DS$438,2,FALSE)</f>
        <v>LA-02</v>
      </c>
      <c r="C5" s="140" t="s">
        <v>126</v>
      </c>
      <c r="D5" s="97" t="s">
        <v>3020</v>
      </c>
      <c r="E5" s="4" t="s">
        <v>3021</v>
      </c>
      <c r="F5" s="29" t="s">
        <v>3022</v>
      </c>
      <c r="G5" s="156" t="s">
        <v>3023</v>
      </c>
      <c r="H5" s="98">
        <v>44211</v>
      </c>
      <c r="I5" s="99" t="s">
        <v>3024</v>
      </c>
      <c r="J5" s="166">
        <v>2010</v>
      </c>
      <c r="K5" s="150">
        <v>1973</v>
      </c>
      <c r="L5" s="100" t="s">
        <v>85</v>
      </c>
      <c r="M5" s="100" t="s">
        <v>50</v>
      </c>
      <c r="N5" s="100" t="s">
        <v>86</v>
      </c>
      <c r="O5" s="100" t="s">
        <v>87</v>
      </c>
      <c r="P5" s="100" t="str">
        <f>VLOOKUP($A5,House!$A$4:$DS$438,14,FALSE)</f>
        <v>Won</v>
      </c>
      <c r="Q5" s="43">
        <f>VLOOKUP($A5,House!$A$4:$DS$438,15,FALSE)</f>
        <v>75.335717450000004</v>
      </c>
      <c r="R5" s="162">
        <f>VLOOKUP($A5,House!$A$4:$DS$438,16,FALSE)</f>
        <v>23.003691809999999</v>
      </c>
      <c r="S5" s="43">
        <f>VLOOKUP($A5,House!$A$4:$DS$438,17,FALSE)</f>
        <v>74.612151870000005</v>
      </c>
      <c r="T5" s="162">
        <f>VLOOKUP($A5,House!$A$4:$DS$438,18,FALSE)</f>
        <v>22.242555060000001</v>
      </c>
      <c r="U5" s="43">
        <f>VLOOKUP($A5,House!$A$4:$DS$438,19,FALSE)</f>
        <v>75.83839467</v>
      </c>
      <c r="V5" s="162">
        <f>VLOOKUP($A5,House!$A$4:$DS$438,20,FALSE)</f>
        <v>22.81194983</v>
      </c>
      <c r="W5" s="43">
        <f>VLOOKUP($A5,House!$A$4:$DS$438,21,FALSE)</f>
        <v>73.355257010000003</v>
      </c>
      <c r="X5" s="162">
        <f>VLOOKUP($A5,House!$A$4:$DS$438,22,FALSE)</f>
        <v>25.443611929999999</v>
      </c>
      <c r="Y5" s="43">
        <f>VLOOKUP($A5,House!$A$4:$DS$438,23,FALSE)</f>
        <v>63.611182970000002</v>
      </c>
      <c r="Z5" s="162">
        <f>VLOOKUP($A5,House!$A$4:$DS$438,24,FALSE)</f>
        <v>15.00873867</v>
      </c>
      <c r="AA5" s="43">
        <f>VLOOKUP($A5,House!$A$4:$DS$438,25,FALSE)</f>
        <v>80.591740049999999</v>
      </c>
      <c r="AB5" s="162">
        <f>VLOOKUP($A5,House!$A$4:$DS$438,26,FALSE)</f>
        <v>0</v>
      </c>
      <c r="AC5" s="43">
        <f>VLOOKUP($A5,House!$A$4:$DS$438,27,FALSE)</f>
        <v>100</v>
      </c>
      <c r="AD5" s="162">
        <f>VLOOKUP($A5,House!$A$4:$DS$438,28,FALSE)</f>
        <v>0</v>
      </c>
      <c r="AE5" s="43">
        <f>VLOOKUP($A5,House!$A$4:$DS$438,29,FALSE)</f>
        <v>85.754003359999999</v>
      </c>
      <c r="AF5" s="162">
        <f>VLOOKUP($A5,House!$A$4:$DS$438,30,FALSE)</f>
        <v>0</v>
      </c>
      <c r="AG5" s="43">
        <f>VLOOKUP($A5,House!$A$4:$DS$438,31,FALSE)</f>
        <v>82.126652480000004</v>
      </c>
      <c r="AH5" s="162">
        <f>VLOOKUP($A5,House!$A$4:$DS$438,32,FALSE)</f>
        <v>17.873347519999999</v>
      </c>
      <c r="AI5" s="43">
        <f>VLOOKUP($A5,House!$A$4:$DS$438,33,FALSE)</f>
        <v>31.326368890000001</v>
      </c>
      <c r="AJ5" s="44">
        <f>VLOOKUP($A5,House!$A$4:$DS$438,34,FALSE)</f>
        <v>61.541607730000003</v>
      </c>
      <c r="AK5" s="44">
        <f>VLOOKUP($A5,House!$A$4:$DS$438,35,FALSE)</f>
        <v>3.8327169859999999</v>
      </c>
      <c r="AL5" s="44">
        <f>VLOOKUP($A5,House!$A$4:$DS$438,36,FALSE)</f>
        <v>1.9819697000000001</v>
      </c>
      <c r="AM5" s="44">
        <f>VLOOKUP($A5,House!$A$4:$DS$438,37,FALSE)</f>
        <v>0.20620664969999999</v>
      </c>
      <c r="AN5" s="44">
        <f>VLOOKUP($A5,House!$A$4:$DS$438,38,FALSE)</f>
        <v>1.1111300470000001</v>
      </c>
      <c r="AO5" s="43">
        <f>VLOOKUP($A5,House!$A$4:$DS$438,39,FALSE)</f>
        <v>31.768553780000001</v>
      </c>
      <c r="AP5" s="44">
        <f>VLOOKUP($A5,House!$A$4:$DS$438,40,FALSE)</f>
        <v>58.508850930000001</v>
      </c>
      <c r="AQ5" s="44">
        <f>VLOOKUP($A5,House!$A$4:$DS$438,41,FALSE)</f>
        <v>5.7622792089999999</v>
      </c>
      <c r="AR5" s="44">
        <f>VLOOKUP($A5,House!$A$4:$DS$438,42,FALSE)</f>
        <v>2.5932187619999998</v>
      </c>
      <c r="AS5" s="44">
        <f>VLOOKUP($A5,House!$A$4:$DS$438,43,FALSE)</f>
        <v>0.28230287520000003</v>
      </c>
      <c r="AT5" s="163">
        <f>VLOOKUP($A5,House!$A$4:$DS$438,44,FALSE)</f>
        <v>1.0847944439999999</v>
      </c>
      <c r="AU5" s="101">
        <f>VLOOKUP($A5,House!$A$4:$DS$438,45,FALSE)</f>
        <v>82.833644210000003</v>
      </c>
      <c r="AV5" s="102">
        <f>VLOOKUP($A5,House!$A$4:$DS$438,46,FALSE)</f>
        <v>371</v>
      </c>
      <c r="AW5" s="101">
        <f>VLOOKUP($A5,House!$A$4:$DS$438,47,FALSE)</f>
        <v>23.748764560000001</v>
      </c>
      <c r="AX5" s="102">
        <f>VLOOKUP($A5,House!$A$4:$DS$438,48,FALSE)</f>
        <v>325</v>
      </c>
      <c r="AY5" s="108">
        <f>VLOOKUP($A5,House!$A$4:$DS$438,49,FALSE)</f>
        <v>37.11925179</v>
      </c>
      <c r="AZ5" s="109">
        <f>VLOOKUP($A5,House!$A$4:$DS$438,50,FALSE)</f>
        <v>184</v>
      </c>
      <c r="BA5" s="103">
        <f>VLOOKUP($A5,House!$A$4:$DS$438,51,FALSE)</f>
        <v>40988</v>
      </c>
      <c r="BB5" s="104">
        <f>VLOOKUP($A5,House!$A$4:$DS$438,52,FALSE)</f>
        <v>411</v>
      </c>
      <c r="BC5" s="105">
        <f>VLOOKUP($A5,House!$A$4:$DS$438,53,FALSE)</f>
        <v>63786</v>
      </c>
      <c r="BD5" s="104">
        <f>VLOOKUP($A5,House!$A$4:$DS$438,54,FALSE)</f>
        <v>254</v>
      </c>
      <c r="BE5" s="111">
        <f>VLOOKUP($A5,House!$A$4:$DS$438,55,FALSE)</f>
        <v>19.698255140000001</v>
      </c>
      <c r="BF5" s="107">
        <f>VLOOKUP($A5,House!$A$4:$DS$438,56,FALSE)</f>
        <v>44310</v>
      </c>
      <c r="BG5" s="44">
        <f>VLOOKUP($A5,House!$A$4:$DS$438,57,FALSE)</f>
        <v>100</v>
      </c>
      <c r="BH5" s="162">
        <f>VLOOKUP($A5,House!$A$4:$DS$438,58,FALSE)</f>
        <v>0</v>
      </c>
      <c r="BI5" s="100">
        <f>VLOOKUP($A5,House!$A$4:$DS$438,59,FALSE)</f>
        <v>175</v>
      </c>
      <c r="BJ5" s="39">
        <f>VLOOKUP($A5,House!$A$4:$DS$438,60,FALSE)</f>
        <v>345901</v>
      </c>
      <c r="BK5" s="40">
        <f>VLOOKUP($A5,House!$A$4:$DS$438,61,FALSE)</f>
        <v>260587</v>
      </c>
      <c r="BL5" s="40">
        <f>VLOOKUP($A5,House!$A$4:$DS$438,62,FALSE)</f>
        <v>79570</v>
      </c>
      <c r="BM5" s="39">
        <f>VLOOKUP($A5,House!$A$4:$DS$438,63,FALSE)</f>
        <v>331702</v>
      </c>
      <c r="BN5" s="40">
        <f>VLOOKUP($A5,House!$A$4:$DS$438,64,FALSE)</f>
        <v>247490</v>
      </c>
      <c r="BO5" s="40">
        <f>VLOOKUP($A5,House!$A$4:$DS$438,65,FALSE)</f>
        <v>73779</v>
      </c>
      <c r="BP5" s="39">
        <f>VLOOKUP($A5,House!$A$4:$DS$438,66,FALSE)</f>
        <v>328306</v>
      </c>
      <c r="BQ5" s="40">
        <f>VLOOKUP($A5,House!$A$4:$DS$438,67,FALSE)</f>
        <v>248982</v>
      </c>
      <c r="BR5" s="40">
        <f>VLOOKUP($A5,House!$A$4:$DS$438,68,FALSE)</f>
        <v>74893</v>
      </c>
      <c r="BS5" s="39">
        <f>VLOOKUP($A5,House!$A$4:$DS$438,69,FALSE)</f>
        <v>321114</v>
      </c>
      <c r="BT5" s="40">
        <f>VLOOKUP($A5,House!$A$4:$DS$438,70,FALSE)</f>
        <v>235554</v>
      </c>
      <c r="BU5" s="40">
        <f>VLOOKUP($A5,House!$A$4:$DS$438,71,FALSE)</f>
        <v>81703</v>
      </c>
      <c r="BV5" s="39">
        <f>VLOOKUP($A5,House!$A$4:$DS$438,72,FALSE)</f>
        <v>316982</v>
      </c>
      <c r="BW5" s="40">
        <f>VLOOKUP($A5,House!$A$4:$DS$438,73,FALSE)</f>
        <v>201636</v>
      </c>
      <c r="BX5" s="40">
        <f>VLOOKUP($A5,House!$A$4:$DS$438,74,FALSE)</f>
        <v>47575</v>
      </c>
      <c r="BY5" s="40">
        <f>VLOOKUP($A5,House!$A$4:$DS$438,75,FALSE)</f>
        <v>33684</v>
      </c>
      <c r="BZ5" s="40">
        <f>VLOOKUP($A5,House!$A$4:$DS$438,76,FALSE)</f>
        <v>15565</v>
      </c>
      <c r="CA5" s="159">
        <f>VLOOKUP($A5,House!$A$4:$DS$438,77,FALSE)</f>
        <v>18522</v>
      </c>
      <c r="CB5" s="39">
        <f>VLOOKUP($A5,House!$A$4:$DS$438,78,FALSE)</f>
        <v>235982</v>
      </c>
      <c r="CC5" s="40">
        <f>VLOOKUP($A5,House!$A$4:$DS$438,79,FALSE)</f>
        <v>190182</v>
      </c>
      <c r="CD5" s="40">
        <f>VLOOKUP($A5,House!$A$4:$DS$438,80,FALSE)</f>
        <v>0</v>
      </c>
      <c r="CE5" s="159">
        <f>VLOOKUP($A5,House!$A$4:$DS$438,81,FALSE)</f>
        <v>45800</v>
      </c>
      <c r="CF5" s="39">
        <f>VLOOKUP($A5,House!$A$4:$DS$438,82,FALSE)</f>
        <v>284269</v>
      </c>
      <c r="CG5" s="40">
        <f>VLOOKUP($A5,House!$A$4:$DS$438,83,FALSE)</f>
        <v>284269</v>
      </c>
      <c r="CH5" s="40">
        <f>VLOOKUP($A5,House!$A$4:$DS$438,84,FALSE)</f>
        <v>0</v>
      </c>
      <c r="CI5" s="159">
        <f>VLOOKUP($A5,House!$A$4:$DS$438,85,FALSE)</f>
        <v>0</v>
      </c>
      <c r="CJ5" s="39">
        <f>VLOOKUP($A5,House!$A$4:$DS$438,86,FALSE)</f>
        <v>221564</v>
      </c>
      <c r="CK5" s="40">
        <f>VLOOKUP($A5,House!$A$4:$DS$438,87,FALSE)</f>
        <v>190000</v>
      </c>
      <c r="CL5" s="40">
        <f>VLOOKUP($A5,House!$A$4:$DS$438,88,FALSE)</f>
        <v>0</v>
      </c>
      <c r="CM5" s="159">
        <f>VLOOKUP($A5,House!$A$4:$DS$438,89,FALSE)</f>
        <v>31564</v>
      </c>
      <c r="CN5" s="39">
        <f>VLOOKUP($A5,House!$A$4:$DS$438,90,FALSE)</f>
        <v>230417</v>
      </c>
      <c r="CO5" s="159">
        <f>VLOOKUP($A5,House!$A$4:$DS$438,91,FALSE)</f>
        <v>50146</v>
      </c>
      <c r="CP5" s="39">
        <f>VLOOKUP($A5,House!$A$4:$DS$438,92,FALSE)</f>
        <v>87806</v>
      </c>
      <c r="CQ5" s="40">
        <f>VLOOKUP($A5,House!$A$4:$DS$438,93,FALSE)</f>
        <v>87806</v>
      </c>
      <c r="CR5" s="40">
        <f>VLOOKUP($A5,House!$A$4:$DS$438,94,FALSE)</f>
        <v>0</v>
      </c>
      <c r="CS5" s="159">
        <f>VLOOKUP($A5,House!$A$4:$DS$438,95,FALSE)</f>
        <v>0</v>
      </c>
      <c r="CT5" s="39">
        <f>VLOOKUP($A5,House!$A$4:$DS$438,96,FALSE)</f>
        <v>763570</v>
      </c>
      <c r="CU5" s="40">
        <f>VLOOKUP($A5,House!$A$4:$DS$438,97,FALSE)</f>
        <v>218025</v>
      </c>
      <c r="CV5" s="40">
        <f>VLOOKUP($A5,House!$A$4:$DS$438,98,FALSE)</f>
        <v>483355</v>
      </c>
      <c r="CW5" s="40">
        <f>VLOOKUP($A5,House!$A$4:$DS$438,99,FALSE)</f>
        <v>34665</v>
      </c>
      <c r="CX5" s="40">
        <f>VLOOKUP($A5,House!$A$4:$DS$438,100,FALSE)</f>
        <v>14675</v>
      </c>
      <c r="CY5" s="40">
        <f>VLOOKUP($A5,House!$A$4:$DS$438,101,FALSE)</f>
        <v>1625</v>
      </c>
      <c r="CZ5" s="40">
        <f>VLOOKUP($A5,House!$A$4:$DS$438,102,FALSE)</f>
        <v>11225</v>
      </c>
      <c r="DA5" s="39">
        <f>VLOOKUP($A5,House!$A$4:$DS$438,103,FALSE)</f>
        <v>586790</v>
      </c>
      <c r="DB5" s="40">
        <f>VLOOKUP($A5,House!$A$4:$DS$438,104,FALSE)</f>
        <v>183820</v>
      </c>
      <c r="DC5" s="40">
        <f>VLOOKUP($A5,House!$A$4:$DS$438,105,FALSE)</f>
        <v>361120</v>
      </c>
      <c r="DD5" s="40">
        <f>VLOOKUP($A5,House!$A$4:$DS$438,106,FALSE)</f>
        <v>22490</v>
      </c>
      <c r="DE5" s="40">
        <f>VLOOKUP($A5,House!$A$4:$DS$438,107,FALSE)</f>
        <v>11630</v>
      </c>
      <c r="DF5" s="40">
        <f>VLOOKUP($A5,House!$A$4:$DS$438,108,FALSE)</f>
        <v>1210</v>
      </c>
      <c r="DG5" s="40">
        <f>VLOOKUP($A5,House!$A$4:$DS$438,109,FALSE)</f>
        <v>6520</v>
      </c>
      <c r="DH5" s="39">
        <f>VLOOKUP($A5,House!$A$4:$DS$438,110,FALSE)</f>
        <v>755538</v>
      </c>
      <c r="DI5" s="40">
        <f>VLOOKUP($A5,House!$A$4:$DS$438,111,FALSE)</f>
        <v>216575</v>
      </c>
      <c r="DJ5" s="40">
        <f>VLOOKUP($A5,House!$A$4:$DS$438,112,FALSE)</f>
        <v>464690</v>
      </c>
      <c r="DK5" s="40">
        <f>VLOOKUP($A5,House!$A$4:$DS$438,113,FALSE)</f>
        <v>43372</v>
      </c>
      <c r="DL5" s="40">
        <f>VLOOKUP($A5,House!$A$4:$DS$438,114,FALSE)</f>
        <v>18858</v>
      </c>
      <c r="DM5" s="40">
        <f>VLOOKUP($A5,House!$A$4:$DS$438,115,FALSE)</f>
        <v>2148</v>
      </c>
      <c r="DN5" s="159">
        <f>VLOOKUP($A5,House!$A$4:$DS$438,116,FALSE)</f>
        <v>9895</v>
      </c>
      <c r="DO5" s="39">
        <f>VLOOKUP($A5,House!$A$4:$DS$438,117,FALSE)</f>
        <v>569601</v>
      </c>
      <c r="DP5" s="40">
        <f>VLOOKUP($A5,House!$A$4:$DS$438,118,FALSE)</f>
        <v>180954</v>
      </c>
      <c r="DQ5" s="40">
        <f>VLOOKUP($A5,House!$A$4:$DS$438,119,FALSE)</f>
        <v>333267</v>
      </c>
      <c r="DR5" s="40">
        <f>VLOOKUP($A5,House!$A$4:$DS$438,120,FALSE)</f>
        <v>32822</v>
      </c>
      <c r="DS5" s="40">
        <f>VLOOKUP($A5,House!$A$4:$DS$438,121,FALSE)</f>
        <v>14771</v>
      </c>
      <c r="DT5" s="40">
        <f>VLOOKUP($A5,House!$A$4:$DS$438,122,FALSE)</f>
        <v>1608</v>
      </c>
      <c r="DU5" s="159">
        <f>VLOOKUP($A5,House!$A$4:$DS$438,123,FALSE)</f>
        <v>6179</v>
      </c>
    </row>
    <row r="6" spans="1:125">
      <c r="A6" s="154" t="s">
        <v>2229</v>
      </c>
      <c r="B6" s="154" t="str">
        <f>VLOOKUP($A6,House!$A$4:$DS$438,2,FALSE)</f>
        <v>TX-06</v>
      </c>
      <c r="C6" s="140" t="s">
        <v>80</v>
      </c>
      <c r="D6" s="97" t="s">
        <v>1106</v>
      </c>
      <c r="E6" s="4" t="s">
        <v>3025</v>
      </c>
      <c r="F6" s="29" t="s">
        <v>3026</v>
      </c>
      <c r="G6" s="156" t="s">
        <v>3027</v>
      </c>
      <c r="H6" s="98">
        <v>44234</v>
      </c>
      <c r="I6" s="99" t="s">
        <v>3028</v>
      </c>
      <c r="J6" s="166">
        <v>2018</v>
      </c>
      <c r="K6" s="150">
        <v>1953</v>
      </c>
      <c r="L6" s="100" t="s">
        <v>85</v>
      </c>
      <c r="M6" s="100" t="s">
        <v>49</v>
      </c>
      <c r="N6" s="100" t="s">
        <v>148</v>
      </c>
      <c r="O6" s="100" t="s">
        <v>87</v>
      </c>
      <c r="P6" s="100" t="str">
        <f>VLOOKUP($A6,House!$A$4:$DS$438,14,FALSE)</f>
        <v>Won</v>
      </c>
      <c r="Q6" s="43">
        <f>VLOOKUP($A6,House!$A$4:$DS$438,15,FALSE)</f>
        <v>47.81496971</v>
      </c>
      <c r="R6" s="162">
        <f>VLOOKUP($A6,House!$A$4:$DS$438,16,FALSE)</f>
        <v>50.820347759999997</v>
      </c>
      <c r="S6" s="43">
        <f>VLOOKUP($A6,House!$A$4:$DS$438,17,FALSE)</f>
        <v>41.940272440000001</v>
      </c>
      <c r="T6" s="162">
        <f>VLOOKUP($A6,House!$A$4:$DS$438,18,FALSE)</f>
        <v>54.191771449999997</v>
      </c>
      <c r="U6" s="43">
        <f>VLOOKUP($A6,House!$A$4:$DS$438,19,FALSE)</f>
        <v>40.7588802</v>
      </c>
      <c r="V6" s="162">
        <f>VLOOKUP($A6,House!$A$4:$DS$438,20,FALSE)</f>
        <v>57.914852539999998</v>
      </c>
      <c r="W6" s="43">
        <f>VLOOKUP($A6,House!$A$4:$DS$438,21,FALSE)</f>
        <v>42.252676030000003</v>
      </c>
      <c r="X6" s="162">
        <f>VLOOKUP($A6,House!$A$4:$DS$438,22,FALSE)</f>
        <v>57.118076260000002</v>
      </c>
      <c r="Y6" s="43">
        <f>VLOOKUP($A6,House!$A$4:$DS$438,23,FALSE)</f>
        <v>43.980446600000001</v>
      </c>
      <c r="Z6" s="162">
        <f>VLOOKUP($A6,House!$A$4:$DS$438,24,FALSE)</f>
        <v>52.797418759999999</v>
      </c>
      <c r="AA6" s="43">
        <f>VLOOKUP($A6,House!$A$4:$DS$438,25,FALSE)</f>
        <v>45.441763459999997</v>
      </c>
      <c r="AB6" s="162">
        <f>VLOOKUP($A6,House!$A$4:$DS$438,26,FALSE)</f>
        <v>53.101053729999997</v>
      </c>
      <c r="AC6" s="43">
        <f>VLOOKUP($A6,House!$A$4:$DS$438,27,FALSE)</f>
        <v>39.029843100000001</v>
      </c>
      <c r="AD6" s="162">
        <f>VLOOKUP($A6,House!$A$4:$DS$438,28,FALSE)</f>
        <v>58.34113928</v>
      </c>
      <c r="AE6" s="43">
        <f>VLOOKUP($A6,House!$A$4:$DS$438,29,FALSE)</f>
        <v>36.442687220000003</v>
      </c>
      <c r="AF6" s="162">
        <f>VLOOKUP($A6,House!$A$4:$DS$438,30,FALSE)</f>
        <v>61.149964240000003</v>
      </c>
      <c r="AG6" s="43">
        <f>VLOOKUP($A6,House!$A$4:$DS$438,31,FALSE)</f>
        <v>40.339076489999997</v>
      </c>
      <c r="AH6" s="162">
        <f>VLOOKUP($A6,House!$A$4:$DS$438,32,FALSE)</f>
        <v>59.660923510000003</v>
      </c>
      <c r="AI6" s="43">
        <f>VLOOKUP($A6,House!$A$4:$DS$438,33,FALSE)</f>
        <v>55.814913109999999</v>
      </c>
      <c r="AJ6" s="44">
        <f>VLOOKUP($A6,House!$A$4:$DS$438,34,FALSE)</f>
        <v>20.7913271</v>
      </c>
      <c r="AK6" s="44">
        <f>VLOOKUP($A6,House!$A$4:$DS$438,35,FALSE)</f>
        <v>16.916281380000001</v>
      </c>
      <c r="AL6" s="44">
        <f>VLOOKUP($A6,House!$A$4:$DS$438,36,FALSE)</f>
        <v>4.4311691719999997</v>
      </c>
      <c r="AM6" s="44">
        <f>VLOOKUP($A6,House!$A$4:$DS$438,37,FALSE)</f>
        <v>0.30572722749999998</v>
      </c>
      <c r="AN6" s="44">
        <f>VLOOKUP($A6,House!$A$4:$DS$438,38,FALSE)</f>
        <v>1.740582007</v>
      </c>
      <c r="AO6" s="43">
        <f>VLOOKUP($A6,House!$A$4:$DS$438,39,FALSE)</f>
        <v>58.888568499999998</v>
      </c>
      <c r="AP6" s="44">
        <f>VLOOKUP($A6,House!$A$4:$DS$438,40,FALSE)</f>
        <v>16.725761389999999</v>
      </c>
      <c r="AQ6" s="44">
        <f>VLOOKUP($A6,House!$A$4:$DS$438,41,FALSE)</f>
        <v>17.720262890000001</v>
      </c>
      <c r="AR6" s="44">
        <f>VLOOKUP($A6,House!$A$4:$DS$438,42,FALSE)</f>
        <v>4.9422807310000003</v>
      </c>
      <c r="AS6" s="44">
        <f>VLOOKUP($A6,House!$A$4:$DS$438,43,FALSE)</f>
        <v>0.39573245299999998</v>
      </c>
      <c r="AT6" s="163">
        <f>VLOOKUP($A6,House!$A$4:$DS$438,44,FALSE)</f>
        <v>1.3273940319999999</v>
      </c>
      <c r="AU6" s="45">
        <f>VLOOKUP($A6,House!$A$4:$DS$438,45,FALSE)</f>
        <v>88.594257499999998</v>
      </c>
      <c r="AV6" s="46">
        <f>VLOOKUP($A6,House!$A$4:$DS$438,46,FALSE)</f>
        <v>254</v>
      </c>
      <c r="AW6" s="101">
        <f>VLOOKUP($A6,House!$A$4:$DS$438,47,FALSE)</f>
        <v>30.31689003</v>
      </c>
      <c r="AX6" s="102">
        <f>VLOOKUP($A6,House!$A$4:$DS$438,48,FALSE)</f>
        <v>213</v>
      </c>
      <c r="AY6" s="101">
        <f>VLOOKUP($A6,House!$A$4:$DS$438,49,FALSE)</f>
        <v>34.538705360000002</v>
      </c>
      <c r="AZ6" s="102">
        <f>VLOOKUP($A6,House!$A$4:$DS$438,50,FALSE)</f>
        <v>212</v>
      </c>
      <c r="BA6" s="48">
        <f>VLOOKUP($A6,House!$A$4:$DS$438,51,FALSE)</f>
        <v>70962</v>
      </c>
      <c r="BB6" s="49">
        <f>VLOOKUP($A6,House!$A$4:$DS$438,52,FALSE)</f>
        <v>134</v>
      </c>
      <c r="BC6" s="50">
        <f>VLOOKUP($A6,House!$A$4:$DS$438,53,FALSE)</f>
        <v>80090</v>
      </c>
      <c r="BD6" s="49">
        <f>VLOOKUP($A6,House!$A$4:$DS$438,54,FALSE)</f>
        <v>126</v>
      </c>
      <c r="BE6" s="165">
        <f>VLOOKUP($A6,House!$A$4:$DS$438,55,FALSE)</f>
        <v>36.537164730000001</v>
      </c>
      <c r="BF6" s="107">
        <f>VLOOKUP($A6,House!$A$4:$DS$438,56,FALSE)</f>
        <v>44404</v>
      </c>
      <c r="BG6" s="44">
        <f>VLOOKUP($A6,House!$A$4:$DS$438,57,FALSE)</f>
        <v>0</v>
      </c>
      <c r="BH6" s="162">
        <f>VLOOKUP($A6,House!$A$4:$DS$438,58,FALSE)</f>
        <v>100</v>
      </c>
      <c r="BI6" s="100">
        <f>VLOOKUP($A6,House!$A$4:$DS$438,59,FALSE)</f>
        <v>367</v>
      </c>
      <c r="BJ6" s="39">
        <f>VLOOKUP($A6,House!$A$4:$DS$438,60,FALSE)</f>
        <v>344549</v>
      </c>
      <c r="BK6" s="40">
        <f>VLOOKUP($A6,House!$A$4:$DS$438,61,FALSE)</f>
        <v>164746</v>
      </c>
      <c r="BL6" s="40">
        <f>VLOOKUP($A6,House!$A$4:$DS$438,62,FALSE)</f>
        <v>175101</v>
      </c>
      <c r="BM6" s="39">
        <f>VLOOKUP($A6,House!$A$4:$DS$438,63,FALSE)</f>
        <v>274848</v>
      </c>
      <c r="BN6" s="40">
        <f>VLOOKUP($A6,House!$A$4:$DS$438,64,FALSE)</f>
        <v>115272</v>
      </c>
      <c r="BO6" s="40">
        <f>VLOOKUP($A6,House!$A$4:$DS$438,65,FALSE)</f>
        <v>148945</v>
      </c>
      <c r="BP6" s="39">
        <f>VLOOKUP($A6,House!$A$4:$DS$438,66,FALSE)</f>
        <v>253795</v>
      </c>
      <c r="BQ6" s="40">
        <f>VLOOKUP($A6,House!$A$4:$DS$438,67,FALSE)</f>
        <v>103444</v>
      </c>
      <c r="BR6" s="40">
        <f>VLOOKUP($A6,House!$A$4:$DS$438,68,FALSE)</f>
        <v>146985</v>
      </c>
      <c r="BS6" s="39">
        <f>VLOOKUP($A6,House!$A$4:$DS$438,69,FALSE)</f>
        <v>259993</v>
      </c>
      <c r="BT6" s="40">
        <f>VLOOKUP($A6,House!$A$4:$DS$438,70,FALSE)</f>
        <v>109854</v>
      </c>
      <c r="BU6" s="40">
        <f>VLOOKUP($A6,House!$A$4:$DS$438,71,FALSE)</f>
        <v>148503</v>
      </c>
      <c r="BV6" s="39">
        <f>VLOOKUP($A6,House!$A$4:$DS$438,72,FALSE)</f>
        <v>339992</v>
      </c>
      <c r="BW6" s="40">
        <f>VLOOKUP($A6,House!$A$4:$DS$438,73,FALSE)</f>
        <v>149530</v>
      </c>
      <c r="BX6" s="40">
        <f>VLOOKUP($A6,House!$A$4:$DS$438,74,FALSE)</f>
        <v>179507</v>
      </c>
      <c r="BY6" s="40">
        <f>VLOOKUP($A6,House!$A$4:$DS$438,75,FALSE)</f>
        <v>0</v>
      </c>
      <c r="BZ6" s="40">
        <f>VLOOKUP($A6,House!$A$4:$DS$438,76,FALSE)</f>
        <v>0</v>
      </c>
      <c r="CA6" s="159">
        <f>VLOOKUP($A6,House!$A$4:$DS$438,77,FALSE)</f>
        <v>10955</v>
      </c>
      <c r="CB6" s="39">
        <f>VLOOKUP($A6,House!$A$4:$DS$438,78,FALSE)</f>
        <v>256042</v>
      </c>
      <c r="CC6" s="40">
        <f>VLOOKUP($A6,House!$A$4:$DS$438,79,FALSE)</f>
        <v>116350</v>
      </c>
      <c r="CD6" s="40">
        <f>VLOOKUP($A6,House!$A$4:$DS$438,80,FALSE)</f>
        <v>135961</v>
      </c>
      <c r="CE6" s="159">
        <f>VLOOKUP($A6,House!$A$4:$DS$438,81,FALSE)</f>
        <v>3731</v>
      </c>
      <c r="CF6" s="39">
        <f>VLOOKUP($A6,House!$A$4:$DS$438,82,FALSE)</f>
        <v>273296</v>
      </c>
      <c r="CG6" s="40">
        <f>VLOOKUP($A6,House!$A$4:$DS$438,83,FALSE)</f>
        <v>106667</v>
      </c>
      <c r="CH6" s="40">
        <f>VLOOKUP($A6,House!$A$4:$DS$438,84,FALSE)</f>
        <v>159444</v>
      </c>
      <c r="CI6" s="159">
        <f>VLOOKUP($A6,House!$A$4:$DS$438,85,FALSE)</f>
        <v>7185</v>
      </c>
      <c r="CJ6" s="39">
        <f>VLOOKUP($A6,House!$A$4:$DS$438,86,FALSE)</f>
        <v>150996</v>
      </c>
      <c r="CK6" s="40">
        <f>VLOOKUP($A6,House!$A$4:$DS$438,87,FALSE)</f>
        <v>55027</v>
      </c>
      <c r="CL6" s="40">
        <f>VLOOKUP($A6,House!$A$4:$DS$438,88,FALSE)</f>
        <v>92334</v>
      </c>
      <c r="CM6" s="159">
        <f>VLOOKUP($A6,House!$A$4:$DS$438,89,FALSE)</f>
        <v>3635</v>
      </c>
      <c r="CN6" s="39">
        <f>VLOOKUP($A6,House!$A$4:$DS$438,90,FALSE)</f>
        <v>98053</v>
      </c>
      <c r="CO6" s="159">
        <f>VLOOKUP($A6,House!$A$4:$DS$438,91,FALSE)</f>
        <v>145019</v>
      </c>
      <c r="CP6" s="39">
        <f>VLOOKUP($A6,House!$A$4:$DS$438,92,FALSE)</f>
        <v>39166</v>
      </c>
      <c r="CQ6" s="40">
        <f>VLOOKUP($A6,House!$A$4:$DS$438,93,FALSE)</f>
        <v>0</v>
      </c>
      <c r="CR6" s="40">
        <f>VLOOKUP($A6,House!$A$4:$DS$438,94,FALSE)</f>
        <v>39166</v>
      </c>
      <c r="CS6" s="159">
        <f>VLOOKUP($A6,House!$A$4:$DS$438,95,FALSE)</f>
        <v>0</v>
      </c>
      <c r="CT6" s="39">
        <f>VLOOKUP($A6,House!$A$4:$DS$438,96,FALSE)</f>
        <v>732240</v>
      </c>
      <c r="CU6" s="40">
        <f>VLOOKUP($A6,House!$A$4:$DS$438,97,FALSE)</f>
        <v>372405</v>
      </c>
      <c r="CV6" s="40">
        <f>VLOOKUP($A6,House!$A$4:$DS$438,98,FALSE)</f>
        <v>155345</v>
      </c>
      <c r="CW6" s="40">
        <f>VLOOKUP($A6,House!$A$4:$DS$438,99,FALSE)</f>
        <v>152500</v>
      </c>
      <c r="CX6" s="40">
        <f>VLOOKUP($A6,House!$A$4:$DS$438,100,FALSE)</f>
        <v>31780</v>
      </c>
      <c r="CY6" s="40">
        <f>VLOOKUP($A6,House!$A$4:$DS$438,101,FALSE)</f>
        <v>1995</v>
      </c>
      <c r="CZ6" s="40">
        <f>VLOOKUP($A6,House!$A$4:$DS$438,102,FALSE)</f>
        <v>18215</v>
      </c>
      <c r="DA6" s="39">
        <f>VLOOKUP($A6,House!$A$4:$DS$438,103,FALSE)</f>
        <v>533155</v>
      </c>
      <c r="DB6" s="40">
        <f>VLOOKUP($A6,House!$A$4:$DS$438,104,FALSE)</f>
        <v>297580</v>
      </c>
      <c r="DC6" s="40">
        <f>VLOOKUP($A6,House!$A$4:$DS$438,105,FALSE)</f>
        <v>110850</v>
      </c>
      <c r="DD6" s="40">
        <f>VLOOKUP($A6,House!$A$4:$DS$438,106,FALSE)</f>
        <v>90190</v>
      </c>
      <c r="DE6" s="40">
        <f>VLOOKUP($A6,House!$A$4:$DS$438,107,FALSE)</f>
        <v>23625</v>
      </c>
      <c r="DF6" s="40">
        <f>VLOOKUP($A6,House!$A$4:$DS$438,108,FALSE)</f>
        <v>1630</v>
      </c>
      <c r="DG6" s="40">
        <f>VLOOKUP($A6,House!$A$4:$DS$438,109,FALSE)</f>
        <v>9280</v>
      </c>
      <c r="DH6" s="39">
        <f>VLOOKUP($A6,House!$A$4:$DS$438,110,FALSE)</f>
        <v>698498</v>
      </c>
      <c r="DI6" s="40">
        <f>VLOOKUP($A6,House!$A$4:$DS$438,111,FALSE)</f>
        <v>379470</v>
      </c>
      <c r="DJ6" s="40">
        <f>VLOOKUP($A6,House!$A$4:$DS$438,112,FALSE)</f>
        <v>124479</v>
      </c>
      <c r="DK6" s="40">
        <f>VLOOKUP($A6,House!$A$4:$DS$438,113,FALSE)</f>
        <v>145087</v>
      </c>
      <c r="DL6" s="40">
        <f>VLOOKUP($A6,House!$A$4:$DS$438,114,FALSE)</f>
        <v>33553</v>
      </c>
      <c r="DM6" s="40">
        <f>VLOOKUP($A6,House!$A$4:$DS$438,115,FALSE)</f>
        <v>2629</v>
      </c>
      <c r="DN6" s="159">
        <f>VLOOKUP($A6,House!$A$4:$DS$438,116,FALSE)</f>
        <v>13280</v>
      </c>
      <c r="DO6" s="39">
        <f>VLOOKUP($A6,House!$A$4:$DS$438,117,FALSE)</f>
        <v>502865</v>
      </c>
      <c r="DP6" s="40">
        <f>VLOOKUP($A6,House!$A$4:$DS$438,118,FALSE)</f>
        <v>296130</v>
      </c>
      <c r="DQ6" s="40">
        <f>VLOOKUP($A6,House!$A$4:$DS$438,119,FALSE)</f>
        <v>84108</v>
      </c>
      <c r="DR6" s="40">
        <f>VLOOKUP($A6,House!$A$4:$DS$438,120,FALSE)</f>
        <v>89109</v>
      </c>
      <c r="DS6" s="40">
        <f>VLOOKUP($A6,House!$A$4:$DS$438,121,FALSE)</f>
        <v>24853</v>
      </c>
      <c r="DT6" s="40">
        <f>VLOOKUP($A6,House!$A$4:$DS$438,122,FALSE)</f>
        <v>1990</v>
      </c>
      <c r="DU6" s="159">
        <f>VLOOKUP($A6,House!$A$4:$DS$438,123,FALSE)</f>
        <v>6675</v>
      </c>
    </row>
    <row r="7" spans="1:125">
      <c r="A7" s="155" t="s">
        <v>1918</v>
      </c>
      <c r="B7" s="154" t="str">
        <f>VLOOKUP($A7,House!$A$4:$DS$438,2,FALSE)</f>
        <v>OH-11</v>
      </c>
      <c r="C7" s="140" t="s">
        <v>126</v>
      </c>
      <c r="D7" s="97" t="s">
        <v>3029</v>
      </c>
      <c r="E7" s="4" t="s">
        <v>3030</v>
      </c>
      <c r="F7" s="29" t="s">
        <v>3031</v>
      </c>
      <c r="G7" s="156" t="s">
        <v>3032</v>
      </c>
      <c r="H7" s="98">
        <v>44265</v>
      </c>
      <c r="I7" s="99" t="s">
        <v>3033</v>
      </c>
      <c r="J7" s="166" t="s">
        <v>317</v>
      </c>
      <c r="K7" s="150">
        <v>1952</v>
      </c>
      <c r="L7" s="100" t="s">
        <v>131</v>
      </c>
      <c r="M7" s="100" t="s">
        <v>50</v>
      </c>
      <c r="N7" s="100" t="s">
        <v>86</v>
      </c>
      <c r="O7" s="100" t="s">
        <v>87</v>
      </c>
      <c r="P7" s="100" t="str">
        <f>VLOOKUP($A7,House!$A$4:$DS$438,14,FALSE)</f>
        <v>Won</v>
      </c>
      <c r="Q7" s="43">
        <f>VLOOKUP($A7,House!$A$4:$DS$438,15,FALSE)</f>
        <v>79.77304651</v>
      </c>
      <c r="R7" s="162">
        <f>VLOOKUP($A7,House!$A$4:$DS$438,16,FALSE)</f>
        <v>19.223812760000001</v>
      </c>
      <c r="S7" s="43">
        <f>VLOOKUP($A7,House!$A$4:$DS$438,17,FALSE)</f>
        <v>80.512587339999996</v>
      </c>
      <c r="T7" s="162">
        <f>VLOOKUP($A7,House!$A$4:$DS$438,18,FALSE)</f>
        <v>17.017578050000001</v>
      </c>
      <c r="U7" s="43">
        <f>VLOOKUP($A7,House!$A$4:$DS$438,19,FALSE)</f>
        <v>82.738339190000005</v>
      </c>
      <c r="V7" s="162">
        <f>VLOOKUP($A7,House!$A$4:$DS$438,20,FALSE)</f>
        <v>16.546394039999999</v>
      </c>
      <c r="W7" s="43">
        <f>VLOOKUP($A7,House!$A$4:$DS$438,21,FALSE)</f>
        <v>82.029157260000005</v>
      </c>
      <c r="X7" s="162">
        <f>VLOOKUP($A7,House!$A$4:$DS$438,22,FALSE)</f>
        <v>17.211065470000001</v>
      </c>
      <c r="Y7" s="43">
        <f>VLOOKUP($A7,House!$A$4:$DS$438,23,FALSE)</f>
        <v>80.05330318</v>
      </c>
      <c r="Z7" s="162">
        <f>VLOOKUP($A7,House!$A$4:$DS$438,24,FALSE)</f>
        <v>19.94669682</v>
      </c>
      <c r="AA7" s="43">
        <f>VLOOKUP($A7,House!$A$4:$DS$438,25,FALSE)</f>
        <v>82.238091440000005</v>
      </c>
      <c r="AB7" s="162">
        <f>VLOOKUP($A7,House!$A$4:$DS$438,26,FALSE)</f>
        <v>17.74754648</v>
      </c>
      <c r="AC7" s="43">
        <f>VLOOKUP($A7,House!$A$4:$DS$438,27,FALSE)</f>
        <v>80.253794360000001</v>
      </c>
      <c r="AD7" s="162">
        <f>VLOOKUP($A7,House!$A$4:$DS$438,28,FALSE)</f>
        <v>19.746205639999999</v>
      </c>
      <c r="AE7" s="43">
        <f>VLOOKUP($A7,House!$A$4:$DS$438,29,FALSE)</f>
        <v>79.450760869999996</v>
      </c>
      <c r="AF7" s="162">
        <f>VLOOKUP($A7,House!$A$4:$DS$438,30,FALSE)</f>
        <v>20.54923913</v>
      </c>
      <c r="AG7" s="43">
        <f>VLOOKUP($A7,House!$A$4:$DS$438,31,FALSE)</f>
        <v>100</v>
      </c>
      <c r="AH7" s="162">
        <f>VLOOKUP($A7,House!$A$4:$DS$438,32,FALSE)</f>
        <v>0</v>
      </c>
      <c r="AI7" s="43">
        <f>VLOOKUP($A7,House!$A$4:$DS$438,33,FALSE)</f>
        <v>41.061106129999999</v>
      </c>
      <c r="AJ7" s="44">
        <f>VLOOKUP($A7,House!$A$4:$DS$438,34,FALSE)</f>
        <v>51.921132460000003</v>
      </c>
      <c r="AK7" s="44">
        <f>VLOOKUP($A7,House!$A$4:$DS$438,35,FALSE)</f>
        <v>3.5942537730000002</v>
      </c>
      <c r="AL7" s="44">
        <f>VLOOKUP($A7,House!$A$4:$DS$438,36,FALSE)</f>
        <v>1.4909285160000001</v>
      </c>
      <c r="AM7" s="44">
        <f>VLOOKUP($A7,House!$A$4:$DS$438,37,FALSE)</f>
        <v>0.19077780110000001</v>
      </c>
      <c r="AN7" s="44">
        <f>VLOOKUP($A7,House!$A$4:$DS$438,38,FALSE)</f>
        <v>1.7418013240000001</v>
      </c>
      <c r="AO7" s="43">
        <f>VLOOKUP($A7,House!$A$4:$DS$438,39,FALSE)</f>
        <v>41.814751889999997</v>
      </c>
      <c r="AP7" s="44">
        <f>VLOOKUP($A7,House!$A$4:$DS$438,40,FALSE)</f>
        <v>50.896159160000003</v>
      </c>
      <c r="AQ7" s="44">
        <f>VLOOKUP($A7,House!$A$4:$DS$438,41,FALSE)</f>
        <v>3.346826251</v>
      </c>
      <c r="AR7" s="44">
        <f>VLOOKUP($A7,House!$A$4:$DS$438,42,FALSE)</f>
        <v>2.3163752309999999</v>
      </c>
      <c r="AS7" s="44">
        <f>VLOOKUP($A7,House!$A$4:$DS$438,43,FALSE)</f>
        <v>0.18773546599999999</v>
      </c>
      <c r="AT7" s="163">
        <f>VLOOKUP($A7,House!$A$4:$DS$438,44,FALSE)</f>
        <v>1.4381519979999999</v>
      </c>
      <c r="AU7" s="101">
        <f>VLOOKUP($A7,House!$A$4:$DS$438,45,FALSE)</f>
        <v>87.316855459999999</v>
      </c>
      <c r="AV7" s="102">
        <f>VLOOKUP($A7,House!$A$4:$DS$438,46,FALSE)</f>
        <v>294</v>
      </c>
      <c r="AW7" s="101">
        <f>VLOOKUP($A7,House!$A$4:$DS$438,47,FALSE)</f>
        <v>27.402716089999998</v>
      </c>
      <c r="AX7" s="102">
        <f>VLOOKUP($A7,House!$A$4:$DS$438,48,FALSE)</f>
        <v>260</v>
      </c>
      <c r="AY7" s="108">
        <f>VLOOKUP($A7,House!$A$4:$DS$438,49,FALSE)</f>
        <v>42.726221930000001</v>
      </c>
      <c r="AZ7" s="109">
        <f>VLOOKUP($A7,House!$A$4:$DS$438,50,FALSE)</f>
        <v>123</v>
      </c>
      <c r="BA7" s="103">
        <f>VLOOKUP($A7,House!$A$4:$DS$438,51,FALSE)</f>
        <v>38997</v>
      </c>
      <c r="BB7" s="104">
        <f>VLOOKUP($A7,House!$A$4:$DS$438,52,FALSE)</f>
        <v>416</v>
      </c>
      <c r="BC7" s="105">
        <f>VLOOKUP($A7,House!$A$4:$DS$438,53,FALSE)</f>
        <v>59113</v>
      </c>
      <c r="BD7" s="104">
        <f>VLOOKUP($A7,House!$A$4:$DS$438,54,FALSE)</f>
        <v>315</v>
      </c>
      <c r="BE7" s="111">
        <f>VLOOKUP($A7,House!$A$4:$DS$438,55,FALSE)</f>
        <v>23.517246799999999</v>
      </c>
      <c r="BF7" s="107">
        <f>VLOOKUP($A7,House!$A$4:$DS$438,56,FALSE)</f>
        <v>44502</v>
      </c>
      <c r="BG7" s="44">
        <f>VLOOKUP($A7,House!$A$4:$DS$438,57,FALSE)</f>
        <v>78.825858159999996</v>
      </c>
      <c r="BH7" s="162">
        <f>VLOOKUP($A7,House!$A$4:$DS$438,58,FALSE)</f>
        <v>21.174141840000001</v>
      </c>
      <c r="BI7" s="100">
        <f>VLOOKUP($A7,House!$A$4:$DS$438,59,FALSE)</f>
        <v>309</v>
      </c>
      <c r="BJ7" s="39">
        <f>VLOOKUP($A7,House!$A$4:$DS$438,60,FALSE)</f>
        <v>316805</v>
      </c>
      <c r="BK7" s="40">
        <f>VLOOKUP($A7,House!$A$4:$DS$438,61,FALSE)</f>
        <v>252725</v>
      </c>
      <c r="BL7" s="40">
        <f>VLOOKUP($A7,House!$A$4:$DS$438,62,FALSE)</f>
        <v>60902</v>
      </c>
      <c r="BM7" s="39">
        <f>VLOOKUP($A7,House!$A$4:$DS$438,63,FALSE)</f>
        <v>323301</v>
      </c>
      <c r="BN7" s="40">
        <f>VLOOKUP($A7,House!$A$4:$DS$438,64,FALSE)</f>
        <v>260298</v>
      </c>
      <c r="BO7" s="40">
        <f>VLOOKUP($A7,House!$A$4:$DS$438,65,FALSE)</f>
        <v>55018</v>
      </c>
      <c r="BP7" s="39">
        <f>VLOOKUP($A7,House!$A$4:$DS$438,66,FALSE)</f>
        <v>361124</v>
      </c>
      <c r="BQ7" s="40">
        <f>VLOOKUP($A7,House!$A$4:$DS$438,67,FALSE)</f>
        <v>298788</v>
      </c>
      <c r="BR7" s="40">
        <f>VLOOKUP($A7,House!$A$4:$DS$438,68,FALSE)</f>
        <v>59753</v>
      </c>
      <c r="BS7" s="39">
        <f>VLOOKUP($A7,House!$A$4:$DS$438,69,FALSE)</f>
        <v>369582</v>
      </c>
      <c r="BT7" s="40">
        <f>VLOOKUP($A7,House!$A$4:$DS$438,70,FALSE)</f>
        <v>303165</v>
      </c>
      <c r="BU7" s="40">
        <f>VLOOKUP($A7,House!$A$4:$DS$438,71,FALSE)</f>
        <v>63609</v>
      </c>
      <c r="BV7" s="39">
        <f>VLOOKUP($A7,House!$A$4:$DS$438,72,FALSE)</f>
        <v>302421</v>
      </c>
      <c r="BW7" s="40">
        <f>VLOOKUP($A7,House!$A$4:$DS$438,73,FALSE)</f>
        <v>242098</v>
      </c>
      <c r="BX7" s="40">
        <f>VLOOKUP($A7,House!$A$4:$DS$438,74,FALSE)</f>
        <v>60323</v>
      </c>
      <c r="BY7" s="40">
        <f>VLOOKUP($A7,House!$A$4:$DS$438,75,FALSE)</f>
        <v>0</v>
      </c>
      <c r="BZ7" s="40">
        <f>VLOOKUP($A7,House!$A$4:$DS$438,76,FALSE)</f>
        <v>0</v>
      </c>
      <c r="CA7" s="159">
        <f>VLOOKUP($A7,House!$A$4:$DS$438,77,FALSE)</f>
        <v>0</v>
      </c>
      <c r="CB7" s="39">
        <f>VLOOKUP($A7,House!$A$4:$DS$438,78,FALSE)</f>
        <v>250660</v>
      </c>
      <c r="CC7" s="40">
        <f>VLOOKUP($A7,House!$A$4:$DS$438,79,FALSE)</f>
        <v>206138</v>
      </c>
      <c r="CD7" s="40">
        <f>VLOOKUP($A7,House!$A$4:$DS$438,80,FALSE)</f>
        <v>44486</v>
      </c>
      <c r="CE7" s="159">
        <f>VLOOKUP($A7,House!$A$4:$DS$438,81,FALSE)</f>
        <v>36</v>
      </c>
      <c r="CF7" s="39">
        <f>VLOOKUP($A7,House!$A$4:$DS$438,82,FALSE)</f>
        <v>302686</v>
      </c>
      <c r="CG7" s="40">
        <f>VLOOKUP($A7,House!$A$4:$DS$438,83,FALSE)</f>
        <v>242917</v>
      </c>
      <c r="CH7" s="40">
        <f>VLOOKUP($A7,House!$A$4:$DS$438,84,FALSE)</f>
        <v>59769</v>
      </c>
      <c r="CI7" s="159">
        <f>VLOOKUP($A7,House!$A$4:$DS$438,85,FALSE)</f>
        <v>0</v>
      </c>
      <c r="CJ7" s="39">
        <f>VLOOKUP($A7,House!$A$4:$DS$438,86,FALSE)</f>
        <v>172566</v>
      </c>
      <c r="CK7" s="40">
        <f>VLOOKUP($A7,House!$A$4:$DS$438,87,FALSE)</f>
        <v>137105</v>
      </c>
      <c r="CL7" s="40">
        <f>VLOOKUP($A7,House!$A$4:$DS$438,88,FALSE)</f>
        <v>35461</v>
      </c>
      <c r="CM7" s="159">
        <f>VLOOKUP($A7,House!$A$4:$DS$438,89,FALSE)</f>
        <v>0</v>
      </c>
      <c r="CN7" s="39">
        <f>VLOOKUP($A7,House!$A$4:$DS$438,90,FALSE)</f>
        <v>258378</v>
      </c>
      <c r="CO7" s="159">
        <f>VLOOKUP($A7,House!$A$4:$DS$438,91,FALSE)</f>
        <v>0</v>
      </c>
      <c r="CP7" s="39">
        <f>VLOOKUP($A7,House!$A$4:$DS$438,92,FALSE)</f>
        <v>103565</v>
      </c>
      <c r="CQ7" s="40">
        <f>VLOOKUP($A7,House!$A$4:$DS$438,93,FALSE)</f>
        <v>81636</v>
      </c>
      <c r="CR7" s="40">
        <f>VLOOKUP($A7,House!$A$4:$DS$438,94,FALSE)</f>
        <v>21929</v>
      </c>
      <c r="CS7" s="159" t="str">
        <f>VLOOKUP($A7,House!$A$4:$DS$438,95,FALSE)</f>
        <v/>
      </c>
      <c r="CT7" s="39">
        <f>VLOOKUP($A7,House!$A$4:$DS$438,96,FALSE)</f>
        <v>671790</v>
      </c>
      <c r="CU7" s="40">
        <f>VLOOKUP($A7,House!$A$4:$DS$438,97,FALSE)</f>
        <v>252950</v>
      </c>
      <c r="CV7" s="40">
        <f>VLOOKUP($A7,House!$A$4:$DS$438,98,FALSE)</f>
        <v>361240</v>
      </c>
      <c r="CW7" s="40">
        <f>VLOOKUP($A7,House!$A$4:$DS$438,99,FALSE)</f>
        <v>28520</v>
      </c>
      <c r="CX7" s="40">
        <f>VLOOKUP($A7,House!$A$4:$DS$438,100,FALSE)</f>
        <v>9940</v>
      </c>
      <c r="CY7" s="40">
        <f>VLOOKUP($A7,House!$A$4:$DS$438,101,FALSE)</f>
        <v>1100</v>
      </c>
      <c r="CZ7" s="40">
        <f>VLOOKUP($A7,House!$A$4:$DS$438,102,FALSE)</f>
        <v>18040</v>
      </c>
      <c r="DA7" s="39">
        <f>VLOOKUP($A7,House!$A$4:$DS$438,103,FALSE)</f>
        <v>524170</v>
      </c>
      <c r="DB7" s="40">
        <f>VLOOKUP($A7,House!$A$4:$DS$438,104,FALSE)</f>
        <v>215230</v>
      </c>
      <c r="DC7" s="40">
        <f>VLOOKUP($A7,House!$A$4:$DS$438,105,FALSE)</f>
        <v>272155</v>
      </c>
      <c r="DD7" s="40">
        <f>VLOOKUP($A7,House!$A$4:$DS$438,106,FALSE)</f>
        <v>18840</v>
      </c>
      <c r="DE7" s="40">
        <f>VLOOKUP($A7,House!$A$4:$DS$438,107,FALSE)</f>
        <v>7815</v>
      </c>
      <c r="DF7" s="40">
        <f>VLOOKUP($A7,House!$A$4:$DS$438,108,FALSE)</f>
        <v>1000</v>
      </c>
      <c r="DG7" s="40">
        <f>VLOOKUP($A7,House!$A$4:$DS$438,109,FALSE)</f>
        <v>9130</v>
      </c>
      <c r="DH7" s="39">
        <f>VLOOKUP($A7,House!$A$4:$DS$438,110,FALSE)</f>
        <v>721032</v>
      </c>
      <c r="DI7" s="40">
        <f>VLOOKUP($A7,House!$A$4:$DS$438,111,FALSE)</f>
        <v>274307</v>
      </c>
      <c r="DJ7" s="40">
        <f>VLOOKUP($A7,House!$A$4:$DS$438,112,FALSE)</f>
        <v>386628</v>
      </c>
      <c r="DK7" s="40">
        <f>VLOOKUP($A7,House!$A$4:$DS$438,113,FALSE)</f>
        <v>27939</v>
      </c>
      <c r="DL7" s="40">
        <f>VLOOKUP($A7,House!$A$4:$DS$438,114,FALSE)</f>
        <v>15568</v>
      </c>
      <c r="DM7" s="40">
        <f>VLOOKUP($A7,House!$A$4:$DS$438,115,FALSE)</f>
        <v>1308</v>
      </c>
      <c r="DN7" s="159">
        <f>VLOOKUP($A7,House!$A$4:$DS$438,116,FALSE)</f>
        <v>15282</v>
      </c>
      <c r="DO7" s="39">
        <f>VLOOKUP($A7,House!$A$4:$DS$438,117,FALSE)</f>
        <v>549177</v>
      </c>
      <c r="DP7" s="40">
        <f>VLOOKUP($A7,House!$A$4:$DS$438,118,FALSE)</f>
        <v>229637</v>
      </c>
      <c r="DQ7" s="40">
        <f>VLOOKUP($A7,House!$A$4:$DS$438,119,FALSE)</f>
        <v>279510</v>
      </c>
      <c r="DR7" s="40">
        <f>VLOOKUP($A7,House!$A$4:$DS$438,120,FALSE)</f>
        <v>18380</v>
      </c>
      <c r="DS7" s="40">
        <f>VLOOKUP($A7,House!$A$4:$DS$438,121,FALSE)</f>
        <v>12721</v>
      </c>
      <c r="DT7" s="40">
        <f>VLOOKUP($A7,House!$A$4:$DS$438,122,FALSE)</f>
        <v>1031</v>
      </c>
      <c r="DU7" s="159">
        <f>VLOOKUP($A7,House!$A$4:$DS$438,123,FALSE)</f>
        <v>7898</v>
      </c>
    </row>
    <row r="8" spans="1:125">
      <c r="A8" s="154" t="s">
        <v>1610</v>
      </c>
      <c r="B8" s="154" t="str">
        <f>VLOOKUP($A8,House!$A$4:$DS$438,2,FALSE)</f>
        <v>NM-01</v>
      </c>
      <c r="C8" s="140" t="s">
        <v>126</v>
      </c>
      <c r="D8" s="97" t="s">
        <v>2828</v>
      </c>
      <c r="E8" s="4" t="s">
        <v>3034</v>
      </c>
      <c r="F8" s="29" t="s">
        <v>3035</v>
      </c>
      <c r="G8" s="156" t="s">
        <v>3036</v>
      </c>
      <c r="H8" s="98">
        <v>44271</v>
      </c>
      <c r="I8" s="99" t="s">
        <v>3037</v>
      </c>
      <c r="J8" s="166">
        <v>2018</v>
      </c>
      <c r="K8" s="150">
        <v>1960</v>
      </c>
      <c r="L8" s="100" t="s">
        <v>131</v>
      </c>
      <c r="M8" s="100" t="s">
        <v>3038</v>
      </c>
      <c r="N8" s="100" t="s">
        <v>148</v>
      </c>
      <c r="O8" s="100" t="s">
        <v>87</v>
      </c>
      <c r="P8" s="100" t="str">
        <f>VLOOKUP($A8,House!$A$4:$DS$438,14,FALSE)</f>
        <v>Won</v>
      </c>
      <c r="Q8" s="43">
        <f>VLOOKUP($A8,House!$A$4:$DS$438,15,FALSE)</f>
        <v>60.20255281</v>
      </c>
      <c r="R8" s="162">
        <f>VLOOKUP($A8,House!$A$4:$DS$438,16,FALSE)</f>
        <v>37.436263609999997</v>
      </c>
      <c r="S8" s="43">
        <f>VLOOKUP($A8,House!$A$4:$DS$438,17,FALSE)</f>
        <v>51.635866329999999</v>
      </c>
      <c r="T8" s="162">
        <f>VLOOKUP($A8,House!$A$4:$DS$438,18,FALSE)</f>
        <v>35.113090440000001</v>
      </c>
      <c r="U8" s="43">
        <f>VLOOKUP($A8,House!$A$4:$DS$438,19,FALSE)</f>
        <v>55.250801750000001</v>
      </c>
      <c r="V8" s="162">
        <f>VLOOKUP($A8,House!$A$4:$DS$438,20,FALSE)</f>
        <v>39.599922040000003</v>
      </c>
      <c r="W8" s="43">
        <f>VLOOKUP($A8,House!$A$4:$DS$438,21,FALSE)</f>
        <v>59.693266960000003</v>
      </c>
      <c r="X8" s="162">
        <f>VLOOKUP($A8,House!$A$4:$DS$438,22,FALSE)</f>
        <v>38.987613349999997</v>
      </c>
      <c r="Y8" s="43">
        <f>VLOOKUP($A8,House!$A$4:$DS$438,23,FALSE)</f>
        <v>58.188241150000003</v>
      </c>
      <c r="Z8" s="162">
        <f>VLOOKUP($A8,House!$A$4:$DS$438,24,FALSE)</f>
        <v>41.811758849999997</v>
      </c>
      <c r="AA8" s="43">
        <f>VLOOKUP($A8,House!$A$4:$DS$438,25,FALSE)</f>
        <v>59.132612520000002</v>
      </c>
      <c r="AB8" s="162">
        <f>VLOOKUP($A8,House!$A$4:$DS$438,26,FALSE)</f>
        <v>36.324559919999999</v>
      </c>
      <c r="AC8" s="43">
        <f>VLOOKUP($A8,House!$A$4:$DS$438,27,FALSE)</f>
        <v>65.147301659999997</v>
      </c>
      <c r="AD8" s="162">
        <f>VLOOKUP($A8,House!$A$4:$DS$438,28,FALSE)</f>
        <v>34.852698340000003</v>
      </c>
      <c r="AE8" s="43">
        <f>VLOOKUP($A8,House!$A$4:$DS$438,29,FALSE)</f>
        <v>58.586251330000003</v>
      </c>
      <c r="AF8" s="162">
        <f>VLOOKUP($A8,House!$A$4:$DS$438,30,FALSE)</f>
        <v>41.413748669999997</v>
      </c>
      <c r="AG8" s="43">
        <f>VLOOKUP($A8,House!$A$4:$DS$438,31,FALSE)</f>
        <v>59.159685840000002</v>
      </c>
      <c r="AH8" s="162">
        <f>VLOOKUP($A8,House!$A$4:$DS$438,32,FALSE)</f>
        <v>40.840314159999998</v>
      </c>
      <c r="AI8" s="43">
        <f>VLOOKUP($A8,House!$A$4:$DS$438,33,FALSE)</f>
        <v>46.212635370000001</v>
      </c>
      <c r="AJ8" s="44">
        <f>VLOOKUP($A8,House!$A$4:$DS$438,34,FALSE)</f>
        <v>2.4550739180000001</v>
      </c>
      <c r="AK8" s="44">
        <f>VLOOKUP($A8,House!$A$4:$DS$438,35,FALSE)</f>
        <v>43.963134549999999</v>
      </c>
      <c r="AL8" s="44">
        <f>VLOOKUP($A8,House!$A$4:$DS$438,36,FALSE)</f>
        <v>1.907206862</v>
      </c>
      <c r="AM8" s="44">
        <f>VLOOKUP($A8,House!$A$4:$DS$438,37,FALSE)</f>
        <v>4.0327736630000004</v>
      </c>
      <c r="AN8" s="44">
        <f>VLOOKUP($A8,House!$A$4:$DS$438,38,FALSE)</f>
        <v>1.4291756419999999</v>
      </c>
      <c r="AO8" s="43">
        <f>VLOOKUP($A8,House!$A$4:$DS$438,39,FALSE)</f>
        <v>46.854571419999999</v>
      </c>
      <c r="AP8" s="44">
        <f>VLOOKUP($A8,House!$A$4:$DS$438,40,FALSE)</f>
        <v>2.405226662</v>
      </c>
      <c r="AQ8" s="44">
        <f>VLOOKUP($A8,House!$A$4:$DS$438,41,FALSE)</f>
        <v>43.492256230000002</v>
      </c>
      <c r="AR8" s="44">
        <f>VLOOKUP($A8,House!$A$4:$DS$438,42,FALSE)</f>
        <v>2.2393160430000001</v>
      </c>
      <c r="AS8" s="44">
        <f>VLOOKUP($A8,House!$A$4:$DS$438,43,FALSE)</f>
        <v>3.4902324660000001</v>
      </c>
      <c r="AT8" s="163">
        <f>VLOOKUP($A8,House!$A$4:$DS$438,44,FALSE)</f>
        <v>1.518397177</v>
      </c>
      <c r="AU8" s="112">
        <f>VLOOKUP($A8,House!$A$4:$DS$438,45,FALSE)</f>
        <v>88.343951020000006</v>
      </c>
      <c r="AV8" s="109">
        <f>VLOOKUP($A8,House!$A$4:$DS$438,46,FALSE)</f>
        <v>261</v>
      </c>
      <c r="AW8" s="108">
        <f>VLOOKUP($A8,House!$A$4:$DS$438,47,FALSE)</f>
        <v>33.540507779999999</v>
      </c>
      <c r="AX8" s="109">
        <f>VLOOKUP($A8,House!$A$4:$DS$438,48,FALSE)</f>
        <v>162</v>
      </c>
      <c r="AY8" s="108">
        <f>VLOOKUP($A8,House!$A$4:$DS$438,49,FALSE)</f>
        <v>48.107109459999997</v>
      </c>
      <c r="AZ8" s="195">
        <f>VLOOKUP($A8,House!$A$4:$DS$438,50,FALSE)</f>
        <v>82</v>
      </c>
      <c r="BA8" s="103">
        <f>VLOOKUP($A8,House!$A$4:$DS$438,51,FALSE)</f>
        <v>52434</v>
      </c>
      <c r="BB8" s="104">
        <f>VLOOKUP($A8,House!$A$4:$DS$438,52,FALSE)</f>
        <v>326</v>
      </c>
      <c r="BC8" s="105">
        <f>VLOOKUP($A8,House!$A$4:$DS$438,53,FALSE)</f>
        <v>62332</v>
      </c>
      <c r="BD8" s="104">
        <f>VLOOKUP($A8,House!$A$4:$DS$438,54,FALSE)</f>
        <v>273</v>
      </c>
      <c r="BE8" s="196">
        <f>VLOOKUP($A8,House!$A$4:$DS$438,55,FALSE)</f>
        <v>23.98107229</v>
      </c>
      <c r="BF8" s="51">
        <f>VLOOKUP($A8,House!$A$4:$DS$438,56,FALSE)</f>
        <v>44348</v>
      </c>
      <c r="BG8" s="44">
        <f>VLOOKUP($A8,House!$A$4:$DS$438,57,FALSE)</f>
        <v>60.3630645</v>
      </c>
      <c r="BH8" s="162">
        <f>VLOOKUP($A8,House!$A$4:$DS$438,58,FALSE)</f>
        <v>35.619182989999999</v>
      </c>
      <c r="BI8" s="100">
        <f>VLOOKUP($A8,House!$A$4:$DS$438,59,FALSE)</f>
        <v>255</v>
      </c>
      <c r="BJ8" s="39">
        <f>VLOOKUP($A8,House!$A$4:$DS$438,60,FALSE)</f>
        <v>327717</v>
      </c>
      <c r="BK8" s="40">
        <f>VLOOKUP($A8,House!$A$4:$DS$438,61,FALSE)</f>
        <v>197294</v>
      </c>
      <c r="BL8" s="40">
        <f>VLOOKUP($A8,House!$A$4:$DS$438,62,FALSE)</f>
        <v>122685</v>
      </c>
      <c r="BM8" s="39">
        <f>VLOOKUP($A8,House!$A$4:$DS$438,63,FALSE)</f>
        <v>285170</v>
      </c>
      <c r="BN8" s="40">
        <f>VLOOKUP($A8,House!$A$4:$DS$438,64,FALSE)</f>
        <v>147250</v>
      </c>
      <c r="BO8" s="40">
        <f>VLOOKUP($A8,House!$A$4:$DS$438,65,FALSE)</f>
        <v>100132</v>
      </c>
      <c r="BP8" s="39">
        <f>VLOOKUP($A8,House!$A$4:$DS$438,66,FALSE)</f>
        <v>282195</v>
      </c>
      <c r="BQ8" s="40">
        <f>VLOOKUP($A8,House!$A$4:$DS$438,67,FALSE)</f>
        <v>155915</v>
      </c>
      <c r="BR8" s="40">
        <f>VLOOKUP($A8,House!$A$4:$DS$438,68,FALSE)</f>
        <v>111749</v>
      </c>
      <c r="BS8" s="39">
        <f>VLOOKUP($A8,House!$A$4:$DS$438,69,FALSE)</f>
        <v>298305</v>
      </c>
      <c r="BT8" s="40">
        <f>VLOOKUP($A8,House!$A$4:$DS$438,70,FALSE)</f>
        <v>178068</v>
      </c>
      <c r="BU8" s="40">
        <f>VLOOKUP($A8,House!$A$4:$DS$438,71,FALSE)</f>
        <v>116302</v>
      </c>
      <c r="BV8" s="39">
        <f>VLOOKUP($A8,House!$A$4:$DS$438,72,FALSE)</f>
        <v>321290</v>
      </c>
      <c r="BW8" s="40">
        <f>VLOOKUP($A8,House!$A$4:$DS$438,73,FALSE)</f>
        <v>186953</v>
      </c>
      <c r="BX8" s="40">
        <f>VLOOKUP($A8,House!$A$4:$DS$438,74,FALSE)</f>
        <v>134337</v>
      </c>
      <c r="BY8" s="40">
        <f>VLOOKUP($A8,House!$A$4:$DS$438,75,FALSE)</f>
        <v>0</v>
      </c>
      <c r="BZ8" s="40">
        <f>VLOOKUP($A8,House!$A$4:$DS$438,76,FALSE)</f>
        <v>0</v>
      </c>
      <c r="CA8" s="159">
        <f>VLOOKUP($A8,House!$A$4:$DS$438,77,FALSE)</f>
        <v>0</v>
      </c>
      <c r="CB8" s="39">
        <f>VLOOKUP($A8,House!$A$4:$DS$438,78,FALSE)</f>
        <v>249162</v>
      </c>
      <c r="CC8" s="40">
        <f>VLOOKUP($A8,House!$A$4:$DS$438,79,FALSE)</f>
        <v>147336</v>
      </c>
      <c r="CD8" s="40">
        <f>VLOOKUP($A8,House!$A$4:$DS$438,80,FALSE)</f>
        <v>90507</v>
      </c>
      <c r="CE8" s="159">
        <f>VLOOKUP($A8,House!$A$4:$DS$438,81,FALSE)</f>
        <v>11319</v>
      </c>
      <c r="CF8" s="39">
        <f>VLOOKUP($A8,House!$A$4:$DS$438,82,FALSE)</f>
        <v>277967</v>
      </c>
      <c r="CG8" s="40">
        <f>VLOOKUP($A8,House!$A$4:$DS$438,83,FALSE)</f>
        <v>181088</v>
      </c>
      <c r="CH8" s="40">
        <f>VLOOKUP($A8,House!$A$4:$DS$438,84,FALSE)</f>
        <v>96879</v>
      </c>
      <c r="CI8" s="159">
        <f>VLOOKUP($A8,House!$A$4:$DS$438,85,FALSE)</f>
        <v>0</v>
      </c>
      <c r="CJ8" s="39">
        <f>VLOOKUP($A8,House!$A$4:$DS$438,86,FALSE)</f>
        <v>180032</v>
      </c>
      <c r="CK8" s="40">
        <f>VLOOKUP($A8,House!$A$4:$DS$438,87,FALSE)</f>
        <v>105474</v>
      </c>
      <c r="CL8" s="40">
        <f>VLOOKUP($A8,House!$A$4:$DS$438,88,FALSE)</f>
        <v>74558</v>
      </c>
      <c r="CM8" s="159">
        <f>VLOOKUP($A8,House!$A$4:$DS$438,89,FALSE)</f>
        <v>0</v>
      </c>
      <c r="CN8" s="39">
        <f>VLOOKUP($A8,House!$A$4:$DS$438,90,FALSE)</f>
        <v>162924</v>
      </c>
      <c r="CO8" s="159">
        <f>VLOOKUP($A8,House!$A$4:$DS$438,91,FALSE)</f>
        <v>112473</v>
      </c>
      <c r="CP8" s="39">
        <f>VLOOKUP($A8,House!$A$4:$DS$438,92,FALSE)</f>
        <v>132263</v>
      </c>
      <c r="CQ8" s="40">
        <f>VLOOKUP($A8,House!$A$4:$DS$438,93,FALSE)</f>
        <v>79838</v>
      </c>
      <c r="CR8" s="40">
        <f>VLOOKUP($A8,House!$A$4:$DS$438,94,FALSE)</f>
        <v>47111</v>
      </c>
      <c r="CS8" s="159">
        <f>VLOOKUP($A8,House!$A$4:$DS$438,95,FALSE)</f>
        <v>5314</v>
      </c>
      <c r="CT8" s="39">
        <f>VLOOKUP($A8,House!$A$4:$DS$438,96,FALSE)</f>
        <v>655160</v>
      </c>
      <c r="CU8" s="40">
        <f>VLOOKUP($A8,House!$A$4:$DS$438,97,FALSE)</f>
        <v>271815</v>
      </c>
      <c r="CV8" s="40">
        <f>VLOOKUP($A8,House!$A$4:$DS$438,98,FALSE)</f>
        <v>15300</v>
      </c>
      <c r="CW8" s="40">
        <f>VLOOKUP($A8,House!$A$4:$DS$438,99,FALSE)</f>
        <v>317270</v>
      </c>
      <c r="CX8" s="40">
        <f>VLOOKUP($A8,House!$A$4:$DS$438,100,FALSE)</f>
        <v>12440</v>
      </c>
      <c r="CY8" s="40">
        <f>VLOOKUP($A8,House!$A$4:$DS$438,101,FALSE)</f>
        <v>26680</v>
      </c>
      <c r="CZ8" s="40">
        <f>VLOOKUP($A8,House!$A$4:$DS$438,102,FALSE)</f>
        <v>11655</v>
      </c>
      <c r="DA8" s="39">
        <f>VLOOKUP($A8,House!$A$4:$DS$438,103,FALSE)</f>
        <v>508335</v>
      </c>
      <c r="DB8" s="40">
        <f>VLOOKUP($A8,House!$A$4:$DS$438,104,FALSE)</f>
        <v>234915</v>
      </c>
      <c r="DC8" s="40">
        <f>VLOOKUP($A8,House!$A$4:$DS$438,105,FALSE)</f>
        <v>12480</v>
      </c>
      <c r="DD8" s="40">
        <f>VLOOKUP($A8,House!$A$4:$DS$438,106,FALSE)</f>
        <v>223480</v>
      </c>
      <c r="DE8" s="40">
        <f>VLOOKUP($A8,House!$A$4:$DS$438,107,FALSE)</f>
        <v>9695</v>
      </c>
      <c r="DF8" s="40">
        <f>VLOOKUP($A8,House!$A$4:$DS$438,108,FALSE)</f>
        <v>20500</v>
      </c>
      <c r="DG8" s="40">
        <f>VLOOKUP($A8,House!$A$4:$DS$438,109,FALSE)</f>
        <v>7265</v>
      </c>
      <c r="DH8" s="39">
        <f>VLOOKUP($A8,House!$A$4:$DS$438,110,FALSE)</f>
        <v>686393</v>
      </c>
      <c r="DI8" s="40">
        <f>VLOOKUP($A8,House!$A$4:$DS$438,111,FALSE)</f>
        <v>288234</v>
      </c>
      <c r="DJ8" s="40">
        <f>VLOOKUP($A8,House!$A$4:$DS$438,112,FALSE)</f>
        <v>16016</v>
      </c>
      <c r="DK8" s="40">
        <f>VLOOKUP($A8,House!$A$4:$DS$438,113,FALSE)</f>
        <v>329665</v>
      </c>
      <c r="DL8" s="40">
        <f>VLOOKUP($A8,House!$A$4:$DS$438,114,FALSE)</f>
        <v>14776</v>
      </c>
      <c r="DM8" s="40">
        <f>VLOOKUP($A8,House!$A$4:$DS$438,115,FALSE)</f>
        <v>24773</v>
      </c>
      <c r="DN8" s="159">
        <f>VLOOKUP($A8,House!$A$4:$DS$438,116,FALSE)</f>
        <v>12929</v>
      </c>
      <c r="DO8" s="39">
        <f>VLOOKUP($A8,House!$A$4:$DS$438,117,FALSE)</f>
        <v>523776</v>
      </c>
      <c r="DP8" s="40">
        <f>VLOOKUP($A8,House!$A$4:$DS$438,118,FALSE)</f>
        <v>245413</v>
      </c>
      <c r="DQ8" s="40">
        <f>VLOOKUP($A8,House!$A$4:$DS$438,119,FALSE)</f>
        <v>12598</v>
      </c>
      <c r="DR8" s="40">
        <f>VLOOKUP($A8,House!$A$4:$DS$438,120,FALSE)</f>
        <v>227802</v>
      </c>
      <c r="DS8" s="40">
        <f>VLOOKUP($A8,House!$A$4:$DS$438,121,FALSE)</f>
        <v>11729</v>
      </c>
      <c r="DT8" s="40">
        <f>VLOOKUP($A8,House!$A$4:$DS$438,122,FALSE)</f>
        <v>18281</v>
      </c>
      <c r="DU8" s="159">
        <f>VLOOKUP($A8,House!$A$4:$DS$438,123,FALSE)</f>
        <v>7953</v>
      </c>
    </row>
    <row r="9" spans="1:125">
      <c r="A9" s="155" t="s">
        <v>753</v>
      </c>
      <c r="B9" s="154" t="str">
        <f>VLOOKUP($A9,House!$A$4:$DS$438,2,FALSE)</f>
        <v>FL-20</v>
      </c>
      <c r="C9" s="140" t="s">
        <v>126</v>
      </c>
      <c r="D9" s="97" t="s">
        <v>3039</v>
      </c>
      <c r="E9" s="4" t="s">
        <v>3040</v>
      </c>
      <c r="F9" s="29" t="s">
        <v>3041</v>
      </c>
      <c r="G9" s="156" t="s">
        <v>3042</v>
      </c>
      <c r="H9" s="98">
        <v>44292</v>
      </c>
      <c r="I9" s="99" t="s">
        <v>3043</v>
      </c>
      <c r="J9" s="166">
        <v>1992</v>
      </c>
      <c r="K9" s="150">
        <v>1936</v>
      </c>
      <c r="L9" s="100" t="s">
        <v>85</v>
      </c>
      <c r="M9" s="100" t="s">
        <v>50</v>
      </c>
      <c r="N9" s="100" t="s">
        <v>1680</v>
      </c>
      <c r="O9" s="100" t="s">
        <v>87</v>
      </c>
      <c r="P9" s="100" t="str">
        <f>VLOOKUP($A9,House!$A$4:$DS$438,14,FALSE)</f>
        <v>Won</v>
      </c>
      <c r="Q9" s="43">
        <f>VLOOKUP($A9,House!$A$4:$DS$438,15,FALSE)</f>
        <v>77.325826800000002</v>
      </c>
      <c r="R9" s="162">
        <f>VLOOKUP($A9,House!$A$4:$DS$438,16,FALSE)</f>
        <v>22.110879319999999</v>
      </c>
      <c r="S9" s="43">
        <f>VLOOKUP($A9,House!$A$4:$DS$438,17,FALSE)</f>
        <v>80.189466469999999</v>
      </c>
      <c r="T9" s="162">
        <f>VLOOKUP($A9,House!$A$4:$DS$438,18,FALSE)</f>
        <v>18.091762429999999</v>
      </c>
      <c r="U9" s="43">
        <f>VLOOKUP($A9,House!$A$4:$DS$438,19,FALSE)</f>
        <v>82.5</v>
      </c>
      <c r="V9" s="162">
        <f>VLOOKUP($A9,House!$A$4:$DS$438,20,FALSE)</f>
        <v>17.100000000000001</v>
      </c>
      <c r="W9" s="43">
        <f>VLOOKUP($A9,House!$A$4:$DS$438,21,FALSE)</f>
        <v>80.900000000000006</v>
      </c>
      <c r="X9" s="162">
        <f>VLOOKUP($A9,House!$A$4:$DS$438,22,FALSE)</f>
        <v>18.600000000000001</v>
      </c>
      <c r="Y9" s="43">
        <f>VLOOKUP($A9,House!$A$4:$DS$438,23,FALSE)</f>
        <v>78.676773909999994</v>
      </c>
      <c r="Z9" s="162">
        <f>VLOOKUP($A9,House!$A$4:$DS$438,24,FALSE)</f>
        <v>21.323226089999999</v>
      </c>
      <c r="AA9" s="43">
        <f>VLOOKUP($A9,House!$A$4:$DS$438,25,FALSE)</f>
        <v>99.918648680000004</v>
      </c>
      <c r="AB9" s="162">
        <f>VLOOKUP($A9,House!$A$4:$DS$438,26,FALSE)</f>
        <v>0</v>
      </c>
      <c r="AC9" s="43">
        <f>VLOOKUP($A9,House!$A$4:$DS$438,27,FALSE)</f>
        <v>80.312004610000002</v>
      </c>
      <c r="AD9" s="162">
        <f>VLOOKUP($A9,House!$A$4:$DS$438,28,FALSE)</f>
        <v>19.687995390000001</v>
      </c>
      <c r="AE9" s="61" t="s">
        <v>655</v>
      </c>
      <c r="AF9" s="61"/>
      <c r="AG9" s="58" t="s">
        <v>655</v>
      </c>
      <c r="AH9" s="61"/>
      <c r="AI9" s="43">
        <f>VLOOKUP($A9,House!$A$4:$DS$438,33,FALSE)</f>
        <v>23.06130362</v>
      </c>
      <c r="AJ9" s="44">
        <f>VLOOKUP($A9,House!$A$4:$DS$438,34,FALSE)</f>
        <v>52.017264599999997</v>
      </c>
      <c r="AK9" s="44">
        <f>VLOOKUP($A9,House!$A$4:$DS$438,35,FALSE)</f>
        <v>20.554263089999999</v>
      </c>
      <c r="AL9" s="44">
        <f>VLOOKUP($A9,House!$A$4:$DS$438,36,FALSE)</f>
        <v>2.6682584380000001</v>
      </c>
      <c r="AM9" s="44">
        <f>VLOOKUP($A9,House!$A$4:$DS$438,37,FALSE)</f>
        <v>0.13060691399999999</v>
      </c>
      <c r="AN9" s="44">
        <f>VLOOKUP($A9,House!$A$4:$DS$438,38,FALSE)</f>
        <v>1.568303335</v>
      </c>
      <c r="AO9" s="43">
        <f>VLOOKUP($A9,House!$A$4:$DS$438,39,FALSE)</f>
        <v>24.832787239999998</v>
      </c>
      <c r="AP9" s="44">
        <f>VLOOKUP($A9,House!$A$4:$DS$438,40,FALSE)</f>
        <v>48.27564864</v>
      </c>
      <c r="AQ9" s="44">
        <f>VLOOKUP($A9,House!$A$4:$DS$438,41,FALSE)</f>
        <v>22.152934399999999</v>
      </c>
      <c r="AR9" s="44">
        <f>VLOOKUP($A9,House!$A$4:$DS$438,42,FALSE)</f>
        <v>2.6516133279999998</v>
      </c>
      <c r="AS9" s="44">
        <f>VLOOKUP($A9,House!$A$4:$DS$438,43,FALSE)</f>
        <v>0.16653578490000001</v>
      </c>
      <c r="AT9" s="163">
        <f>VLOOKUP($A9,House!$A$4:$DS$438,44,FALSE)</f>
        <v>1.9204806130000001</v>
      </c>
      <c r="AU9" s="113">
        <f>VLOOKUP($A9,House!$A$4:$DS$438,45,FALSE)</f>
        <v>82.433630170000001</v>
      </c>
      <c r="AV9" s="114">
        <f>VLOOKUP($A9,House!$A$4:$DS$438,46,FALSE)</f>
        <v>379</v>
      </c>
      <c r="AW9" s="113">
        <f>VLOOKUP($A9,House!$A$4:$DS$438,47,FALSE)</f>
        <v>21.120232189999999</v>
      </c>
      <c r="AX9" s="114">
        <f>VLOOKUP($A9,House!$A$4:$DS$438,48,FALSE)</f>
        <v>374</v>
      </c>
      <c r="AY9" s="113">
        <f>VLOOKUP($A9,House!$A$4:$DS$438,49,FALSE)</f>
        <v>29.13524498</v>
      </c>
      <c r="AZ9" s="114">
        <f>VLOOKUP($A9,House!$A$4:$DS$438,50,FALSE)</f>
        <v>291</v>
      </c>
      <c r="BA9" s="115">
        <f>VLOOKUP($A9,House!$A$4:$DS$438,51,FALSE)</f>
        <v>47743</v>
      </c>
      <c r="BB9" s="60">
        <f>VLOOKUP($A9,House!$A$4:$DS$438,52,FALSE)</f>
        <v>375</v>
      </c>
      <c r="BC9" s="59">
        <f>VLOOKUP($A9,House!$A$4:$DS$438,53,FALSE)</f>
        <v>56075</v>
      </c>
      <c r="BD9" s="49">
        <f>VLOOKUP($A9,House!$A$4:$DS$438,54,FALSE)</f>
        <v>353</v>
      </c>
      <c r="BE9" s="165">
        <f>VLOOKUP($A9,House!$A$4:$DS$438,55,FALSE)</f>
        <v>16.342336320000001</v>
      </c>
      <c r="BF9" s="51">
        <f>VLOOKUP($A9,House!$A$4:$DS$438,56,FALSE)</f>
        <v>44572</v>
      </c>
      <c r="BG9" s="44">
        <f>VLOOKUP($A9,House!$A$4:$DS$438,57,FALSE)</f>
        <v>78.922096490000001</v>
      </c>
      <c r="BH9" s="162">
        <f>VLOOKUP($A9,House!$A$4:$DS$438,58,FALSE)</f>
        <v>19.358483240000002</v>
      </c>
      <c r="BI9" s="100">
        <f>VLOOKUP($A9,House!$A$4:$DS$438,59,FALSE)</f>
        <v>107</v>
      </c>
      <c r="BJ9" s="39">
        <f>VLOOKUP($A9,House!$A$4:$DS$438,60,FALSE)</f>
        <v>329313</v>
      </c>
      <c r="BK9" s="40">
        <f>VLOOKUP($A9,House!$A$4:$DS$438,61,FALSE)</f>
        <v>254644</v>
      </c>
      <c r="BL9" s="40">
        <f>VLOOKUP($A9,House!$A$4:$DS$438,62,FALSE)</f>
        <v>72814</v>
      </c>
      <c r="BM9" s="39">
        <f>VLOOKUP($A9,House!$A$4:$DS$438,63,FALSE)</f>
        <v>288811</v>
      </c>
      <c r="BN9" s="40">
        <f>VLOOKUP($A9,House!$A$4:$DS$438,64,FALSE)</f>
        <v>231596</v>
      </c>
      <c r="BO9" s="40">
        <f>VLOOKUP($A9,House!$A$4:$DS$438,65,FALSE)</f>
        <v>52251</v>
      </c>
      <c r="BP9" s="39">
        <f>VLOOKUP($A9,House!$A$4:$DS$438,66,FALSE)</f>
        <v>100</v>
      </c>
      <c r="BQ9" s="40">
        <f>VLOOKUP($A9,House!$A$4:$DS$438,67,FALSE)</f>
        <v>82.5</v>
      </c>
      <c r="BR9" s="40">
        <f>VLOOKUP($A9,House!$A$4:$DS$438,68,FALSE)</f>
        <v>17.100000000000001</v>
      </c>
      <c r="BS9" s="39">
        <f>VLOOKUP($A9,House!$A$4:$DS$438,69,FALSE)</f>
        <v>100</v>
      </c>
      <c r="BT9" s="40">
        <f>VLOOKUP($A9,House!$A$4:$DS$438,70,FALSE)</f>
        <v>80.900000000000006</v>
      </c>
      <c r="BU9" s="40">
        <f>VLOOKUP($A9,House!$A$4:$DS$438,71,FALSE)</f>
        <v>18.600000000000001</v>
      </c>
      <c r="BV9" s="39">
        <f>VLOOKUP($A9,House!$A$4:$DS$438,72,FALSE)</f>
        <v>322409</v>
      </c>
      <c r="BW9" s="40">
        <f>VLOOKUP($A9,House!$A$4:$DS$438,73,FALSE)</f>
        <v>253661</v>
      </c>
      <c r="BX9" s="40">
        <f>VLOOKUP($A9,House!$A$4:$DS$438,74,FALSE)</f>
        <v>68748</v>
      </c>
      <c r="BY9" s="40">
        <f>VLOOKUP($A9,House!$A$4:$DS$438,75,FALSE)</f>
        <v>0</v>
      </c>
      <c r="BZ9" s="40">
        <f>VLOOKUP($A9,House!$A$4:$DS$438,76,FALSE)</f>
        <v>0</v>
      </c>
      <c r="CA9" s="159">
        <f>VLOOKUP($A9,House!$A$4:$DS$438,77,FALSE)</f>
        <v>0</v>
      </c>
      <c r="CB9" s="39">
        <f>VLOOKUP($A9,House!$A$4:$DS$438,78,FALSE)</f>
        <v>202824</v>
      </c>
      <c r="CC9" s="40">
        <f>VLOOKUP($A9,House!$A$4:$DS$438,79,FALSE)</f>
        <v>202659</v>
      </c>
      <c r="CD9" s="40">
        <f>VLOOKUP($A9,House!$A$4:$DS$438,80,FALSE)</f>
        <v>0</v>
      </c>
      <c r="CE9" s="159">
        <f>VLOOKUP($A9,House!$A$4:$DS$438,81,FALSE)</f>
        <v>165</v>
      </c>
      <c r="CF9" s="39">
        <f>VLOOKUP($A9,House!$A$4:$DS$438,82,FALSE)</f>
        <v>277560</v>
      </c>
      <c r="CG9" s="40">
        <f>VLOOKUP($A9,House!$A$4:$DS$438,83,FALSE)</f>
        <v>222914</v>
      </c>
      <c r="CH9" s="40">
        <f>VLOOKUP($A9,House!$A$4:$DS$438,84,FALSE)</f>
        <v>54646</v>
      </c>
      <c r="CI9" s="159">
        <f>VLOOKUP($A9,House!$A$4:$DS$438,85,FALSE)</f>
        <v>0</v>
      </c>
      <c r="CJ9" s="39" t="str">
        <f>VLOOKUP($A9,House!$A$4:$DS$438,86,FALSE)</f>
        <v/>
      </c>
      <c r="CK9" s="40" t="str">
        <f>VLOOKUP($A9,House!$A$4:$DS$438,87,FALSE)</f>
        <v/>
      </c>
      <c r="CL9" s="40" t="str">
        <f>VLOOKUP($A9,House!$A$4:$DS$438,88,FALSE)</f>
        <v/>
      </c>
      <c r="CM9" s="159" t="str">
        <f>VLOOKUP($A9,House!$A$4:$DS$438,89,FALSE)</f>
        <v/>
      </c>
      <c r="CN9" s="39" t="str">
        <f>VLOOKUP($A9,House!$A$4:$DS$438,90,FALSE)</f>
        <v/>
      </c>
      <c r="CO9" s="159" t="str">
        <f>VLOOKUP($A9,House!$A$4:$DS$438,91,FALSE)</f>
        <v/>
      </c>
      <c r="CP9" s="39">
        <f>VLOOKUP($A9,House!$A$4:$DS$438,92,FALSE)</f>
        <v>56647</v>
      </c>
      <c r="CQ9" s="40">
        <f>VLOOKUP($A9,House!$A$4:$DS$438,93,FALSE)</f>
        <v>44707</v>
      </c>
      <c r="CR9" s="40">
        <f>VLOOKUP($A9,House!$A$4:$DS$438,94,FALSE)</f>
        <v>10966</v>
      </c>
      <c r="CS9" s="159">
        <f>VLOOKUP($A9,House!$A$4:$DS$438,95,FALSE)</f>
        <v>974</v>
      </c>
      <c r="CT9" s="39">
        <f>VLOOKUP($A9,House!$A$4:$DS$438,96,FALSE)</f>
        <v>667165</v>
      </c>
      <c r="CU9" s="40">
        <f>VLOOKUP($A9,House!$A$4:$DS$438,97,FALSE)</f>
        <v>131045</v>
      </c>
      <c r="CV9" s="40">
        <f>VLOOKUP($A9,House!$A$4:$DS$438,98,FALSE)</f>
        <v>361225</v>
      </c>
      <c r="CW9" s="40">
        <f>VLOOKUP($A9,House!$A$4:$DS$438,99,FALSE)</f>
        <v>144245</v>
      </c>
      <c r="CX9" s="40">
        <f>VLOOKUP($A9,House!$A$4:$DS$438,100,FALSE)</f>
        <v>17300</v>
      </c>
      <c r="CY9" s="40">
        <f>VLOOKUP($A9,House!$A$4:$DS$438,101,FALSE)</f>
        <v>870</v>
      </c>
      <c r="CZ9" s="40">
        <f>VLOOKUP($A9,House!$A$4:$DS$438,102,FALSE)</f>
        <v>12480</v>
      </c>
      <c r="DA9" s="39">
        <f>VLOOKUP($A9,House!$A$4:$DS$438,103,FALSE)</f>
        <v>490020</v>
      </c>
      <c r="DB9" s="40">
        <f>VLOOKUP($A9,House!$A$4:$DS$438,104,FALSE)</f>
        <v>113005</v>
      </c>
      <c r="DC9" s="40">
        <f>VLOOKUP($A9,House!$A$4:$DS$438,105,FALSE)</f>
        <v>254895</v>
      </c>
      <c r="DD9" s="40">
        <f>VLOOKUP($A9,House!$A$4:$DS$438,106,FALSE)</f>
        <v>100720</v>
      </c>
      <c r="DE9" s="40">
        <f>VLOOKUP($A9,House!$A$4:$DS$438,107,FALSE)</f>
        <v>13075</v>
      </c>
      <c r="DF9" s="40">
        <f>VLOOKUP($A9,House!$A$4:$DS$438,108,FALSE)</f>
        <v>640</v>
      </c>
      <c r="DG9" s="40">
        <f>VLOOKUP($A9,House!$A$4:$DS$438,109,FALSE)</f>
        <v>7685</v>
      </c>
      <c r="DH9" s="39">
        <f>VLOOKUP($A9,House!$A$4:$DS$438,110,FALSE)</f>
        <v>696344</v>
      </c>
      <c r="DI9" s="40">
        <f>VLOOKUP($A9,House!$A$4:$DS$438,111,FALSE)</f>
        <v>148661</v>
      </c>
      <c r="DJ9" s="40">
        <f>VLOOKUP($A9,House!$A$4:$DS$438,112,FALSE)</f>
        <v>355542</v>
      </c>
      <c r="DK9" s="40">
        <f>VLOOKUP($A9,House!$A$4:$DS$438,113,FALSE)</f>
        <v>157631</v>
      </c>
      <c r="DL9" s="40">
        <f>VLOOKUP($A9,House!$A$4:$DS$438,114,FALSE)</f>
        <v>17751</v>
      </c>
      <c r="DM9" s="40">
        <f>VLOOKUP($A9,House!$A$4:$DS$438,115,FALSE)</f>
        <v>1225</v>
      </c>
      <c r="DN9" s="159">
        <f>VLOOKUP($A9,House!$A$4:$DS$438,116,FALSE)</f>
        <v>15534</v>
      </c>
      <c r="DO9" s="39">
        <f>VLOOKUP($A9,House!$A$4:$DS$438,117,FALSE)</f>
        <v>517006</v>
      </c>
      <c r="DP9" s="40">
        <f>VLOOKUP($A9,House!$A$4:$DS$438,118,FALSE)</f>
        <v>128387</v>
      </c>
      <c r="DQ9" s="40">
        <f>VLOOKUP($A9,House!$A$4:$DS$438,119,FALSE)</f>
        <v>249588</v>
      </c>
      <c r="DR9" s="40">
        <f>VLOOKUP($A9,House!$A$4:$DS$438,120,FALSE)</f>
        <v>114532</v>
      </c>
      <c r="DS9" s="40">
        <f>VLOOKUP($A9,House!$A$4:$DS$438,121,FALSE)</f>
        <v>13709</v>
      </c>
      <c r="DT9" s="40">
        <f>VLOOKUP($A9,House!$A$4:$DS$438,122,FALSE)</f>
        <v>861</v>
      </c>
      <c r="DU9" s="159">
        <f>VLOOKUP($A9,House!$A$4:$DS$438,123,FALSE)</f>
        <v>9929</v>
      </c>
    </row>
    <row r="10" spans="1:125">
      <c r="A10" s="154" t="s">
        <v>1937</v>
      </c>
      <c r="B10" s="154" t="str">
        <f>VLOOKUP($A10,House!$A$4:$DS$438,2,FALSE)</f>
        <v>OH-15</v>
      </c>
      <c r="C10" s="140" t="s">
        <v>80</v>
      </c>
      <c r="D10" s="97" t="s">
        <v>217</v>
      </c>
      <c r="E10" s="4" t="s">
        <v>3044</v>
      </c>
      <c r="F10" s="29" t="s">
        <v>3045</v>
      </c>
      <c r="G10" s="156" t="s">
        <v>3046</v>
      </c>
      <c r="H10" s="98">
        <v>44332</v>
      </c>
      <c r="I10" s="99" t="s">
        <v>3047</v>
      </c>
      <c r="J10" s="166">
        <v>2010</v>
      </c>
      <c r="K10" s="150">
        <v>1965</v>
      </c>
      <c r="L10" s="100" t="s">
        <v>85</v>
      </c>
      <c r="M10" s="100" t="s">
        <v>49</v>
      </c>
      <c r="N10" s="100" t="s">
        <v>132</v>
      </c>
      <c r="O10" s="100" t="s">
        <v>87</v>
      </c>
      <c r="P10" s="100" t="str">
        <f>VLOOKUP($A10,House!$A$4:$DS$438,14,FALSE)</f>
        <v>Won</v>
      </c>
      <c r="Q10" s="43">
        <f>VLOOKUP($A10,House!$A$4:$DS$438,15,FALSE)</f>
        <v>42.162310349999998</v>
      </c>
      <c r="R10" s="162">
        <f>VLOOKUP($A10,House!$A$4:$DS$438,16,FALSE)</f>
        <v>56.32658034</v>
      </c>
      <c r="S10" s="43">
        <f>VLOOKUP($A10,House!$A$4:$DS$438,17,FALSE)</f>
        <v>39.85874673</v>
      </c>
      <c r="T10" s="162">
        <f>VLOOKUP($A10,House!$A$4:$DS$438,18,FALSE)</f>
        <v>55.341737250000001</v>
      </c>
      <c r="U10" s="43">
        <f>VLOOKUP($A10,House!$A$4:$DS$438,19,FALSE)</f>
        <v>46.339851060000001</v>
      </c>
      <c r="V10" s="162">
        <f>VLOOKUP($A10,House!$A$4:$DS$438,20,FALSE)</f>
        <v>51.862912199999997</v>
      </c>
      <c r="W10" s="43">
        <f>VLOOKUP($A10,House!$A$4:$DS$438,21,FALSE)</f>
        <v>46.082901999999997</v>
      </c>
      <c r="X10" s="162">
        <f>VLOOKUP($A10,House!$A$4:$DS$438,22,FALSE)</f>
        <v>52.217421680000001</v>
      </c>
      <c r="Y10" s="43">
        <f>VLOOKUP($A10,House!$A$4:$DS$438,23,FALSE)</f>
        <v>36.566839090000002</v>
      </c>
      <c r="Z10" s="162">
        <f>VLOOKUP($A10,House!$A$4:$DS$438,24,FALSE)</f>
        <v>63.413597109999998</v>
      </c>
      <c r="AA10" s="43">
        <f>VLOOKUP($A10,House!$A$4:$DS$438,25,FALSE)</f>
        <v>39.704147470000002</v>
      </c>
      <c r="AB10" s="162">
        <f>VLOOKUP($A10,House!$A$4:$DS$438,26,FALSE)</f>
        <v>58.333760769999998</v>
      </c>
      <c r="AC10" s="43">
        <f>VLOOKUP($A10,House!$A$4:$DS$438,27,FALSE)</f>
        <v>33.835401279999999</v>
      </c>
      <c r="AD10" s="162">
        <f>VLOOKUP($A10,House!$A$4:$DS$438,28,FALSE)</f>
        <v>66.164598720000001</v>
      </c>
      <c r="AE10" s="43">
        <f>VLOOKUP($A10,House!$A$4:$DS$438,29,FALSE)</f>
        <v>33.976292379999997</v>
      </c>
      <c r="AF10" s="162">
        <f>VLOOKUP($A10,House!$A$4:$DS$438,30,FALSE)</f>
        <v>66.023707619999996</v>
      </c>
      <c r="AG10" s="43">
        <f>VLOOKUP($A10,House!$A$4:$DS$438,31,FALSE)</f>
        <v>38.441215720000002</v>
      </c>
      <c r="AH10" s="162">
        <f>VLOOKUP($A10,House!$A$4:$DS$438,32,FALSE)</f>
        <v>61.558784279999998</v>
      </c>
      <c r="AI10" s="43">
        <f>VLOOKUP($A10,House!$A$4:$DS$438,33,FALSE)</f>
        <v>91.030231220000005</v>
      </c>
      <c r="AJ10" s="44">
        <f>VLOOKUP($A10,House!$A$4:$DS$438,34,FALSE)</f>
        <v>4.2766744799999996</v>
      </c>
      <c r="AK10" s="44">
        <f>VLOOKUP($A10,House!$A$4:$DS$438,35,FALSE)</f>
        <v>1.4656260459999999</v>
      </c>
      <c r="AL10" s="44">
        <f>VLOOKUP($A10,House!$A$4:$DS$438,36,FALSE)</f>
        <v>1.475929217</v>
      </c>
      <c r="AM10" s="44">
        <f>VLOOKUP($A10,House!$A$4:$DS$438,37,FALSE)</f>
        <v>0.13394122040000001</v>
      </c>
      <c r="AN10" s="44">
        <f>VLOOKUP($A10,House!$A$4:$DS$438,38,FALSE)</f>
        <v>1.617597816</v>
      </c>
      <c r="AO10" s="43">
        <f>VLOOKUP($A10,House!$A$4:$DS$438,39,FALSE)</f>
        <v>91.441450380000006</v>
      </c>
      <c r="AP10" s="44">
        <f>VLOOKUP($A10,House!$A$4:$DS$438,40,FALSE)</f>
        <v>3.6748299489999998</v>
      </c>
      <c r="AQ10" s="44">
        <f>VLOOKUP($A10,House!$A$4:$DS$438,41,FALSE)</f>
        <v>1.5131864939999999</v>
      </c>
      <c r="AR10" s="44">
        <f>VLOOKUP($A10,House!$A$4:$DS$438,42,FALSE)</f>
        <v>2.0362811220000001</v>
      </c>
      <c r="AS10" s="44">
        <f>VLOOKUP($A10,House!$A$4:$DS$438,43,FALSE)</f>
        <v>0.2011208655</v>
      </c>
      <c r="AT10" s="163">
        <f>VLOOKUP($A10,House!$A$4:$DS$438,44,FALSE)</f>
        <v>1.1331311900000001</v>
      </c>
      <c r="AU10" s="113">
        <f>VLOOKUP($A10,House!$A$4:$DS$438,45,FALSE)</f>
        <v>91.067894969999998</v>
      </c>
      <c r="AV10" s="114">
        <f>VLOOKUP($A10,House!$A$4:$DS$438,46,FALSE)</f>
        <v>131</v>
      </c>
      <c r="AW10" s="113">
        <f>VLOOKUP($A10,House!$A$4:$DS$438,47,FALSE)</f>
        <v>32.281772969999999</v>
      </c>
      <c r="AX10" s="114">
        <f>VLOOKUP($A10,House!$A$4:$DS$438,48,FALSE)</f>
        <v>173</v>
      </c>
      <c r="AY10" s="113">
        <f>VLOOKUP($A10,House!$A$4:$DS$438,49,FALSE)</f>
        <v>31.59291661</v>
      </c>
      <c r="AZ10" s="114">
        <f>VLOOKUP($A10,House!$A$4:$DS$438,50,FALSE)</f>
        <v>256</v>
      </c>
      <c r="BA10" s="115">
        <f>VLOOKUP($A10,House!$A$4:$DS$438,51,FALSE)</f>
        <v>66311</v>
      </c>
      <c r="BB10" s="60">
        <f>VLOOKUP($A10,House!$A$4:$DS$438,52,FALSE)</f>
        <v>168</v>
      </c>
      <c r="BC10" s="59">
        <f>VLOOKUP($A10,House!$A$4:$DS$438,53,FALSE)</f>
        <v>66772</v>
      </c>
      <c r="BD10" s="49">
        <f>VLOOKUP($A10,House!$A$4:$DS$438,54,FALSE)</f>
        <v>228</v>
      </c>
      <c r="BE10" s="165">
        <f>VLOOKUP($A10,House!$A$4:$DS$438,55,FALSE)</f>
        <v>62.271126180000003</v>
      </c>
      <c r="BF10" s="51">
        <f>VLOOKUP($A10,House!$A$4:$DS$438,56,FALSE)</f>
        <v>44502</v>
      </c>
      <c r="BG10" s="44">
        <f>VLOOKUP($A10,House!$A$4:$DS$438,57,FALSE)</f>
        <v>41.719996000000002</v>
      </c>
      <c r="BH10" s="162">
        <f>VLOOKUP($A10,House!$A$4:$DS$438,58,FALSE)</f>
        <v>58.280003999999998</v>
      </c>
      <c r="BI10" s="100">
        <f>VLOOKUP($A10,House!$A$4:$DS$438,59,FALSE)</f>
        <v>313</v>
      </c>
      <c r="BJ10" s="39">
        <f>VLOOKUP($A10,House!$A$4:$DS$438,60,FALSE)</f>
        <v>393949</v>
      </c>
      <c r="BK10" s="40">
        <f>VLOOKUP($A10,House!$A$4:$DS$438,61,FALSE)</f>
        <v>166098</v>
      </c>
      <c r="BL10" s="40">
        <f>VLOOKUP($A10,House!$A$4:$DS$438,62,FALSE)</f>
        <v>221898</v>
      </c>
      <c r="BM10" s="39">
        <f>VLOOKUP($A10,House!$A$4:$DS$438,63,FALSE)</f>
        <v>355390</v>
      </c>
      <c r="BN10" s="40">
        <f>VLOOKUP($A10,House!$A$4:$DS$438,64,FALSE)</f>
        <v>141654</v>
      </c>
      <c r="BO10" s="40">
        <f>VLOOKUP($A10,House!$A$4:$DS$438,65,FALSE)</f>
        <v>196679</v>
      </c>
      <c r="BP10" s="39">
        <f>VLOOKUP($A10,House!$A$4:$DS$438,66,FALSE)</f>
        <v>347923</v>
      </c>
      <c r="BQ10" s="40">
        <f>VLOOKUP($A10,House!$A$4:$DS$438,67,FALSE)</f>
        <v>161227</v>
      </c>
      <c r="BR10" s="40">
        <f>VLOOKUP($A10,House!$A$4:$DS$438,68,FALSE)</f>
        <v>180443</v>
      </c>
      <c r="BS10" s="39">
        <f>VLOOKUP($A10,House!$A$4:$DS$438,69,FALSE)</f>
        <v>350655</v>
      </c>
      <c r="BT10" s="40">
        <f>VLOOKUP($A10,House!$A$4:$DS$438,70,FALSE)</f>
        <v>161592</v>
      </c>
      <c r="BU10" s="40">
        <f>VLOOKUP($A10,House!$A$4:$DS$438,71,FALSE)</f>
        <v>183103</v>
      </c>
      <c r="BV10" s="39">
        <f>VLOOKUP($A10,House!$A$4:$DS$438,72,FALSE)</f>
        <v>383361</v>
      </c>
      <c r="BW10" s="40">
        <f>VLOOKUP($A10,House!$A$4:$DS$438,73,FALSE)</f>
        <v>140183</v>
      </c>
      <c r="BX10" s="40">
        <f>VLOOKUP($A10,House!$A$4:$DS$438,74,FALSE)</f>
        <v>243103</v>
      </c>
      <c r="BY10" s="40">
        <f>VLOOKUP($A10,House!$A$4:$DS$438,75,FALSE)</f>
        <v>0</v>
      </c>
      <c r="BZ10" s="40">
        <f>VLOOKUP($A10,House!$A$4:$DS$438,76,FALSE)</f>
        <v>0</v>
      </c>
      <c r="CA10" s="159">
        <f>VLOOKUP($A10,House!$A$4:$DS$438,77,FALSE)</f>
        <v>75</v>
      </c>
      <c r="CB10" s="39">
        <f>VLOOKUP($A10,House!$A$4:$DS$438,78,FALSE)</f>
        <v>292443</v>
      </c>
      <c r="CC10" s="40">
        <f>VLOOKUP($A10,House!$A$4:$DS$438,79,FALSE)</f>
        <v>116112</v>
      </c>
      <c r="CD10" s="40">
        <f>VLOOKUP($A10,House!$A$4:$DS$438,80,FALSE)</f>
        <v>170593</v>
      </c>
      <c r="CE10" s="159">
        <f>VLOOKUP($A10,House!$A$4:$DS$438,81,FALSE)</f>
        <v>5738</v>
      </c>
      <c r="CF10" s="39">
        <f>VLOOKUP($A10,House!$A$4:$DS$438,82,FALSE)</f>
        <v>336807</v>
      </c>
      <c r="CG10" s="40">
        <f>VLOOKUP($A10,House!$A$4:$DS$438,83,FALSE)</f>
        <v>113960</v>
      </c>
      <c r="CH10" s="40">
        <f>VLOOKUP($A10,House!$A$4:$DS$438,84,FALSE)</f>
        <v>222847</v>
      </c>
      <c r="CI10" s="159">
        <f>VLOOKUP($A10,House!$A$4:$DS$438,85,FALSE)</f>
        <v>0</v>
      </c>
      <c r="CJ10" s="39">
        <f>VLOOKUP($A10,House!$A$4:$DS$438,86,FALSE)</f>
        <v>194621</v>
      </c>
      <c r="CK10" s="40">
        <f>VLOOKUP($A10,House!$A$4:$DS$438,87,FALSE)</f>
        <v>66125</v>
      </c>
      <c r="CL10" s="40">
        <f>VLOOKUP($A10,House!$A$4:$DS$438,88,FALSE)</f>
        <v>128496</v>
      </c>
      <c r="CM10" s="159">
        <f>VLOOKUP($A10,House!$A$4:$DS$438,89,FALSE)</f>
        <v>0</v>
      </c>
      <c r="CN10" s="39">
        <f>VLOOKUP($A10,House!$A$4:$DS$438,90,FALSE)</f>
        <v>128188</v>
      </c>
      <c r="CO10" s="159">
        <f>VLOOKUP($A10,House!$A$4:$DS$438,91,FALSE)</f>
        <v>205277</v>
      </c>
      <c r="CP10" s="39">
        <f>VLOOKUP($A10,House!$A$4:$DS$438,92,FALSE)</f>
        <v>160012</v>
      </c>
      <c r="CQ10" s="40">
        <f>VLOOKUP($A10,House!$A$4:$DS$438,93,FALSE)</f>
        <v>66757</v>
      </c>
      <c r="CR10" s="40">
        <f>VLOOKUP($A10,House!$A$4:$DS$438,94,FALSE)</f>
        <v>93255</v>
      </c>
      <c r="CS10" s="159" t="str">
        <f>VLOOKUP($A10,House!$A$4:$DS$438,95,FALSE)</f>
        <v/>
      </c>
      <c r="CT10" s="39">
        <f>VLOOKUP($A10,House!$A$4:$DS$438,96,FALSE)</f>
        <v>746275</v>
      </c>
      <c r="CU10" s="40">
        <f>VLOOKUP($A10,House!$A$4:$DS$438,97,FALSE)</f>
        <v>670120</v>
      </c>
      <c r="CV10" s="40">
        <f>VLOOKUP($A10,House!$A$4:$DS$438,98,FALSE)</f>
        <v>31805</v>
      </c>
      <c r="CW10" s="40">
        <f>VLOOKUP($A10,House!$A$4:$DS$438,99,FALSE)</f>
        <v>14345</v>
      </c>
      <c r="CX10" s="40">
        <f>VLOOKUP($A10,House!$A$4:$DS$438,100,FALSE)</f>
        <v>11755</v>
      </c>
      <c r="CY10" s="40">
        <f>VLOOKUP($A10,House!$A$4:$DS$438,101,FALSE)</f>
        <v>930</v>
      </c>
      <c r="CZ10" s="40">
        <f>VLOOKUP($A10,House!$A$4:$DS$438,102,FALSE)</f>
        <v>17320</v>
      </c>
      <c r="DA10" s="39">
        <f>VLOOKUP($A10,House!$A$4:$DS$438,103,FALSE)</f>
        <v>582345</v>
      </c>
      <c r="DB10" s="40">
        <f>VLOOKUP($A10,House!$A$4:$DS$438,104,FALSE)</f>
        <v>530110</v>
      </c>
      <c r="DC10" s="40">
        <f>VLOOKUP($A10,House!$A$4:$DS$438,105,FALSE)</f>
        <v>24905</v>
      </c>
      <c r="DD10" s="40">
        <f>VLOOKUP($A10,House!$A$4:$DS$438,106,FALSE)</f>
        <v>8535</v>
      </c>
      <c r="DE10" s="40">
        <f>VLOOKUP($A10,House!$A$4:$DS$438,107,FALSE)</f>
        <v>8595</v>
      </c>
      <c r="DF10" s="40">
        <f>VLOOKUP($A10,House!$A$4:$DS$438,108,FALSE)</f>
        <v>780</v>
      </c>
      <c r="DG10" s="40">
        <f>VLOOKUP($A10,House!$A$4:$DS$438,109,FALSE)</f>
        <v>9420</v>
      </c>
      <c r="DH10" s="39">
        <f>VLOOKUP($A10,House!$A$4:$DS$438,110,FALSE)</f>
        <v>721031</v>
      </c>
      <c r="DI10" s="40">
        <f>VLOOKUP($A10,House!$A$4:$DS$438,111,FALSE)</f>
        <v>652574</v>
      </c>
      <c r="DJ10" s="40">
        <f>VLOOKUP($A10,House!$A$4:$DS$438,112,FALSE)</f>
        <v>26451</v>
      </c>
      <c r="DK10" s="40">
        <f>VLOOKUP($A10,House!$A$4:$DS$438,113,FALSE)</f>
        <v>13174</v>
      </c>
      <c r="DL10" s="40">
        <f>VLOOKUP($A10,House!$A$4:$DS$438,114,FALSE)</f>
        <v>14608</v>
      </c>
      <c r="DM10" s="40">
        <f>VLOOKUP($A10,House!$A$4:$DS$438,115,FALSE)</f>
        <v>1431</v>
      </c>
      <c r="DN10" s="159">
        <f>VLOOKUP($A10,House!$A$4:$DS$438,116,FALSE)</f>
        <v>12793</v>
      </c>
      <c r="DO10" s="39">
        <f>VLOOKUP($A10,House!$A$4:$DS$438,117,FALSE)</f>
        <v>554393</v>
      </c>
      <c r="DP10" s="40">
        <f>VLOOKUP($A10,House!$A$4:$DS$438,118,FALSE)</f>
        <v>506945</v>
      </c>
      <c r="DQ10" s="40">
        <f>VLOOKUP($A10,House!$A$4:$DS$438,119,FALSE)</f>
        <v>20373</v>
      </c>
      <c r="DR10" s="40">
        <f>VLOOKUP($A10,House!$A$4:$DS$438,120,FALSE)</f>
        <v>8389</v>
      </c>
      <c r="DS10" s="40">
        <f>VLOOKUP($A10,House!$A$4:$DS$438,121,FALSE)</f>
        <v>11289</v>
      </c>
      <c r="DT10" s="40">
        <f>VLOOKUP($A10,House!$A$4:$DS$438,122,FALSE)</f>
        <v>1115</v>
      </c>
      <c r="DU10" s="159">
        <f>VLOOKUP($A10,House!$A$4:$DS$438,123,FALSE)</f>
        <v>6282</v>
      </c>
    </row>
    <row r="11" spans="1:125">
      <c r="A11" s="155" t="s">
        <v>366</v>
      </c>
      <c r="B11" s="154" t="str">
        <f>VLOOKUP($A11,House!$A$4:$DS$438,2,FALSE)</f>
        <v>CA-22</v>
      </c>
      <c r="C11" s="140" t="s">
        <v>80</v>
      </c>
      <c r="D11" s="97" t="s">
        <v>3048</v>
      </c>
      <c r="E11" s="4" t="s">
        <v>3049</v>
      </c>
      <c r="F11" s="29" t="s">
        <v>3050</v>
      </c>
      <c r="G11" s="156" t="s">
        <v>3051</v>
      </c>
      <c r="H11" s="98">
        <v>44562</v>
      </c>
      <c r="I11" s="99" t="s">
        <v>3052</v>
      </c>
      <c r="J11" s="166">
        <v>2002</v>
      </c>
      <c r="K11" s="150">
        <v>1973</v>
      </c>
      <c r="L11" s="100" t="s">
        <v>85</v>
      </c>
      <c r="M11" s="100" t="s">
        <v>330</v>
      </c>
      <c r="N11" s="100" t="s">
        <v>148</v>
      </c>
      <c r="O11" s="100" t="s">
        <v>87</v>
      </c>
      <c r="P11" s="100" t="str">
        <f>VLOOKUP($A11,House!$A$4:$DS$438,14,FALSE)</f>
        <v>Won</v>
      </c>
      <c r="Q11" s="43">
        <f>VLOOKUP($A11,House!$A$4:$DS$438,15,FALSE)</f>
        <v>46.243634149999998</v>
      </c>
      <c r="R11" s="162">
        <f>VLOOKUP($A11,House!$A$4:$DS$438,16,FALSE)</f>
        <v>51.647938770000003</v>
      </c>
      <c r="S11" s="43">
        <f>VLOOKUP($A11,House!$A$4:$DS$438,17,FALSE)</f>
        <v>42.597350679999998</v>
      </c>
      <c r="T11" s="162">
        <f>VLOOKUP($A11,House!$A$4:$DS$438,18,FALSE)</f>
        <v>52.090681570000001</v>
      </c>
      <c r="U11" s="43">
        <f>VLOOKUP($A11,House!$A$4:$DS$438,19,FALSE)</f>
        <v>41.578918829999999</v>
      </c>
      <c r="V11" s="162">
        <f>VLOOKUP($A11,House!$A$4:$DS$438,20,FALSE)</f>
        <v>56.58628513</v>
      </c>
      <c r="W11" s="43">
        <f>VLOOKUP($A11,House!$A$4:$DS$438,21,FALSE)</f>
        <v>42.29</v>
      </c>
      <c r="X11" s="162">
        <f>VLOOKUP($A11,House!$A$4:$DS$438,22,FALSE)</f>
        <v>55.25</v>
      </c>
      <c r="Y11" s="43">
        <f>VLOOKUP($A11,House!$A$4:$DS$438,23,FALSE)</f>
        <v>45.77376967</v>
      </c>
      <c r="Z11" s="162">
        <f>VLOOKUP($A11,House!$A$4:$DS$438,24,FALSE)</f>
        <v>54.22623033</v>
      </c>
      <c r="AA11" s="43">
        <f>VLOOKUP($A11,House!$A$4:$DS$438,25,FALSE)</f>
        <v>47.277845480000003</v>
      </c>
      <c r="AB11" s="162">
        <f>VLOOKUP($A11,House!$A$4:$DS$438,26,FALSE)</f>
        <v>52.722154519999997</v>
      </c>
      <c r="AC11" s="43">
        <f>VLOOKUP($A11,House!$A$4:$DS$438,27,FALSE)</f>
        <v>32.434905479999998</v>
      </c>
      <c r="AD11" s="162">
        <f>VLOOKUP($A11,House!$A$4:$DS$438,28,FALSE)</f>
        <v>67.565094520000002</v>
      </c>
      <c r="AE11" s="43">
        <f>VLOOKUP($A11,House!$A$4:$DS$438,29,FALSE)</f>
        <v>27.964932279999999</v>
      </c>
      <c r="AF11" s="162">
        <f>VLOOKUP($A11,House!$A$4:$DS$438,30,FALSE)</f>
        <v>72.035067720000001</v>
      </c>
      <c r="AG11" s="43">
        <f>VLOOKUP($A11,House!$A$4:$DS$438,31,FALSE)</f>
        <v>38.120322889999997</v>
      </c>
      <c r="AH11" s="162">
        <f>VLOOKUP($A11,House!$A$4:$DS$438,32,FALSE)</f>
        <v>61.879677110000003</v>
      </c>
      <c r="AI11" s="43">
        <f>VLOOKUP($A11,House!$A$4:$DS$438,33,FALSE)</f>
        <v>48.050724109999997</v>
      </c>
      <c r="AJ11" s="44">
        <f>VLOOKUP($A11,House!$A$4:$DS$438,34,FALSE)</f>
        <v>3.2639768789999999</v>
      </c>
      <c r="AK11" s="44">
        <f>VLOOKUP($A11,House!$A$4:$DS$438,35,FALSE)</f>
        <v>38.279736540000002</v>
      </c>
      <c r="AL11" s="44">
        <f>VLOOKUP($A11,House!$A$4:$DS$438,36,FALSE)</f>
        <v>8.0557504420000008</v>
      </c>
      <c r="AM11" s="44">
        <f>VLOOKUP($A11,House!$A$4:$DS$438,37,FALSE)</f>
        <v>0.52776527009999996</v>
      </c>
      <c r="AN11" s="44">
        <f>VLOOKUP($A11,House!$A$4:$DS$438,38,FALSE)</f>
        <v>1.8220467659999999</v>
      </c>
      <c r="AO11" s="43">
        <f>VLOOKUP($A11,House!$A$4:$DS$438,39,FALSE)</f>
        <v>48.067605200000003</v>
      </c>
      <c r="AP11" s="44">
        <f>VLOOKUP($A11,House!$A$4:$DS$438,40,FALSE)</f>
        <v>2.7764558469999998</v>
      </c>
      <c r="AQ11" s="44">
        <f>VLOOKUP($A11,House!$A$4:$DS$438,41,FALSE)</f>
        <v>39.324992119999997</v>
      </c>
      <c r="AR11" s="44">
        <f>VLOOKUP($A11,House!$A$4:$DS$438,42,FALSE)</f>
        <v>7.4548853529999999</v>
      </c>
      <c r="AS11" s="44">
        <f>VLOOKUP($A11,House!$A$4:$DS$438,43,FALSE)</f>
        <v>0.61645472270000001</v>
      </c>
      <c r="AT11" s="163">
        <f>VLOOKUP($A11,House!$A$4:$DS$438,44,FALSE)</f>
        <v>1.759606754</v>
      </c>
      <c r="AU11" s="113">
        <f>VLOOKUP($A11,House!$A$4:$DS$438,45,FALSE)</f>
        <v>81.992336350000002</v>
      </c>
      <c r="AV11" s="114">
        <f>VLOOKUP($A11,House!$A$4:$DS$438,46,FALSE)</f>
        <v>383</v>
      </c>
      <c r="AW11" s="113">
        <f>VLOOKUP($A11,House!$A$4:$DS$438,47,FALSE)</f>
        <v>25.278774840000001</v>
      </c>
      <c r="AX11" s="114">
        <f>VLOOKUP($A11,House!$A$4:$DS$438,48,FALSE)</f>
        <v>296</v>
      </c>
      <c r="AY11" s="113">
        <f>VLOOKUP($A11,House!$A$4:$DS$438,49,FALSE)</f>
        <v>33.323113499999998</v>
      </c>
      <c r="AZ11" s="114">
        <f>VLOOKUP($A11,House!$A$4:$DS$438,50,FALSE)</f>
        <v>233</v>
      </c>
      <c r="BA11" s="115">
        <f>VLOOKUP($A11,House!$A$4:$DS$438,51,FALSE)</f>
        <v>62272</v>
      </c>
      <c r="BB11" s="60">
        <f>VLOOKUP($A11,House!$A$4:$DS$438,52,FALSE)</f>
        <v>196</v>
      </c>
      <c r="BC11" s="59">
        <f>VLOOKUP($A11,House!$A$4:$DS$438,53,FALSE)</f>
        <v>73481</v>
      </c>
      <c r="BD11" s="49">
        <f>VLOOKUP($A11,House!$A$4:$DS$438,54,FALSE)</f>
        <v>178</v>
      </c>
      <c r="BE11" s="165">
        <f>VLOOKUP($A11,House!$A$4:$DS$438,55,FALSE)</f>
        <v>32.038726779999998</v>
      </c>
      <c r="BF11" s="51">
        <f>VLOOKUP($A11,House!$A$4:$DS$438,56,FALSE)</f>
        <v>44719</v>
      </c>
      <c r="BG11" s="44">
        <f>VLOOKUP($A11,House!$A$4:$DS$438,57,FALSE)</f>
        <v>37.862260769999999</v>
      </c>
      <c r="BH11" s="162">
        <f>VLOOKUP($A11,House!$A$4:$DS$438,58,FALSE)</f>
        <v>62.137739230000001</v>
      </c>
      <c r="BI11" s="100">
        <f>VLOOKUP($A11,House!$A$4:$DS$438,59,FALSE)</f>
        <v>43</v>
      </c>
      <c r="BJ11" s="39">
        <f>VLOOKUP($A11,House!$A$4:$DS$438,60,FALSE)</f>
        <v>316729</v>
      </c>
      <c r="BK11" s="40">
        <f>VLOOKUP($A11,House!$A$4:$DS$438,61,FALSE)</f>
        <v>146467</v>
      </c>
      <c r="BL11" s="40">
        <f>VLOOKUP($A11,House!$A$4:$DS$438,62,FALSE)</f>
        <v>163584</v>
      </c>
      <c r="BM11" s="39">
        <f>VLOOKUP($A11,House!$A$4:$DS$438,63,FALSE)</f>
        <v>240137</v>
      </c>
      <c r="BN11" s="40">
        <f>VLOOKUP($A11,House!$A$4:$DS$438,64,FALSE)</f>
        <v>102292</v>
      </c>
      <c r="BO11" s="40">
        <f>VLOOKUP($A11,House!$A$4:$DS$438,65,FALSE)</f>
        <v>125089</v>
      </c>
      <c r="BP11" s="39">
        <f>VLOOKUP($A11,House!$A$4:$DS$438,66,FALSE)</f>
        <v>221278</v>
      </c>
      <c r="BQ11" s="40">
        <f>VLOOKUP($A11,House!$A$4:$DS$438,67,FALSE)</f>
        <v>92005</v>
      </c>
      <c r="BR11" s="40">
        <f>VLOOKUP($A11,House!$A$4:$DS$438,68,FALSE)</f>
        <v>125213</v>
      </c>
      <c r="BS11" s="39">
        <f>VLOOKUP($A11,House!$A$4:$DS$438,69,FALSE)</f>
        <v>100</v>
      </c>
      <c r="BT11" s="40">
        <f>VLOOKUP($A11,House!$A$4:$DS$438,70,FALSE)</f>
        <v>42.29</v>
      </c>
      <c r="BU11" s="40">
        <f>VLOOKUP($A11,House!$A$4:$DS$438,71,FALSE)</f>
        <v>55.25</v>
      </c>
      <c r="BV11" s="39">
        <f>VLOOKUP($A11,House!$A$4:$DS$438,72,FALSE)</f>
        <v>315139</v>
      </c>
      <c r="BW11" s="40">
        <f>VLOOKUP($A11,House!$A$4:$DS$438,73,FALSE)</f>
        <v>144251</v>
      </c>
      <c r="BX11" s="40">
        <f>VLOOKUP($A11,House!$A$4:$DS$438,74,FALSE)</f>
        <v>170888</v>
      </c>
      <c r="BY11" s="40">
        <f>VLOOKUP($A11,House!$A$4:$DS$438,75,FALSE)</f>
        <v>0</v>
      </c>
      <c r="BZ11" s="40">
        <f>VLOOKUP($A11,House!$A$4:$DS$438,76,FALSE)</f>
        <v>0</v>
      </c>
      <c r="CA11" s="159">
        <f>VLOOKUP($A11,House!$A$4:$DS$438,77,FALSE)</f>
        <v>0</v>
      </c>
      <c r="CB11" s="39">
        <f>VLOOKUP($A11,House!$A$4:$DS$438,78,FALSE)</f>
        <v>222379</v>
      </c>
      <c r="CC11" s="40">
        <f>VLOOKUP($A11,House!$A$4:$DS$438,79,FALSE)</f>
        <v>105136</v>
      </c>
      <c r="CD11" s="40">
        <f>VLOOKUP($A11,House!$A$4:$DS$438,80,FALSE)</f>
        <v>117243</v>
      </c>
      <c r="CE11" s="159">
        <f>VLOOKUP($A11,House!$A$4:$DS$438,81,FALSE)</f>
        <v>0</v>
      </c>
      <c r="CF11" s="39">
        <f>VLOOKUP($A11,House!$A$4:$DS$438,82,FALSE)</f>
        <v>234966</v>
      </c>
      <c r="CG11" s="40">
        <f>VLOOKUP($A11,House!$A$4:$DS$438,83,FALSE)</f>
        <v>76211</v>
      </c>
      <c r="CH11" s="40">
        <f>VLOOKUP($A11,House!$A$4:$DS$438,84,FALSE)</f>
        <v>158755</v>
      </c>
      <c r="CI11" s="159">
        <f>VLOOKUP($A11,House!$A$4:$DS$438,85,FALSE)</f>
        <v>0</v>
      </c>
      <c r="CJ11" s="39">
        <f>VLOOKUP($A11,House!$A$4:$DS$438,86,FALSE)</f>
        <v>133342</v>
      </c>
      <c r="CK11" s="40">
        <f>VLOOKUP($A11,House!$A$4:$DS$438,87,FALSE)</f>
        <v>37289</v>
      </c>
      <c r="CL11" s="40">
        <f>VLOOKUP($A11,House!$A$4:$DS$438,88,FALSE)</f>
        <v>96053</v>
      </c>
      <c r="CM11" s="159">
        <f>VLOOKUP($A11,House!$A$4:$DS$438,89,FALSE)</f>
        <v>0</v>
      </c>
      <c r="CN11" s="39">
        <f>VLOOKUP($A11,House!$A$4:$DS$438,90,FALSE)</f>
        <v>81555</v>
      </c>
      <c r="CO11" s="159">
        <f>VLOOKUP($A11,House!$A$4:$DS$438,91,FALSE)</f>
        <v>132386</v>
      </c>
      <c r="CP11" s="39">
        <f>VLOOKUP($A11,House!$A$4:$DS$438,92,FALSE)</f>
        <v>115421</v>
      </c>
      <c r="CQ11" s="40">
        <f>VLOOKUP($A11,House!$A$4:$DS$438,93,FALSE)</f>
        <v>43701</v>
      </c>
      <c r="CR11" s="40">
        <f>VLOOKUP($A11,House!$A$4:$DS$438,94,FALSE)</f>
        <v>71720</v>
      </c>
      <c r="CS11" s="159" t="str">
        <f>VLOOKUP($A11,House!$A$4:$DS$438,95,FALSE)</f>
        <v/>
      </c>
      <c r="CT11" s="39">
        <f>VLOOKUP($A11,House!$A$4:$DS$438,96,FALSE)</f>
        <v>689120</v>
      </c>
      <c r="CU11" s="40">
        <f>VLOOKUP($A11,House!$A$4:$DS$438,97,FALSE)</f>
        <v>284610</v>
      </c>
      <c r="CV11" s="40">
        <f>VLOOKUP($A11,House!$A$4:$DS$438,98,FALSE)</f>
        <v>21745</v>
      </c>
      <c r="CW11" s="40">
        <f>VLOOKUP($A11,House!$A$4:$DS$438,99,FALSE)</f>
        <v>311205</v>
      </c>
      <c r="CX11" s="40">
        <f>VLOOKUP($A11,House!$A$4:$DS$438,100,FALSE)</f>
        <v>52620</v>
      </c>
      <c r="CY11" s="40">
        <f>VLOOKUP($A11,House!$A$4:$DS$438,101,FALSE)</f>
        <v>3365</v>
      </c>
      <c r="CZ11" s="40">
        <f>VLOOKUP($A11,House!$A$4:$DS$438,102,FALSE)</f>
        <v>15575</v>
      </c>
      <c r="DA11" s="39">
        <f>VLOOKUP($A11,House!$A$4:$DS$438,103,FALSE)</f>
        <v>477485</v>
      </c>
      <c r="DB11" s="40">
        <f>VLOOKUP($A11,House!$A$4:$DS$438,104,FALSE)</f>
        <v>229435</v>
      </c>
      <c r="DC11" s="40">
        <f>VLOOKUP($A11,House!$A$4:$DS$438,105,FALSE)</f>
        <v>15585</v>
      </c>
      <c r="DD11" s="40">
        <f>VLOOKUP($A11,House!$A$4:$DS$438,106,FALSE)</f>
        <v>182780</v>
      </c>
      <c r="DE11" s="40">
        <f>VLOOKUP($A11,House!$A$4:$DS$438,107,FALSE)</f>
        <v>38465</v>
      </c>
      <c r="DF11" s="40">
        <f>VLOOKUP($A11,House!$A$4:$DS$438,108,FALSE)</f>
        <v>2520</v>
      </c>
      <c r="DG11" s="40">
        <f>VLOOKUP($A11,House!$A$4:$DS$438,109,FALSE)</f>
        <v>8700</v>
      </c>
      <c r="DH11" s="39">
        <f>VLOOKUP($A11,House!$A$4:$DS$438,110,FALSE)</f>
        <v>702905</v>
      </c>
      <c r="DI11" s="40">
        <f>VLOOKUP($A11,House!$A$4:$DS$438,111,FALSE)</f>
        <v>297874</v>
      </c>
      <c r="DJ11" s="40">
        <f>VLOOKUP($A11,House!$A$4:$DS$438,112,FALSE)</f>
        <v>19659</v>
      </c>
      <c r="DK11" s="40">
        <f>VLOOKUP($A11,House!$A$4:$DS$438,113,FALSE)</f>
        <v>314576</v>
      </c>
      <c r="DL11" s="40">
        <f>VLOOKUP($A11,House!$A$4:$DS$438,114,FALSE)</f>
        <v>51232</v>
      </c>
      <c r="DM11" s="40">
        <f>VLOOKUP($A11,House!$A$4:$DS$438,115,FALSE)</f>
        <v>4087</v>
      </c>
      <c r="DN11" s="159">
        <f>VLOOKUP($A11,House!$A$4:$DS$438,116,FALSE)</f>
        <v>15477</v>
      </c>
      <c r="DO11" s="39">
        <f>VLOOKUP($A11,House!$A$4:$DS$438,117,FALSE)</f>
        <v>498009</v>
      </c>
      <c r="DP11" s="40">
        <f>VLOOKUP($A11,House!$A$4:$DS$438,118,FALSE)</f>
        <v>239381</v>
      </c>
      <c r="DQ11" s="40">
        <f>VLOOKUP($A11,House!$A$4:$DS$438,119,FALSE)</f>
        <v>13827</v>
      </c>
      <c r="DR11" s="40">
        <f>VLOOKUP($A11,House!$A$4:$DS$438,120,FALSE)</f>
        <v>195842</v>
      </c>
      <c r="DS11" s="40">
        <f>VLOOKUP($A11,House!$A$4:$DS$438,121,FALSE)</f>
        <v>37126</v>
      </c>
      <c r="DT11" s="40">
        <f>VLOOKUP($A11,House!$A$4:$DS$438,122,FALSE)</f>
        <v>3070</v>
      </c>
      <c r="DU11" s="159">
        <f>VLOOKUP($A11,House!$A$4:$DS$438,123,FALSE)</f>
        <v>8763</v>
      </c>
    </row>
    <row r="12" spans="1:125">
      <c r="A12" s="155" t="s">
        <v>1369</v>
      </c>
      <c r="B12" s="154" t="str">
        <f>VLOOKUP($A12,House!$A$4:$DS$438,2,FALSE)</f>
        <v>MN-01</v>
      </c>
      <c r="C12" s="140" t="s">
        <v>80</v>
      </c>
      <c r="D12" s="97" t="s">
        <v>326</v>
      </c>
      <c r="E12" s="4" t="s">
        <v>3053</v>
      </c>
      <c r="F12" s="29" t="s">
        <v>3054</v>
      </c>
      <c r="G12" s="156" t="s">
        <v>3055</v>
      </c>
      <c r="H12" s="98">
        <v>44609</v>
      </c>
      <c r="I12" s="99" t="s">
        <v>3056</v>
      </c>
      <c r="J12" s="166">
        <v>2018</v>
      </c>
      <c r="K12" s="150">
        <v>1962</v>
      </c>
      <c r="L12" s="100" t="s">
        <v>85</v>
      </c>
      <c r="M12" s="100" t="s">
        <v>49</v>
      </c>
      <c r="N12" s="100" t="s">
        <v>3057</v>
      </c>
      <c r="O12" s="100" t="s">
        <v>87</v>
      </c>
      <c r="P12" s="100" t="str">
        <f>VLOOKUP($A12,House!$A$4:$DS$438,14,FALSE)</f>
        <v>Won</v>
      </c>
      <c r="Q12" s="43">
        <f>VLOOKUP($A12,House!$A$4:$DS$438,15,FALSE)</f>
        <v>43.863624819999998</v>
      </c>
      <c r="R12" s="162">
        <f>VLOOKUP($A12,House!$A$4:$DS$438,16,FALSE)</f>
        <v>54.013730520000003</v>
      </c>
      <c r="S12" s="43">
        <f>VLOOKUP($A12,House!$A$4:$DS$438,17,FALSE)</f>
        <v>38.385886259999999</v>
      </c>
      <c r="T12" s="162">
        <f>VLOOKUP($A12,House!$A$4:$DS$438,18,FALSE)</f>
        <v>53.295328179999998</v>
      </c>
      <c r="U12" s="43">
        <f>VLOOKUP($A12,House!$A$4:$DS$438,19,FALSE)</f>
        <v>49.562199649999997</v>
      </c>
      <c r="V12" s="162">
        <f>VLOOKUP($A12,House!$A$4:$DS$438,20,FALSE)</f>
        <v>48.207491189999999</v>
      </c>
      <c r="W12" s="43">
        <f>VLOOKUP($A12,House!$A$4:$DS$438,21,FALSE)</f>
        <v>50.84356665</v>
      </c>
      <c r="X12" s="162">
        <f>VLOOKUP($A12,House!$A$4:$DS$438,22,FALSE)</f>
        <v>46.704745920000001</v>
      </c>
      <c r="Y12" s="43">
        <f>VLOOKUP($A12,House!$A$4:$DS$438,23,FALSE)</f>
        <v>45.516407489999999</v>
      </c>
      <c r="Z12" s="162">
        <f>VLOOKUP($A12,House!$A$4:$DS$438,24,FALSE)</f>
        <v>48.591862409999997</v>
      </c>
      <c r="AA12" s="43">
        <f>VLOOKUP($A12,House!$A$4:$DS$438,25,FALSE)</f>
        <v>49.675822269999998</v>
      </c>
      <c r="AB12" s="162">
        <f>VLOOKUP($A12,House!$A$4:$DS$438,26,FALSE)</f>
        <v>50.126688180000002</v>
      </c>
      <c r="AC12" s="43">
        <f>VLOOKUP($A12,House!$A$4:$DS$438,27,FALSE)</f>
        <v>50.338070190000003</v>
      </c>
      <c r="AD12" s="162">
        <f>VLOOKUP($A12,House!$A$4:$DS$438,28,FALSE)</f>
        <v>49.579459149999998</v>
      </c>
      <c r="AE12" s="43">
        <f>VLOOKUP($A12,House!$A$4:$DS$438,29,FALSE)</f>
        <v>54.192196559999999</v>
      </c>
      <c r="AF12" s="162">
        <f>VLOOKUP($A12,House!$A$4:$DS$438,30,FALSE)</f>
        <v>45.671938070000003</v>
      </c>
      <c r="AG12" s="43">
        <f>VLOOKUP($A12,House!$A$4:$DS$438,31,FALSE)</f>
        <v>57.610436079999999</v>
      </c>
      <c r="AH12" s="162">
        <f>VLOOKUP($A12,House!$A$4:$DS$438,32,FALSE)</f>
        <v>42.389563920000001</v>
      </c>
      <c r="AI12" s="43">
        <f>VLOOKUP($A12,House!$A$4:$DS$438,33,FALSE)</f>
        <v>91.766723839999997</v>
      </c>
      <c r="AJ12" s="44">
        <f>VLOOKUP($A12,House!$A$4:$DS$438,34,FALSE)</f>
        <v>2.2076480680000001</v>
      </c>
      <c r="AK12" s="44">
        <f>VLOOKUP($A12,House!$A$4:$DS$438,35,FALSE)</f>
        <v>3.1581071540000001</v>
      </c>
      <c r="AL12" s="44">
        <f>VLOOKUP($A12,House!$A$4:$DS$438,36,FALSE)</f>
        <v>1.6880234080000001</v>
      </c>
      <c r="AM12" s="44">
        <f>VLOOKUP($A12,House!$A$4:$DS$438,37,FALSE)</f>
        <v>0.26435273939999998</v>
      </c>
      <c r="AN12" s="44">
        <f>VLOOKUP($A12,House!$A$4:$DS$438,38,FALSE)</f>
        <v>0.91514478860000004</v>
      </c>
      <c r="AO12" s="43">
        <f>VLOOKUP($A12,House!$A$4:$DS$438,39,FALSE)</f>
        <v>90.876979370000001</v>
      </c>
      <c r="AP12" s="44">
        <f>VLOOKUP($A12,House!$A$4:$DS$438,40,FALSE)</f>
        <v>1.9110231719999999</v>
      </c>
      <c r="AQ12" s="44">
        <f>VLOOKUP($A12,House!$A$4:$DS$438,41,FALSE)</f>
        <v>4.1833775769999999</v>
      </c>
      <c r="AR12" s="44">
        <f>VLOOKUP($A12,House!$A$4:$DS$438,42,FALSE)</f>
        <v>2.1250941380000001</v>
      </c>
      <c r="AS12" s="44">
        <f>VLOOKUP($A12,House!$A$4:$DS$438,43,FALSE)</f>
        <v>0.24075571200000001</v>
      </c>
      <c r="AT12" s="163">
        <f>VLOOKUP($A12,House!$A$4:$DS$438,44,FALSE)</f>
        <v>0.66277003479999996</v>
      </c>
      <c r="AU12" s="113">
        <f>VLOOKUP($A12,House!$A$4:$DS$438,45,FALSE)</f>
        <v>92.175485199999997</v>
      </c>
      <c r="AV12" s="114">
        <f>VLOOKUP($A12,House!$A$4:$DS$438,46,FALSE)</f>
        <v>85</v>
      </c>
      <c r="AW12" s="113">
        <f>VLOOKUP($A12,House!$A$4:$DS$438,47,FALSE)</f>
        <v>29.296397809999998</v>
      </c>
      <c r="AX12" s="114">
        <f>VLOOKUP($A12,House!$A$4:$DS$438,48,FALSE)</f>
        <v>232</v>
      </c>
      <c r="AY12" s="113">
        <f>VLOOKUP($A12,House!$A$4:$DS$438,49,FALSE)</f>
        <v>30.250237569999999</v>
      </c>
      <c r="AZ12" s="114">
        <f>VLOOKUP($A12,House!$A$4:$DS$438,50,FALSE)</f>
        <v>280</v>
      </c>
      <c r="BA12" s="115">
        <f>VLOOKUP($A12,House!$A$4:$DS$438,51,FALSE)</f>
        <v>63683</v>
      </c>
      <c r="BB12" s="60">
        <f>VLOOKUP($A12,House!$A$4:$DS$438,52,FALSE)</f>
        <v>190</v>
      </c>
      <c r="BC12" s="59">
        <f>VLOOKUP($A12,House!$A$4:$DS$438,53,FALSE)</f>
        <v>66124</v>
      </c>
      <c r="BD12" s="49">
        <f>VLOOKUP($A12,House!$A$4:$DS$438,54,FALSE)</f>
        <v>236</v>
      </c>
      <c r="BE12" s="165">
        <f>VLOOKUP($A12,House!$A$4:$DS$438,55,FALSE)</f>
        <v>64.007071870000004</v>
      </c>
      <c r="BF12" s="51">
        <f>VLOOKUP($A12,House!$A$4:$DS$438,56,FALSE)</f>
        <v>44782</v>
      </c>
      <c r="BG12" s="44">
        <f>VLOOKUP($A12,House!$A$4:$DS$438,57,FALSE)</f>
        <v>46.784344990000001</v>
      </c>
      <c r="BH12" s="162">
        <f>VLOOKUP($A12,House!$A$4:$DS$438,58,FALSE)</f>
        <v>50.714213010000002</v>
      </c>
      <c r="BI12" s="100">
        <f>VLOOKUP($A12,House!$A$4:$DS$438,59,FALSE)</f>
        <v>213</v>
      </c>
      <c r="BJ12" s="39">
        <f>VLOOKUP($A12,House!$A$4:$DS$438,60,FALSE)</f>
        <v>374203</v>
      </c>
      <c r="BK12" s="40">
        <f>VLOOKUP($A12,House!$A$4:$DS$438,61,FALSE)</f>
        <v>164139</v>
      </c>
      <c r="BL12" s="40">
        <f>VLOOKUP($A12,House!$A$4:$DS$438,62,FALSE)</f>
        <v>202121</v>
      </c>
      <c r="BM12" s="39">
        <f>VLOOKUP($A12,House!$A$4:$DS$438,63,FALSE)</f>
        <v>340831</v>
      </c>
      <c r="BN12" s="40">
        <f>VLOOKUP($A12,House!$A$4:$DS$438,64,FALSE)</f>
        <v>130831</v>
      </c>
      <c r="BO12" s="40">
        <f>VLOOKUP($A12,House!$A$4:$DS$438,65,FALSE)</f>
        <v>181647</v>
      </c>
      <c r="BP12" s="39">
        <f>VLOOKUP($A12,House!$A$4:$DS$438,66,FALSE)</f>
        <v>343764</v>
      </c>
      <c r="BQ12" s="40">
        <f>VLOOKUP($A12,House!$A$4:$DS$438,67,FALSE)</f>
        <v>170377</v>
      </c>
      <c r="BR12" s="40">
        <f>VLOOKUP($A12,House!$A$4:$DS$438,68,FALSE)</f>
        <v>165720</v>
      </c>
      <c r="BS12" s="39">
        <f>VLOOKUP($A12,House!$A$4:$DS$438,69,FALSE)</f>
        <v>348046</v>
      </c>
      <c r="BT12" s="40">
        <f>VLOOKUP($A12,House!$A$4:$DS$438,70,FALSE)</f>
        <v>176959</v>
      </c>
      <c r="BU12" s="40">
        <f>VLOOKUP($A12,House!$A$4:$DS$438,71,FALSE)</f>
        <v>162554</v>
      </c>
      <c r="BV12" s="39">
        <f>VLOOKUP($A12,House!$A$4:$DS$438,72,FALSE)</f>
        <v>368856</v>
      </c>
      <c r="BW12" s="40">
        <f>VLOOKUP($A12,House!$A$4:$DS$438,73,FALSE)</f>
        <v>167890</v>
      </c>
      <c r="BX12" s="40">
        <f>VLOOKUP($A12,House!$A$4:$DS$438,74,FALSE)</f>
        <v>179234</v>
      </c>
      <c r="BY12" s="40">
        <f>VLOOKUP($A12,House!$A$4:$DS$438,75,FALSE)</f>
        <v>0</v>
      </c>
      <c r="BZ12" s="40">
        <f>VLOOKUP($A12,House!$A$4:$DS$438,76,FALSE)</f>
        <v>0</v>
      </c>
      <c r="CA12" s="159">
        <f>VLOOKUP($A12,House!$A$4:$DS$438,77,FALSE)</f>
        <v>21732</v>
      </c>
      <c r="CB12" s="39">
        <f>VLOOKUP($A12,House!$A$4:$DS$438,78,FALSE)</f>
        <v>291661</v>
      </c>
      <c r="CC12" s="40">
        <f>VLOOKUP($A12,House!$A$4:$DS$438,79,FALSE)</f>
        <v>144885</v>
      </c>
      <c r="CD12" s="40">
        <f>VLOOKUP($A12,House!$A$4:$DS$438,80,FALSE)</f>
        <v>146200</v>
      </c>
      <c r="CE12" s="159">
        <f>VLOOKUP($A12,House!$A$4:$DS$438,81,FALSE)</f>
        <v>576</v>
      </c>
      <c r="CF12" s="39">
        <f>VLOOKUP($A12,House!$A$4:$DS$438,82,FALSE)</f>
        <v>335877</v>
      </c>
      <c r="CG12" s="40">
        <f>VLOOKUP($A12,House!$A$4:$DS$438,83,FALSE)</f>
        <v>169074</v>
      </c>
      <c r="CH12" s="40">
        <f>VLOOKUP($A12,House!$A$4:$DS$438,84,FALSE)</f>
        <v>166526</v>
      </c>
      <c r="CI12" s="159">
        <f>VLOOKUP($A12,House!$A$4:$DS$438,85,FALSE)</f>
        <v>277</v>
      </c>
      <c r="CJ12" s="39">
        <f>VLOOKUP($A12,House!$A$4:$DS$438,86,FALSE)</f>
        <v>226695</v>
      </c>
      <c r="CK12" s="40">
        <f>VLOOKUP($A12,House!$A$4:$DS$438,87,FALSE)</f>
        <v>122851</v>
      </c>
      <c r="CL12" s="40">
        <f>VLOOKUP($A12,House!$A$4:$DS$438,88,FALSE)</f>
        <v>103536</v>
      </c>
      <c r="CM12" s="159">
        <f>VLOOKUP($A12,House!$A$4:$DS$438,89,FALSE)</f>
        <v>308</v>
      </c>
      <c r="CN12" s="39">
        <f>VLOOKUP($A12,House!$A$4:$DS$438,90,FALSE)</f>
        <v>193211</v>
      </c>
      <c r="CO12" s="159">
        <f>VLOOKUP($A12,House!$A$4:$DS$438,91,FALSE)</f>
        <v>142164</v>
      </c>
      <c r="CP12" s="39">
        <f>VLOOKUP($A12,House!$A$4:$DS$438,92,FALSE)</f>
        <v>117892</v>
      </c>
      <c r="CQ12" s="40">
        <f>VLOOKUP($A12,House!$A$4:$DS$438,93,FALSE)</f>
        <v>55155</v>
      </c>
      <c r="CR12" s="40">
        <f>VLOOKUP($A12,House!$A$4:$DS$438,94,FALSE)</f>
        <v>59788</v>
      </c>
      <c r="CS12" s="159">
        <f>VLOOKUP($A12,House!$A$4:$DS$438,95,FALSE)</f>
        <v>2949</v>
      </c>
      <c r="CT12" s="39">
        <f>VLOOKUP($A12,House!$A$4:$DS$438,96,FALSE)</f>
        <v>647805</v>
      </c>
      <c r="CU12" s="40">
        <f>VLOOKUP($A12,House!$A$4:$DS$438,97,FALSE)</f>
        <v>573355</v>
      </c>
      <c r="CV12" s="40">
        <f>VLOOKUP($A12,House!$A$4:$DS$438,98,FALSE)</f>
        <v>17650</v>
      </c>
      <c r="CW12" s="40">
        <f>VLOOKUP($A12,House!$A$4:$DS$438,99,FALSE)</f>
        <v>32010</v>
      </c>
      <c r="CX12" s="40">
        <f>VLOOKUP($A12,House!$A$4:$DS$438,100,FALSE)</f>
        <v>12360</v>
      </c>
      <c r="CY12" s="40">
        <f>VLOOKUP($A12,House!$A$4:$DS$438,101,FALSE)</f>
        <v>1700</v>
      </c>
      <c r="CZ12" s="40">
        <f>VLOOKUP($A12,House!$A$4:$DS$438,102,FALSE)</f>
        <v>10730</v>
      </c>
      <c r="DA12" s="39">
        <f>VLOOKUP($A12,House!$A$4:$DS$438,103,FALSE)</f>
        <v>495550</v>
      </c>
      <c r="DB12" s="40">
        <f>VLOOKUP($A12,House!$A$4:$DS$438,104,FALSE)</f>
        <v>454750</v>
      </c>
      <c r="DC12" s="40">
        <f>VLOOKUP($A12,House!$A$4:$DS$438,105,FALSE)</f>
        <v>10940</v>
      </c>
      <c r="DD12" s="40">
        <f>VLOOKUP($A12,House!$A$4:$DS$438,106,FALSE)</f>
        <v>15650</v>
      </c>
      <c r="DE12" s="40">
        <f>VLOOKUP($A12,House!$A$4:$DS$438,107,FALSE)</f>
        <v>8365</v>
      </c>
      <c r="DF12" s="40">
        <f>VLOOKUP($A12,House!$A$4:$DS$438,108,FALSE)</f>
        <v>1310</v>
      </c>
      <c r="DG12" s="40">
        <f>VLOOKUP($A12,House!$A$4:$DS$438,109,FALSE)</f>
        <v>4535</v>
      </c>
      <c r="DH12" s="39">
        <f>VLOOKUP($A12,House!$A$4:$DS$438,110,FALSE)</f>
        <v>662991</v>
      </c>
      <c r="DI12" s="40">
        <f>VLOOKUP($A12,House!$A$4:$DS$438,111,FALSE)</f>
        <v>586265</v>
      </c>
      <c r="DJ12" s="40">
        <f>VLOOKUP($A12,House!$A$4:$DS$438,112,FALSE)</f>
        <v>15277</v>
      </c>
      <c r="DK12" s="40">
        <f>VLOOKUP($A12,House!$A$4:$DS$438,113,FALSE)</f>
        <v>36616</v>
      </c>
      <c r="DL12" s="40">
        <f>VLOOKUP($A12,House!$A$4:$DS$438,114,FALSE)</f>
        <v>14949</v>
      </c>
      <c r="DM12" s="40">
        <f>VLOOKUP($A12,House!$A$4:$DS$438,115,FALSE)</f>
        <v>1567</v>
      </c>
      <c r="DN12" s="159">
        <f>VLOOKUP($A12,House!$A$4:$DS$438,116,FALSE)</f>
        <v>8317</v>
      </c>
      <c r="DO12" s="39">
        <f>VLOOKUP($A12,House!$A$4:$DS$438,117,FALSE)</f>
        <v>505907</v>
      </c>
      <c r="DP12" s="40">
        <f>VLOOKUP($A12,House!$A$4:$DS$438,118,FALSE)</f>
        <v>459753</v>
      </c>
      <c r="DQ12" s="40">
        <f>VLOOKUP($A12,House!$A$4:$DS$438,119,FALSE)</f>
        <v>9668</v>
      </c>
      <c r="DR12" s="40">
        <f>VLOOKUP($A12,House!$A$4:$DS$438,120,FALSE)</f>
        <v>21164</v>
      </c>
      <c r="DS12" s="40">
        <f>VLOOKUP($A12,House!$A$4:$DS$438,121,FALSE)</f>
        <v>10751</v>
      </c>
      <c r="DT12" s="40">
        <f>VLOOKUP($A12,House!$A$4:$DS$438,122,FALSE)</f>
        <v>1218</v>
      </c>
      <c r="DU12" s="159">
        <f>VLOOKUP($A12,House!$A$4:$DS$438,123,FALSE)</f>
        <v>3353</v>
      </c>
    </row>
    <row r="13" spans="1:125">
      <c r="A13" s="154" t="s">
        <v>133</v>
      </c>
      <c r="B13" s="154" t="str">
        <f>VLOOKUP($A13,House!$A$4:$DS$438,2,FALSE)</f>
        <v>AK-AL</v>
      </c>
      <c r="C13" s="140" t="s">
        <v>80</v>
      </c>
      <c r="D13" s="97" t="s">
        <v>1497</v>
      </c>
      <c r="E13" s="4" t="s">
        <v>476</v>
      </c>
      <c r="F13" s="29" t="s">
        <v>3058</v>
      </c>
      <c r="G13" s="156" t="s">
        <v>3059</v>
      </c>
      <c r="H13" s="98">
        <v>44638</v>
      </c>
      <c r="I13" s="99" t="s">
        <v>3060</v>
      </c>
      <c r="J13" s="166" t="s">
        <v>3061</v>
      </c>
      <c r="K13" s="150">
        <v>1933</v>
      </c>
      <c r="L13" s="100" t="s">
        <v>85</v>
      </c>
      <c r="M13" s="100" t="s">
        <v>49</v>
      </c>
      <c r="N13" s="100" t="s">
        <v>396</v>
      </c>
      <c r="O13" s="100" t="s">
        <v>87</v>
      </c>
      <c r="P13" s="100" t="str">
        <f>VLOOKUP($A13,House!$A$4:$DS$438,14,FALSE)</f>
        <v>Won</v>
      </c>
      <c r="Q13" s="43">
        <f>VLOOKUP($A13,House!$A$4:$DS$438,15,FALSE)</f>
        <v>43.00652461</v>
      </c>
      <c r="R13" s="162">
        <f>VLOOKUP($A13,House!$A$4:$DS$438,16,FALSE)</f>
        <v>53.122893759999997</v>
      </c>
      <c r="S13" s="43">
        <f>VLOOKUP($A13,House!$A$4:$DS$438,17,FALSE)</f>
        <v>37.637803929999997</v>
      </c>
      <c r="T13" s="162">
        <f>VLOOKUP($A13,House!$A$4:$DS$438,18,FALSE)</f>
        <v>52.806497589999999</v>
      </c>
      <c r="U13" s="43">
        <f>VLOOKUP($A13,House!$A$4:$DS$438,19,FALSE)</f>
        <v>41.206215880000002</v>
      </c>
      <c r="V13" s="162">
        <f>VLOOKUP($A13,House!$A$4:$DS$438,20,FALSE)</f>
        <v>55.330029400000001</v>
      </c>
      <c r="W13" s="43">
        <f>VLOOKUP($A13,House!$A$4:$DS$438,21,FALSE)</f>
        <v>38.09139296</v>
      </c>
      <c r="X13" s="162">
        <f>VLOOKUP($A13,House!$A$4:$DS$438,22,FALSE)</f>
        <v>59.741360450000002</v>
      </c>
      <c r="Y13" s="43">
        <f>VLOOKUP($A13,House!$A$4:$DS$438,23,FALSE)</f>
        <v>45.263828519999997</v>
      </c>
      <c r="Z13" s="162">
        <f>VLOOKUP($A13,House!$A$4:$DS$438,24,FALSE)</f>
        <v>54.40120057</v>
      </c>
      <c r="AA13" s="43">
        <f>VLOOKUP($A13,House!$A$4:$DS$438,25,FALSE)</f>
        <v>46.497097449999998</v>
      </c>
      <c r="AB13" s="162">
        <f>VLOOKUP($A13,House!$A$4:$DS$438,26,FALSE)</f>
        <v>53.081873790000003</v>
      </c>
      <c r="AC13" s="43">
        <f>VLOOKUP($A13,House!$A$4:$DS$438,27,FALSE)</f>
        <v>36.021972890000001</v>
      </c>
      <c r="AD13" s="162">
        <f>VLOOKUP($A13,House!$A$4:$DS$438,28,FALSE)</f>
        <v>50.320897600000002</v>
      </c>
      <c r="AE13" s="43">
        <f>VLOOKUP($A13,House!$A$4:$DS$438,29,FALSE)</f>
        <v>40.967378680000003</v>
      </c>
      <c r="AF13" s="162">
        <f>VLOOKUP($A13,House!$A$4:$DS$438,30,FALSE)</f>
        <v>50.966484940000001</v>
      </c>
      <c r="AG13" s="43">
        <f>VLOOKUP($A13,House!$A$4:$DS$438,31,FALSE)</f>
        <v>30.917184580000001</v>
      </c>
      <c r="AH13" s="162">
        <f>VLOOKUP($A13,House!$A$4:$DS$438,32,FALSE)</f>
        <v>69.082815420000003</v>
      </c>
      <c r="AI13" s="43">
        <f>VLOOKUP($A13,House!$A$4:$DS$438,33,FALSE)</f>
        <v>66.560263649999996</v>
      </c>
      <c r="AJ13" s="44">
        <f>VLOOKUP($A13,House!$A$4:$DS$438,34,FALSE)</f>
        <v>3.1440677969999999</v>
      </c>
      <c r="AK13" s="44">
        <f>VLOOKUP($A13,House!$A$4:$DS$438,35,FALSE)</f>
        <v>5.7137476459999998</v>
      </c>
      <c r="AL13" s="44">
        <f>VLOOKUP($A13,House!$A$4:$DS$438,36,FALSE)</f>
        <v>5.4048964220000002</v>
      </c>
      <c r="AM13" s="44">
        <f>VLOOKUP($A13,House!$A$4:$DS$438,37,FALSE)</f>
        <v>13.691148780000001</v>
      </c>
      <c r="AN13" s="44">
        <f>VLOOKUP($A13,House!$A$4:$DS$438,38,FALSE)</f>
        <v>5.4858757059999999</v>
      </c>
      <c r="AO13" s="43">
        <f>VLOOKUP($A13,House!$A$4:$DS$438,39,FALSE)</f>
        <v>68.276743179999997</v>
      </c>
      <c r="AP13" s="44">
        <f>VLOOKUP($A13,House!$A$4:$DS$438,40,FALSE)</f>
        <v>3.0848058630000001</v>
      </c>
      <c r="AQ13" s="44">
        <f>VLOOKUP($A13,House!$A$4:$DS$438,41,FALSE)</f>
        <v>4.6737802019999997</v>
      </c>
      <c r="AR13" s="44">
        <f>VLOOKUP($A13,House!$A$4:$DS$438,42,FALSE)</f>
        <v>6.1927539859999996</v>
      </c>
      <c r="AS13" s="44">
        <f>VLOOKUP($A13,House!$A$4:$DS$438,43,FALSE)</f>
        <v>13.270077819999999</v>
      </c>
      <c r="AT13" s="163">
        <f>VLOOKUP($A13,House!$A$4:$DS$438,44,FALSE)</f>
        <v>4.5018389489999997</v>
      </c>
      <c r="AU13" s="113">
        <f>VLOOKUP($A13,House!$A$4:$DS$438,45,FALSE)</f>
        <v>92.847065869999994</v>
      </c>
      <c r="AV13" s="114">
        <f>VLOOKUP($A13,House!$A$4:$DS$438,46,FALSE)</f>
        <v>56</v>
      </c>
      <c r="AW13" s="113">
        <f>VLOOKUP($A13,House!$A$4:$DS$438,47,FALSE)</f>
        <v>29.551214559999998</v>
      </c>
      <c r="AX13" s="114">
        <f>VLOOKUP($A13,House!$A$4:$DS$438,48,FALSE)</f>
        <v>227</v>
      </c>
      <c r="AY13" s="113">
        <f>VLOOKUP($A13,House!$A$4:$DS$438,49,FALSE)</f>
        <v>36.11418261</v>
      </c>
      <c r="AZ13" s="114">
        <f>VLOOKUP($A13,House!$A$4:$DS$438,50,FALSE)</f>
        <v>195</v>
      </c>
      <c r="BA13" s="115">
        <f>VLOOKUP($A13,House!$A$4:$DS$438,51,FALSE)</f>
        <v>77640</v>
      </c>
      <c r="BB13" s="60">
        <f>VLOOKUP($A13,House!$A$4:$DS$438,52,FALSE)</f>
        <v>87</v>
      </c>
      <c r="BC13" s="59">
        <f>VLOOKUP($A13,House!$A$4:$DS$438,53,FALSE)</f>
        <v>85841</v>
      </c>
      <c r="BD13" s="49">
        <f>VLOOKUP($A13,House!$A$4:$DS$438,54,FALSE)</f>
        <v>94</v>
      </c>
      <c r="BE13" s="165">
        <f>VLOOKUP($A13,House!$A$4:$DS$438,55,FALSE)</f>
        <v>42.522568489999998</v>
      </c>
      <c r="BF13" s="51">
        <f>VLOOKUP($A13,House!$A$4:$DS$438,56,FALSE)</f>
        <v>44789</v>
      </c>
      <c r="BG13" s="44">
        <f>VLOOKUP($A13,House!$A$4:$DS$438,57,FALSE)</f>
        <v>51.472687970000003</v>
      </c>
      <c r="BH13" s="162">
        <f>VLOOKUP($A13,House!$A$4:$DS$438,58,FALSE)</f>
        <v>48.527312029999997</v>
      </c>
      <c r="BI13" s="100">
        <f>VLOOKUP($A13,House!$A$4:$DS$438,59,FALSE)</f>
        <v>8</v>
      </c>
      <c r="BJ13" s="39">
        <f>VLOOKUP($A13,House!$A$4:$DS$438,60,FALSE)</f>
        <v>357569</v>
      </c>
      <c r="BK13" s="40">
        <f>VLOOKUP($A13,House!$A$4:$DS$438,61,FALSE)</f>
        <v>153778</v>
      </c>
      <c r="BL13" s="40">
        <f>VLOOKUP($A13,House!$A$4:$DS$438,62,FALSE)</f>
        <v>189951</v>
      </c>
      <c r="BM13" s="39">
        <f>VLOOKUP($A13,House!$A$4:$DS$438,63,FALSE)</f>
        <v>309407</v>
      </c>
      <c r="BN13" s="40">
        <f>VLOOKUP($A13,House!$A$4:$DS$438,64,FALSE)</f>
        <v>116454</v>
      </c>
      <c r="BO13" s="40">
        <f>VLOOKUP($A13,House!$A$4:$DS$438,65,FALSE)</f>
        <v>163387</v>
      </c>
      <c r="BP13" s="39">
        <f>VLOOKUP($A13,House!$A$4:$DS$438,66,FALSE)</f>
        <v>297625</v>
      </c>
      <c r="BQ13" s="40">
        <f>VLOOKUP($A13,House!$A$4:$DS$438,67,FALSE)</f>
        <v>122640</v>
      </c>
      <c r="BR13" s="40">
        <f>VLOOKUP($A13,House!$A$4:$DS$438,68,FALSE)</f>
        <v>164676</v>
      </c>
      <c r="BS13" s="39">
        <f>VLOOKUP($A13,House!$A$4:$DS$438,69,FALSE)</f>
        <v>324467</v>
      </c>
      <c r="BT13" s="40">
        <f>VLOOKUP($A13,House!$A$4:$DS$438,70,FALSE)</f>
        <v>123594</v>
      </c>
      <c r="BU13" s="40">
        <f>VLOOKUP($A13,House!$A$4:$DS$438,71,FALSE)</f>
        <v>193841</v>
      </c>
      <c r="BV13" s="39">
        <f>VLOOKUP($A13,House!$A$4:$DS$438,72,FALSE)</f>
        <v>353165</v>
      </c>
      <c r="BW13" s="40">
        <f>VLOOKUP($A13,House!$A$4:$DS$438,73,FALSE)</f>
        <v>159856</v>
      </c>
      <c r="BX13" s="40">
        <f>VLOOKUP($A13,House!$A$4:$DS$438,74,FALSE)</f>
        <v>192126</v>
      </c>
      <c r="BY13" s="40">
        <f>VLOOKUP($A13,House!$A$4:$DS$438,75,FALSE)</f>
        <v>0</v>
      </c>
      <c r="BZ13" s="40">
        <f>VLOOKUP($A13,House!$A$4:$DS$438,76,FALSE)</f>
        <v>0</v>
      </c>
      <c r="CA13" s="159">
        <f>VLOOKUP($A13,House!$A$4:$DS$438,77,FALSE)</f>
        <v>1183</v>
      </c>
      <c r="CB13" s="39">
        <f>VLOOKUP($A13,House!$A$4:$DS$438,78,FALSE)</f>
        <v>282166</v>
      </c>
      <c r="CC13" s="40">
        <f>VLOOKUP($A13,House!$A$4:$DS$438,79,FALSE)</f>
        <v>131199</v>
      </c>
      <c r="CD13" s="40">
        <f>VLOOKUP($A13,House!$A$4:$DS$438,80,FALSE)</f>
        <v>149779</v>
      </c>
      <c r="CE13" s="159">
        <f>VLOOKUP($A13,House!$A$4:$DS$438,81,FALSE)</f>
        <v>1188</v>
      </c>
      <c r="CF13" s="39">
        <f>VLOOKUP($A13,House!$A$4:$DS$438,82,FALSE)</f>
        <v>308198</v>
      </c>
      <c r="CG13" s="40">
        <f>VLOOKUP($A13,House!$A$4:$DS$438,83,FALSE)</f>
        <v>111019</v>
      </c>
      <c r="CH13" s="40">
        <f>VLOOKUP($A13,House!$A$4:$DS$438,84,FALSE)</f>
        <v>155088</v>
      </c>
      <c r="CI13" s="159">
        <f>VLOOKUP($A13,House!$A$4:$DS$438,85,FALSE)</f>
        <v>42091</v>
      </c>
      <c r="CJ13" s="39">
        <f>VLOOKUP($A13,House!$A$4:$DS$438,86,FALSE)</f>
        <v>279725</v>
      </c>
      <c r="CK13" s="40">
        <f>VLOOKUP($A13,House!$A$4:$DS$438,87,FALSE)</f>
        <v>114596</v>
      </c>
      <c r="CL13" s="40">
        <f>VLOOKUP($A13,House!$A$4:$DS$438,88,FALSE)</f>
        <v>142566</v>
      </c>
      <c r="CM13" s="159">
        <f>VLOOKUP($A13,House!$A$4:$DS$438,89,FALSE)</f>
        <v>22563</v>
      </c>
      <c r="CN13" s="39">
        <f>VLOOKUP($A13,House!$A$4:$DS$438,90,FALSE)</f>
        <v>82927</v>
      </c>
      <c r="CO13" s="159">
        <f>VLOOKUP($A13,House!$A$4:$DS$438,91,FALSE)</f>
        <v>185296</v>
      </c>
      <c r="CP13" s="39">
        <f>VLOOKUP($A13,House!$A$4:$DS$438,92,FALSE)</f>
        <v>177193</v>
      </c>
      <c r="CQ13" s="40">
        <f>VLOOKUP($A13,House!$A$4:$DS$438,93,FALSE)</f>
        <v>91206</v>
      </c>
      <c r="CR13" s="40">
        <f>VLOOKUP($A13,House!$A$4:$DS$438,94,FALSE)</f>
        <v>85987</v>
      </c>
      <c r="CS13" s="159" t="str">
        <f>VLOOKUP($A13,House!$A$4:$DS$438,95,FALSE)</f>
        <v/>
      </c>
      <c r="CT13" s="39">
        <f>VLOOKUP($A13,House!$A$4:$DS$438,96,FALSE)</f>
        <v>712455</v>
      </c>
      <c r="CU13" s="40">
        <f>VLOOKUP($A13,House!$A$4:$DS$438,97,FALSE)</f>
        <v>444250</v>
      </c>
      <c r="CV13" s="40">
        <f>VLOOKUP($A13,House!$A$4:$DS$438,98,FALSE)</f>
        <v>21320</v>
      </c>
      <c r="CW13" s="40">
        <f>VLOOKUP($A13,House!$A$4:$DS$438,99,FALSE)</f>
        <v>47730</v>
      </c>
      <c r="CX13" s="40">
        <f>VLOOKUP($A13,House!$A$4:$DS$438,100,FALSE)</f>
        <v>40340</v>
      </c>
      <c r="CY13" s="40">
        <f>VLOOKUP($A13,House!$A$4:$DS$438,101,FALSE)</f>
        <v>106330</v>
      </c>
      <c r="CZ13" s="40">
        <f>VLOOKUP($A13,House!$A$4:$DS$438,102,FALSE)</f>
        <v>52485</v>
      </c>
      <c r="DA13" s="39">
        <f>VLOOKUP($A13,House!$A$4:$DS$438,103,FALSE)</f>
        <v>531000</v>
      </c>
      <c r="DB13" s="40">
        <f>VLOOKUP($A13,House!$A$4:$DS$438,104,FALSE)</f>
        <v>353435</v>
      </c>
      <c r="DC13" s="40">
        <f>VLOOKUP($A13,House!$A$4:$DS$438,105,FALSE)</f>
        <v>16695</v>
      </c>
      <c r="DD13" s="40">
        <f>VLOOKUP($A13,House!$A$4:$DS$438,106,FALSE)</f>
        <v>30340</v>
      </c>
      <c r="DE13" s="40">
        <f>VLOOKUP($A13,House!$A$4:$DS$438,107,FALSE)</f>
        <v>28700</v>
      </c>
      <c r="DF13" s="40">
        <f>VLOOKUP($A13,House!$A$4:$DS$438,108,FALSE)</f>
        <v>72700</v>
      </c>
      <c r="DG13" s="40">
        <f>VLOOKUP($A13,House!$A$4:$DS$438,109,FALSE)</f>
        <v>29130</v>
      </c>
      <c r="DH13" s="39">
        <f>VLOOKUP($A13,House!$A$4:$DS$438,110,FALSE)</f>
        <v>710231</v>
      </c>
      <c r="DI13" s="40">
        <f>VLOOKUP($A13,House!$A$4:$DS$438,111,FALSE)</f>
        <v>455320</v>
      </c>
      <c r="DJ13" s="40">
        <f>VLOOKUP($A13,House!$A$4:$DS$438,112,FALSE)</f>
        <v>21949</v>
      </c>
      <c r="DK13" s="40">
        <f>VLOOKUP($A13,House!$A$4:$DS$438,113,FALSE)</f>
        <v>39249</v>
      </c>
      <c r="DL13" s="40">
        <f>VLOOKUP($A13,House!$A$4:$DS$438,114,FALSE)</f>
        <v>44678</v>
      </c>
      <c r="DM13" s="40">
        <f>VLOOKUP($A13,House!$A$4:$DS$438,115,FALSE)</f>
        <v>102556</v>
      </c>
      <c r="DN13" s="159">
        <f>VLOOKUP($A13,House!$A$4:$DS$438,116,FALSE)</f>
        <v>46479</v>
      </c>
      <c r="DO13" s="39">
        <f>VLOOKUP($A13,House!$A$4:$DS$438,117,FALSE)</f>
        <v>522853</v>
      </c>
      <c r="DP13" s="40">
        <f>VLOOKUP($A13,House!$A$4:$DS$438,118,FALSE)</f>
        <v>356987</v>
      </c>
      <c r="DQ13" s="40">
        <f>VLOOKUP($A13,House!$A$4:$DS$438,119,FALSE)</f>
        <v>16129</v>
      </c>
      <c r="DR13" s="40">
        <f>VLOOKUP($A13,House!$A$4:$DS$438,120,FALSE)</f>
        <v>24437</v>
      </c>
      <c r="DS13" s="40">
        <f>VLOOKUP($A13,House!$A$4:$DS$438,121,FALSE)</f>
        <v>32379</v>
      </c>
      <c r="DT13" s="40">
        <f>VLOOKUP($A13,House!$A$4:$DS$438,122,FALSE)</f>
        <v>69383</v>
      </c>
      <c r="DU13" s="159">
        <f>VLOOKUP($A13,House!$A$4:$DS$438,123,FALSE)</f>
        <v>23538</v>
      </c>
    </row>
    <row r="14" spans="1:125">
      <c r="A14" s="155" t="s">
        <v>1490</v>
      </c>
      <c r="B14" s="154" t="str">
        <f>VLOOKUP($A14,House!$A$4:$DS$438,2,FALSE)</f>
        <v>NE-01</v>
      </c>
      <c r="C14" s="140" t="s">
        <v>80</v>
      </c>
      <c r="D14" s="97" t="s">
        <v>1553</v>
      </c>
      <c r="E14" s="4" t="s">
        <v>3062</v>
      </c>
      <c r="F14" s="29" t="s">
        <v>3063</v>
      </c>
      <c r="G14" s="156" t="s">
        <v>3064</v>
      </c>
      <c r="H14" s="98">
        <v>44651</v>
      </c>
      <c r="I14" s="99" t="s">
        <v>3065</v>
      </c>
      <c r="J14" s="166">
        <v>2004</v>
      </c>
      <c r="K14" s="150">
        <v>1960</v>
      </c>
      <c r="L14" s="100" t="s">
        <v>85</v>
      </c>
      <c r="M14" s="100" t="s">
        <v>49</v>
      </c>
      <c r="N14" s="100" t="s">
        <v>148</v>
      </c>
      <c r="O14" s="100" t="s">
        <v>87</v>
      </c>
      <c r="P14" s="100" t="str">
        <f>VLOOKUP($A14,House!$A$4:$DS$438,14,FALSE)</f>
        <v>Won</v>
      </c>
      <c r="Q14" s="43">
        <f>VLOOKUP($A14,House!$A$4:$DS$438,15,FALSE)</f>
        <v>41.325621939999998</v>
      </c>
      <c r="R14" s="162">
        <f>VLOOKUP($A14,House!$A$4:$DS$438,16,FALSE)</f>
        <v>56.332527200000001</v>
      </c>
      <c r="S14" s="43">
        <f>VLOOKUP($A14,House!$A$4:$DS$438,17,FALSE)</f>
        <v>36.236714169999999</v>
      </c>
      <c r="T14" s="162">
        <f>VLOOKUP($A14,House!$A$4:$DS$438,18,FALSE)</f>
        <v>57.464697909999998</v>
      </c>
      <c r="U14" s="43">
        <f>VLOOKUP($A14,House!$A$4:$DS$438,19,FALSE)</f>
        <v>40.795865790000001</v>
      </c>
      <c r="V14" s="162">
        <f>VLOOKUP($A14,House!$A$4:$DS$438,20,FALSE)</f>
        <v>57.465680460000002</v>
      </c>
      <c r="W14" s="43">
        <f>VLOOKUP($A14,House!$A$4:$DS$438,21,FALSE)</f>
        <v>44.011415390000003</v>
      </c>
      <c r="X14" s="162">
        <f>VLOOKUP($A14,House!$A$4:$DS$438,22,FALSE)</f>
        <v>54.10699305</v>
      </c>
      <c r="Y14" s="43">
        <f>VLOOKUP($A14,House!$A$4:$DS$438,23,FALSE)</f>
        <v>37.668390189999997</v>
      </c>
      <c r="Z14" s="162">
        <f>VLOOKUP($A14,House!$A$4:$DS$438,24,FALSE)</f>
        <v>59.517076770000003</v>
      </c>
      <c r="AA14" s="43">
        <f>VLOOKUP($A14,House!$A$4:$DS$438,25,FALSE)</f>
        <v>39.640771610000002</v>
      </c>
      <c r="AB14" s="162">
        <f>VLOOKUP($A14,House!$A$4:$DS$438,26,FALSE)</f>
        <v>60.359228389999998</v>
      </c>
      <c r="AC14" s="43">
        <f>VLOOKUP($A14,House!$A$4:$DS$438,27,FALSE)</f>
        <v>30.547361639999998</v>
      </c>
      <c r="AD14" s="162">
        <f>VLOOKUP($A14,House!$A$4:$DS$438,28,FALSE)</f>
        <v>69.452638359999995</v>
      </c>
      <c r="AE14" s="43">
        <f>VLOOKUP($A14,House!$A$4:$DS$438,29,FALSE)</f>
        <v>31.184483149999998</v>
      </c>
      <c r="AF14" s="162">
        <f>VLOOKUP($A14,House!$A$4:$DS$438,30,FALSE)</f>
        <v>68.815516849999995</v>
      </c>
      <c r="AG14" s="43">
        <f>VLOOKUP($A14,House!$A$4:$DS$438,31,FALSE)</f>
        <v>31.709326619999999</v>
      </c>
      <c r="AH14" s="162">
        <f>VLOOKUP($A14,House!$A$4:$DS$438,32,FALSE)</f>
        <v>68.290673380000001</v>
      </c>
      <c r="AI14" s="43">
        <f>VLOOKUP($A14,House!$A$4:$DS$438,33,FALSE)</f>
        <v>88.149284469999998</v>
      </c>
      <c r="AJ14" s="44">
        <f>VLOOKUP($A14,House!$A$4:$DS$438,34,FALSE)</f>
        <v>2.5424274279999999</v>
      </c>
      <c r="AK14" s="44">
        <f>VLOOKUP($A14,House!$A$4:$DS$438,35,FALSE)</f>
        <v>5.171747946</v>
      </c>
      <c r="AL14" s="44">
        <f>VLOOKUP($A14,House!$A$4:$DS$438,36,FALSE)</f>
        <v>1.72606149</v>
      </c>
      <c r="AM14" s="44">
        <f>VLOOKUP($A14,House!$A$4:$DS$438,37,FALSE)</f>
        <v>0.95046021150000004</v>
      </c>
      <c r="AN14" s="44">
        <f>VLOOKUP($A14,House!$A$4:$DS$438,38,FALSE)</f>
        <v>1.4600184510000001</v>
      </c>
      <c r="AO14" s="43">
        <f>VLOOKUP($A14,House!$A$4:$DS$438,39,FALSE)</f>
        <v>87.860566980000002</v>
      </c>
      <c r="AP14" s="44">
        <f>VLOOKUP($A14,House!$A$4:$DS$438,40,FALSE)</f>
        <v>2.2601698940000001</v>
      </c>
      <c r="AQ14" s="44">
        <f>VLOOKUP($A14,House!$A$4:$DS$438,41,FALSE)</f>
        <v>5.8102171350000003</v>
      </c>
      <c r="AR14" s="44">
        <f>VLOOKUP($A14,House!$A$4:$DS$438,42,FALSE)</f>
        <v>2.0823083250000001</v>
      </c>
      <c r="AS14" s="44">
        <f>VLOOKUP($A14,House!$A$4:$DS$438,43,FALSE)</f>
        <v>0.9472162596</v>
      </c>
      <c r="AT14" s="163">
        <f>VLOOKUP($A14,House!$A$4:$DS$438,44,FALSE)</f>
        <v>1.0395214070000001</v>
      </c>
      <c r="AU14" s="113">
        <f>VLOOKUP($A14,House!$A$4:$DS$438,45,FALSE)</f>
        <v>92.419859770000002</v>
      </c>
      <c r="AV14" s="114">
        <f>VLOOKUP($A14,House!$A$4:$DS$438,46,FALSE)</f>
        <v>75</v>
      </c>
      <c r="AW14" s="113">
        <f>VLOOKUP($A14,House!$A$4:$DS$438,47,FALSE)</f>
        <v>31.971089039999999</v>
      </c>
      <c r="AX14" s="114">
        <f>VLOOKUP($A14,House!$A$4:$DS$438,48,FALSE)</f>
        <v>183</v>
      </c>
      <c r="AY14" s="113">
        <f>VLOOKUP($A14,House!$A$4:$DS$438,49,FALSE)</f>
        <v>33.50427689</v>
      </c>
      <c r="AZ14" s="114">
        <f>VLOOKUP($A14,House!$A$4:$DS$438,50,FALSE)</f>
        <v>228</v>
      </c>
      <c r="BA14" s="115">
        <f>VLOOKUP($A14,House!$A$4:$DS$438,51,FALSE)</f>
        <v>61831</v>
      </c>
      <c r="BB14" s="60">
        <f>VLOOKUP($A14,House!$A$4:$DS$438,52,FALSE)</f>
        <v>203</v>
      </c>
      <c r="BC14" s="59">
        <f>VLOOKUP($A14,House!$A$4:$DS$438,53,FALSE)</f>
        <v>64370</v>
      </c>
      <c r="BD14" s="49">
        <f>VLOOKUP($A14,House!$A$4:$DS$438,54,FALSE)</f>
        <v>248</v>
      </c>
      <c r="BE14" s="165">
        <f>VLOOKUP($A14,House!$A$4:$DS$438,55,FALSE)</f>
        <v>58.615504119999997</v>
      </c>
      <c r="BF14" s="51">
        <f>VLOOKUP($A14,House!$A$4:$DS$438,56,FALSE)</f>
        <v>44740</v>
      </c>
      <c r="BG14" s="44">
        <f>VLOOKUP($A14,House!$A$4:$DS$438,57,FALSE)</f>
        <v>47.308290159999999</v>
      </c>
      <c r="BH14" s="162">
        <f>VLOOKUP($A14,House!$A$4:$DS$438,58,FALSE)</f>
        <v>52.691709840000001</v>
      </c>
      <c r="BI14" s="100">
        <f>VLOOKUP($A14,House!$A$4:$DS$438,59,FALSE)</f>
        <v>234</v>
      </c>
      <c r="BJ14" s="39">
        <f>VLOOKUP($A14,House!$A$4:$DS$438,60,FALSE)</f>
        <v>320046</v>
      </c>
      <c r="BK14" s="40">
        <f>VLOOKUP($A14,House!$A$4:$DS$438,61,FALSE)</f>
        <v>132261</v>
      </c>
      <c r="BL14" s="40">
        <f>VLOOKUP($A14,House!$A$4:$DS$438,62,FALSE)</f>
        <v>180290</v>
      </c>
      <c r="BM14" s="39">
        <f>VLOOKUP($A14,House!$A$4:$DS$438,63,FALSE)</f>
        <v>276046</v>
      </c>
      <c r="BN14" s="40">
        <f>VLOOKUP($A14,House!$A$4:$DS$438,64,FALSE)</f>
        <v>100030</v>
      </c>
      <c r="BO14" s="40">
        <f>VLOOKUP($A14,House!$A$4:$DS$438,65,FALSE)</f>
        <v>158629</v>
      </c>
      <c r="BP14" s="39">
        <f>VLOOKUP($A14,House!$A$4:$DS$438,66,FALSE)</f>
        <v>264718</v>
      </c>
      <c r="BQ14" s="40">
        <f>VLOOKUP($A14,House!$A$4:$DS$438,67,FALSE)</f>
        <v>107994</v>
      </c>
      <c r="BR14" s="40">
        <f>VLOOKUP($A14,House!$A$4:$DS$438,68,FALSE)</f>
        <v>152122</v>
      </c>
      <c r="BS14" s="39">
        <f>VLOOKUP($A14,House!$A$4:$DS$438,69,FALSE)</f>
        <v>267008</v>
      </c>
      <c r="BT14" s="40">
        <f>VLOOKUP($A14,House!$A$4:$DS$438,70,FALSE)</f>
        <v>117514</v>
      </c>
      <c r="BU14" s="40">
        <f>VLOOKUP($A14,House!$A$4:$DS$438,71,FALSE)</f>
        <v>144470</v>
      </c>
      <c r="BV14" s="39">
        <f>VLOOKUP($A14,House!$A$4:$DS$438,72,FALSE)</f>
        <v>317566</v>
      </c>
      <c r="BW14" s="40">
        <f>VLOOKUP($A14,House!$A$4:$DS$438,73,FALSE)</f>
        <v>119622</v>
      </c>
      <c r="BX14" s="40">
        <f>VLOOKUP($A14,House!$A$4:$DS$438,74,FALSE)</f>
        <v>189006</v>
      </c>
      <c r="BY14" s="40">
        <f>VLOOKUP($A14,House!$A$4:$DS$438,75,FALSE)</f>
        <v>0</v>
      </c>
      <c r="BZ14" s="40">
        <f>VLOOKUP($A14,House!$A$4:$DS$438,76,FALSE)</f>
        <v>0</v>
      </c>
      <c r="CA14" s="159">
        <f>VLOOKUP($A14,House!$A$4:$DS$438,77,FALSE)</f>
        <v>8938</v>
      </c>
      <c r="CB14" s="39">
        <f>VLOOKUP($A14,House!$A$4:$DS$438,78,FALSE)</f>
        <v>234781</v>
      </c>
      <c r="CC14" s="40">
        <f>VLOOKUP($A14,House!$A$4:$DS$438,79,FALSE)</f>
        <v>93069</v>
      </c>
      <c r="CD14" s="40">
        <f>VLOOKUP($A14,House!$A$4:$DS$438,80,FALSE)</f>
        <v>141712</v>
      </c>
      <c r="CE14" s="159">
        <f>VLOOKUP($A14,House!$A$4:$DS$438,81,FALSE)</f>
        <v>0</v>
      </c>
      <c r="CF14" s="39">
        <f>VLOOKUP($A14,House!$A$4:$DS$438,82,FALSE)</f>
        <v>273238</v>
      </c>
      <c r="CG14" s="40">
        <f>VLOOKUP($A14,House!$A$4:$DS$438,83,FALSE)</f>
        <v>83467</v>
      </c>
      <c r="CH14" s="40">
        <f>VLOOKUP($A14,House!$A$4:$DS$438,84,FALSE)</f>
        <v>189771</v>
      </c>
      <c r="CI14" s="159">
        <f>VLOOKUP($A14,House!$A$4:$DS$438,85,FALSE)</f>
        <v>0</v>
      </c>
      <c r="CJ14" s="39">
        <f>VLOOKUP($A14,House!$A$4:$DS$438,86,FALSE)</f>
        <v>179057</v>
      </c>
      <c r="CK14" s="40">
        <f>VLOOKUP($A14,House!$A$4:$DS$438,87,FALSE)</f>
        <v>55838</v>
      </c>
      <c r="CL14" s="40">
        <f>VLOOKUP($A14,House!$A$4:$DS$438,88,FALSE)</f>
        <v>123219</v>
      </c>
      <c r="CM14" s="159">
        <f>VLOOKUP($A14,House!$A$4:$DS$438,89,FALSE)</f>
        <v>0</v>
      </c>
      <c r="CN14" s="39">
        <f>VLOOKUP($A14,House!$A$4:$DS$438,90,FALSE)</f>
        <v>81206</v>
      </c>
      <c r="CO14" s="159">
        <f>VLOOKUP($A14,House!$A$4:$DS$438,91,FALSE)</f>
        <v>174889</v>
      </c>
      <c r="CP14" s="39">
        <f>VLOOKUP($A14,House!$A$4:$DS$438,92,FALSE)</f>
        <v>115800</v>
      </c>
      <c r="CQ14" s="40">
        <f>VLOOKUP($A14,House!$A$4:$DS$438,93,FALSE)</f>
        <v>54783</v>
      </c>
      <c r="CR14" s="40">
        <f>VLOOKUP($A14,House!$A$4:$DS$438,94,FALSE)</f>
        <v>61017</v>
      </c>
      <c r="CS14" s="159" t="str">
        <f>VLOOKUP($A14,House!$A$4:$DS$438,95,FALSE)</f>
        <v/>
      </c>
      <c r="CT14" s="39">
        <f>VLOOKUP($A14,House!$A$4:$DS$438,96,FALSE)</f>
        <v>618830</v>
      </c>
      <c r="CU14" s="40">
        <f>VLOOKUP($A14,House!$A$4:$DS$438,97,FALSE)</f>
        <v>522555</v>
      </c>
      <c r="CV14" s="40">
        <f>VLOOKUP($A14,House!$A$4:$DS$438,98,FALSE)</f>
        <v>16410</v>
      </c>
      <c r="CW14" s="40">
        <f>VLOOKUP($A14,House!$A$4:$DS$438,99,FALSE)</f>
        <v>46765</v>
      </c>
      <c r="CX14" s="40">
        <f>VLOOKUP($A14,House!$A$4:$DS$438,100,FALSE)</f>
        <v>11000</v>
      </c>
      <c r="CY14" s="40">
        <f>VLOOKUP($A14,House!$A$4:$DS$438,101,FALSE)</f>
        <v>7205</v>
      </c>
      <c r="CZ14" s="40">
        <f>VLOOKUP($A14,House!$A$4:$DS$438,102,FALSE)</f>
        <v>14895</v>
      </c>
      <c r="DA14" s="39">
        <f>VLOOKUP($A14,House!$A$4:$DS$438,103,FALSE)</f>
        <v>466090</v>
      </c>
      <c r="DB14" s="40">
        <f>VLOOKUP($A14,House!$A$4:$DS$438,104,FALSE)</f>
        <v>410855</v>
      </c>
      <c r="DC14" s="40">
        <f>VLOOKUP($A14,House!$A$4:$DS$438,105,FALSE)</f>
        <v>11850</v>
      </c>
      <c r="DD14" s="40">
        <f>VLOOKUP($A14,House!$A$4:$DS$438,106,FALSE)</f>
        <v>24105</v>
      </c>
      <c r="DE14" s="40">
        <f>VLOOKUP($A14,House!$A$4:$DS$438,107,FALSE)</f>
        <v>8045</v>
      </c>
      <c r="DF14" s="40">
        <f>VLOOKUP($A14,House!$A$4:$DS$438,108,FALSE)</f>
        <v>4430</v>
      </c>
      <c r="DG14" s="40">
        <f>VLOOKUP($A14,House!$A$4:$DS$438,109,FALSE)</f>
        <v>6805</v>
      </c>
      <c r="DH14" s="39">
        <f>VLOOKUP($A14,House!$A$4:$DS$438,110,FALSE)</f>
        <v>608780</v>
      </c>
      <c r="DI14" s="40">
        <f>VLOOKUP($A14,House!$A$4:$DS$438,111,FALSE)</f>
        <v>517423</v>
      </c>
      <c r="DJ14" s="40">
        <f>VLOOKUP($A14,House!$A$4:$DS$438,112,FALSE)</f>
        <v>14940</v>
      </c>
      <c r="DK14" s="40">
        <f>VLOOKUP($A14,House!$A$4:$DS$438,113,FALSE)</f>
        <v>45420</v>
      </c>
      <c r="DL14" s="40">
        <f>VLOOKUP($A14,House!$A$4:$DS$438,114,FALSE)</f>
        <v>12797</v>
      </c>
      <c r="DM14" s="40">
        <f>VLOOKUP($A14,House!$A$4:$DS$438,115,FALSE)</f>
        <v>6912</v>
      </c>
      <c r="DN14" s="159">
        <f>VLOOKUP($A14,House!$A$4:$DS$438,116,FALSE)</f>
        <v>11288</v>
      </c>
      <c r="DO14" s="39">
        <f>VLOOKUP($A14,House!$A$4:$DS$438,117,FALSE)</f>
        <v>459346</v>
      </c>
      <c r="DP14" s="40">
        <f>VLOOKUP($A14,House!$A$4:$DS$438,118,FALSE)</f>
        <v>403584</v>
      </c>
      <c r="DQ14" s="40">
        <f>VLOOKUP($A14,House!$A$4:$DS$438,119,FALSE)</f>
        <v>10382</v>
      </c>
      <c r="DR14" s="40">
        <f>VLOOKUP($A14,House!$A$4:$DS$438,120,FALSE)</f>
        <v>26689</v>
      </c>
      <c r="DS14" s="40">
        <f>VLOOKUP($A14,House!$A$4:$DS$438,121,FALSE)</f>
        <v>9565</v>
      </c>
      <c r="DT14" s="40">
        <f>VLOOKUP($A14,House!$A$4:$DS$438,122,FALSE)</f>
        <v>4351</v>
      </c>
      <c r="DU14" s="159">
        <f>VLOOKUP($A14,House!$A$4:$DS$438,123,FALSE)</f>
        <v>4775</v>
      </c>
    </row>
    <row r="15" spans="1:125">
      <c r="A15" s="154" t="s">
        <v>2381</v>
      </c>
      <c r="B15" s="154" t="str">
        <f>VLOOKUP($A15,House!$A$4:$DS$438,2,FALSE)</f>
        <v>TX-34</v>
      </c>
      <c r="C15" s="140" t="s">
        <v>126</v>
      </c>
      <c r="D15" s="97" t="s">
        <v>3066</v>
      </c>
      <c r="E15" s="4" t="s">
        <v>3067</v>
      </c>
      <c r="F15" s="29" t="s">
        <v>3068</v>
      </c>
      <c r="G15" s="156" t="s">
        <v>3069</v>
      </c>
      <c r="H15" s="98">
        <v>44651</v>
      </c>
      <c r="I15" s="99" t="s">
        <v>3070</v>
      </c>
      <c r="J15" s="166">
        <v>2012</v>
      </c>
      <c r="K15" s="150">
        <v>1963</v>
      </c>
      <c r="L15" s="100" t="s">
        <v>85</v>
      </c>
      <c r="M15" s="100" t="s">
        <v>162</v>
      </c>
      <c r="N15" s="100" t="s">
        <v>148</v>
      </c>
      <c r="O15" s="100" t="s">
        <v>87</v>
      </c>
      <c r="P15" s="100" t="str">
        <f>VLOOKUP($A15,House!$A$4:$DS$438,14,FALSE)</f>
        <v>Won</v>
      </c>
      <c r="Q15" s="43">
        <f>VLOOKUP($A15,House!$A$4:$DS$438,15,FALSE)</f>
        <v>51.53015671</v>
      </c>
      <c r="R15" s="162">
        <f>VLOOKUP($A15,House!$A$4:$DS$438,16,FALSE)</f>
        <v>47.52004093</v>
      </c>
      <c r="S15" s="43">
        <f>VLOOKUP($A15,House!$A$4:$DS$438,17,FALSE)</f>
        <v>59.194389690000001</v>
      </c>
      <c r="T15" s="162">
        <f>VLOOKUP($A15,House!$A$4:$DS$438,18,FALSE)</f>
        <v>37.662020480000002</v>
      </c>
      <c r="U15" s="43">
        <f>VLOOKUP($A15,House!$A$4:$DS$438,19,FALSE)</f>
        <v>60.788169430000004</v>
      </c>
      <c r="V15" s="162">
        <f>VLOOKUP($A15,House!$A$4:$DS$438,20,FALSE)</f>
        <v>38.32694584</v>
      </c>
      <c r="W15" s="43">
        <f>VLOOKUP($A15,House!$A$4:$DS$438,21,FALSE)</f>
        <v>60.222248929999999</v>
      </c>
      <c r="X15" s="162">
        <f>VLOOKUP($A15,House!$A$4:$DS$438,22,FALSE)</f>
        <v>39.20543335</v>
      </c>
      <c r="Y15" s="43">
        <f>VLOOKUP($A15,House!$A$4:$DS$438,23,FALSE)</f>
        <v>55.434842089999997</v>
      </c>
      <c r="Z15" s="162">
        <f>VLOOKUP($A15,House!$A$4:$DS$438,24,FALSE)</f>
        <v>41.844627840000001</v>
      </c>
      <c r="AA15" s="43">
        <f>VLOOKUP($A15,House!$A$4:$DS$438,25,FALSE)</f>
        <v>59.988956299999998</v>
      </c>
      <c r="AB15" s="162">
        <f>VLOOKUP($A15,House!$A$4:$DS$438,26,FALSE)</f>
        <v>40.011043700000002</v>
      </c>
      <c r="AC15" s="43">
        <f>VLOOKUP($A15,House!$A$4:$DS$438,27,FALSE)</f>
        <v>62.67212103</v>
      </c>
      <c r="AD15" s="162">
        <f>VLOOKUP($A15,House!$A$4:$DS$438,28,FALSE)</f>
        <v>37.32787897</v>
      </c>
      <c r="AE15" s="43">
        <f>VLOOKUP($A15,House!$A$4:$DS$438,29,FALSE)</f>
        <v>59.470185409999999</v>
      </c>
      <c r="AF15" s="162">
        <f>VLOOKUP($A15,House!$A$4:$DS$438,30,FALSE)</f>
        <v>38.57305607</v>
      </c>
      <c r="AG15" s="43">
        <f>VLOOKUP($A15,House!$A$4:$DS$438,31,FALSE)</f>
        <v>63.07882918</v>
      </c>
      <c r="AH15" s="162">
        <f>VLOOKUP($A15,House!$A$4:$DS$438,32,FALSE)</f>
        <v>36.92117082</v>
      </c>
      <c r="AI15" s="43">
        <f>VLOOKUP($A15,House!$A$4:$DS$438,33,FALSE)</f>
        <v>18.64380727</v>
      </c>
      <c r="AJ15" s="44">
        <f>VLOOKUP($A15,House!$A$4:$DS$438,34,FALSE)</f>
        <v>1.520543896</v>
      </c>
      <c r="AK15" s="44">
        <f>VLOOKUP($A15,House!$A$4:$DS$438,35,FALSE)</f>
        <v>78.915755250000004</v>
      </c>
      <c r="AL15" s="44">
        <f>VLOOKUP($A15,House!$A$4:$DS$438,36,FALSE)</f>
        <v>0.46940585280000002</v>
      </c>
      <c r="AM15" s="44">
        <f>VLOOKUP($A15,House!$A$4:$DS$438,37,FALSE)</f>
        <v>0.15725687259999999</v>
      </c>
      <c r="AN15" s="44">
        <f>VLOOKUP($A15,House!$A$4:$DS$438,38,FALSE)</f>
        <v>0.2932308602</v>
      </c>
      <c r="AO15" s="43">
        <f>VLOOKUP($A15,House!$A$4:$DS$438,39,FALSE)</f>
        <v>18.552283060000001</v>
      </c>
      <c r="AP15" s="44">
        <f>VLOOKUP($A15,House!$A$4:$DS$438,40,FALSE)</f>
        <v>1.397866031</v>
      </c>
      <c r="AQ15" s="44">
        <f>VLOOKUP($A15,House!$A$4:$DS$438,41,FALSE)</f>
        <v>78.960169250000007</v>
      </c>
      <c r="AR15" s="44">
        <f>VLOOKUP($A15,House!$A$4:$DS$438,42,FALSE)</f>
        <v>0.69195722069999999</v>
      </c>
      <c r="AS15" s="44">
        <f>VLOOKUP($A15,House!$A$4:$DS$438,43,FALSE)</f>
        <v>0.12556431060000001</v>
      </c>
      <c r="AT15" s="163">
        <f>VLOOKUP($A15,House!$A$4:$DS$438,44,FALSE)</f>
        <v>0.2721601226</v>
      </c>
      <c r="AU15" s="113">
        <f>VLOOKUP($A15,House!$A$4:$DS$438,45,FALSE)</f>
        <v>69.318629659999999</v>
      </c>
      <c r="AV15" s="114">
        <f>VLOOKUP($A15,House!$A$4:$DS$438,46,FALSE)</f>
        <v>426</v>
      </c>
      <c r="AW15" s="113">
        <f>VLOOKUP($A15,House!$A$4:$DS$438,47,FALSE)</f>
        <v>15.71659434</v>
      </c>
      <c r="AX15" s="114">
        <f>VLOOKUP($A15,House!$A$4:$DS$438,48,FALSE)</f>
        <v>425</v>
      </c>
      <c r="AY15" s="113">
        <f>VLOOKUP($A15,House!$A$4:$DS$438,49,FALSE)</f>
        <v>27.103120759999999</v>
      </c>
      <c r="AZ15" s="114">
        <f>VLOOKUP($A15,House!$A$4:$DS$438,50,FALSE)</f>
        <v>323</v>
      </c>
      <c r="BA15" s="115">
        <f>VLOOKUP($A15,House!$A$4:$DS$438,51,FALSE)</f>
        <v>40308</v>
      </c>
      <c r="BB15" s="60">
        <f>VLOOKUP($A15,House!$A$4:$DS$438,52,FALSE)</f>
        <v>412</v>
      </c>
      <c r="BC15" s="59">
        <f>VLOOKUP($A15,House!$A$4:$DS$438,53,FALSE)</f>
        <v>55014</v>
      </c>
      <c r="BD15" s="49">
        <f>VLOOKUP($A15,House!$A$4:$DS$438,54,FALSE)</f>
        <v>366</v>
      </c>
      <c r="BE15" s="165">
        <f>VLOOKUP($A15,House!$A$4:$DS$438,55,FALSE)</f>
        <v>13.59075367</v>
      </c>
      <c r="BF15" s="51">
        <f>VLOOKUP($A15,House!$A$4:$DS$438,56,FALSE)</f>
        <v>44726</v>
      </c>
      <c r="BG15" s="44">
        <f>VLOOKUP($A15,House!$A$4:$DS$438,57,FALSE)</f>
        <v>47.528294750000001</v>
      </c>
      <c r="BH15" s="162">
        <f>VLOOKUP($A15,House!$A$4:$DS$438,58,FALSE)</f>
        <v>52.471705249999999</v>
      </c>
      <c r="BI15" s="100">
        <f>VLOOKUP($A15,House!$A$4:$DS$438,59,FALSE)</f>
        <v>395</v>
      </c>
      <c r="BJ15" s="39">
        <f>VLOOKUP($A15,House!$A$4:$DS$438,60,FALSE)</f>
        <v>207201</v>
      </c>
      <c r="BK15" s="40">
        <f>VLOOKUP($A15,House!$A$4:$DS$438,61,FALSE)</f>
        <v>106771</v>
      </c>
      <c r="BL15" s="40">
        <f>VLOOKUP($A15,House!$A$4:$DS$438,62,FALSE)</f>
        <v>98462</v>
      </c>
      <c r="BM15" s="39">
        <f>VLOOKUP($A15,House!$A$4:$DS$438,63,FALSE)</f>
        <v>171969</v>
      </c>
      <c r="BN15" s="40">
        <f>VLOOKUP($A15,House!$A$4:$DS$438,64,FALSE)</f>
        <v>101796</v>
      </c>
      <c r="BO15" s="40">
        <f>VLOOKUP($A15,House!$A$4:$DS$438,65,FALSE)</f>
        <v>64767</v>
      </c>
      <c r="BP15" s="39">
        <f>VLOOKUP($A15,House!$A$4:$DS$438,66,FALSE)</f>
        <v>149511</v>
      </c>
      <c r="BQ15" s="40">
        <f>VLOOKUP($A15,House!$A$4:$DS$438,67,FALSE)</f>
        <v>90885</v>
      </c>
      <c r="BR15" s="40">
        <f>VLOOKUP($A15,House!$A$4:$DS$438,68,FALSE)</f>
        <v>57303</v>
      </c>
      <c r="BS15" s="39">
        <f>VLOOKUP($A15,House!$A$4:$DS$438,69,FALSE)</f>
        <v>149742</v>
      </c>
      <c r="BT15" s="40">
        <f>VLOOKUP($A15,House!$A$4:$DS$438,70,FALSE)</f>
        <v>90178</v>
      </c>
      <c r="BU15" s="40">
        <f>VLOOKUP($A15,House!$A$4:$DS$438,71,FALSE)</f>
        <v>58707</v>
      </c>
      <c r="BV15" s="39">
        <f>VLOOKUP($A15,House!$A$4:$DS$438,72,FALSE)</f>
        <v>201027</v>
      </c>
      <c r="BW15" s="40">
        <f>VLOOKUP($A15,House!$A$4:$DS$438,73,FALSE)</f>
        <v>111439</v>
      </c>
      <c r="BX15" s="40">
        <f>VLOOKUP($A15,House!$A$4:$DS$438,74,FALSE)</f>
        <v>84119</v>
      </c>
      <c r="BY15" s="40">
        <f>VLOOKUP($A15,House!$A$4:$DS$438,75,FALSE)</f>
        <v>0</v>
      </c>
      <c r="BZ15" s="40">
        <f>VLOOKUP($A15,House!$A$4:$DS$438,76,FALSE)</f>
        <v>0</v>
      </c>
      <c r="CA15" s="159">
        <f>VLOOKUP($A15,House!$A$4:$DS$438,77,FALSE)</f>
        <v>5469</v>
      </c>
      <c r="CB15" s="39">
        <f>VLOOKUP($A15,House!$A$4:$DS$438,78,FALSE)</f>
        <v>143068</v>
      </c>
      <c r="CC15" s="40">
        <f>VLOOKUP($A15,House!$A$4:$DS$438,79,FALSE)</f>
        <v>85825</v>
      </c>
      <c r="CD15" s="40">
        <f>VLOOKUP($A15,House!$A$4:$DS$438,80,FALSE)</f>
        <v>57243</v>
      </c>
      <c r="CE15" s="159">
        <f>VLOOKUP($A15,House!$A$4:$DS$438,81,FALSE)</f>
        <v>0</v>
      </c>
      <c r="CF15" s="39">
        <f>VLOOKUP($A15,House!$A$4:$DS$438,82,FALSE)</f>
        <v>166961</v>
      </c>
      <c r="CG15" s="40">
        <f>VLOOKUP($A15,House!$A$4:$DS$438,83,FALSE)</f>
        <v>104638</v>
      </c>
      <c r="CH15" s="40">
        <f>VLOOKUP($A15,House!$A$4:$DS$438,84,FALSE)</f>
        <v>62323</v>
      </c>
      <c r="CI15" s="159">
        <f>VLOOKUP($A15,House!$A$4:$DS$438,85,FALSE)</f>
        <v>0</v>
      </c>
      <c r="CJ15" s="39">
        <f>VLOOKUP($A15,House!$A$4:$DS$438,86,FALSE)</f>
        <v>79877</v>
      </c>
      <c r="CK15" s="40">
        <f>VLOOKUP($A15,House!$A$4:$DS$438,87,FALSE)</f>
        <v>47503</v>
      </c>
      <c r="CL15" s="40">
        <f>VLOOKUP($A15,House!$A$4:$DS$438,88,FALSE)</f>
        <v>30811</v>
      </c>
      <c r="CM15" s="159">
        <f>VLOOKUP($A15,House!$A$4:$DS$438,89,FALSE)</f>
        <v>1563</v>
      </c>
      <c r="CN15" s="39">
        <f>VLOOKUP($A15,House!$A$4:$DS$438,90,FALSE)</f>
        <v>89606</v>
      </c>
      <c r="CO15" s="159">
        <f>VLOOKUP($A15,House!$A$4:$DS$438,91,FALSE)</f>
        <v>52448</v>
      </c>
      <c r="CP15" s="39">
        <f>VLOOKUP($A15,House!$A$4:$DS$438,92,FALSE)</f>
        <v>29069</v>
      </c>
      <c r="CQ15" s="40">
        <f>VLOOKUP($A15,House!$A$4:$DS$438,93,FALSE)</f>
        <v>13816</v>
      </c>
      <c r="CR15" s="40">
        <f>VLOOKUP($A15,House!$A$4:$DS$438,94,FALSE)</f>
        <v>15253</v>
      </c>
      <c r="CS15" s="159" t="str">
        <f>VLOOKUP($A15,House!$A$4:$DS$438,95,FALSE)</f>
        <v/>
      </c>
      <c r="CT15" s="39">
        <f>VLOOKUP($A15,House!$A$4:$DS$438,96,FALSE)</f>
        <v>630305</v>
      </c>
      <c r="CU15" s="40">
        <f>VLOOKUP($A15,House!$A$4:$DS$438,97,FALSE)</f>
        <v>94430</v>
      </c>
      <c r="CV15" s="40">
        <f>VLOOKUP($A15,House!$A$4:$DS$438,98,FALSE)</f>
        <v>7825</v>
      </c>
      <c r="CW15" s="40">
        <f>VLOOKUP($A15,House!$A$4:$DS$438,99,FALSE)</f>
        <v>522580</v>
      </c>
      <c r="CX15" s="40">
        <f>VLOOKUP($A15,House!$A$4:$DS$438,100,FALSE)</f>
        <v>2820</v>
      </c>
      <c r="CY15" s="40">
        <f>VLOOKUP($A15,House!$A$4:$DS$438,101,FALSE)</f>
        <v>750</v>
      </c>
      <c r="CZ15" s="40">
        <f>VLOOKUP($A15,House!$A$4:$DS$438,102,FALSE)</f>
        <v>1900</v>
      </c>
      <c r="DA15" s="39">
        <f>VLOOKUP($A15,House!$A$4:$DS$438,103,FALSE)</f>
        <v>422875</v>
      </c>
      <c r="DB15" s="40">
        <f>VLOOKUP($A15,House!$A$4:$DS$438,104,FALSE)</f>
        <v>78840</v>
      </c>
      <c r="DC15" s="40">
        <f>VLOOKUP($A15,House!$A$4:$DS$438,105,FALSE)</f>
        <v>6430</v>
      </c>
      <c r="DD15" s="40">
        <f>VLOOKUP($A15,House!$A$4:$DS$438,106,FALSE)</f>
        <v>333715</v>
      </c>
      <c r="DE15" s="40">
        <f>VLOOKUP($A15,House!$A$4:$DS$438,107,FALSE)</f>
        <v>1985</v>
      </c>
      <c r="DF15" s="40">
        <f>VLOOKUP($A15,House!$A$4:$DS$438,108,FALSE)</f>
        <v>665</v>
      </c>
      <c r="DG15" s="40">
        <f>VLOOKUP($A15,House!$A$4:$DS$438,109,FALSE)</f>
        <v>1240</v>
      </c>
      <c r="DH15" s="39">
        <f>VLOOKUP($A15,House!$A$4:$DS$438,110,FALSE)</f>
        <v>698487</v>
      </c>
      <c r="DI15" s="40">
        <f>VLOOKUP($A15,House!$A$4:$DS$438,111,FALSE)</f>
        <v>105827</v>
      </c>
      <c r="DJ15" s="40">
        <f>VLOOKUP($A15,House!$A$4:$DS$438,112,FALSE)</f>
        <v>7934</v>
      </c>
      <c r="DK15" s="40">
        <f>VLOOKUP($A15,House!$A$4:$DS$438,113,FALSE)</f>
        <v>577578</v>
      </c>
      <c r="DL15" s="40">
        <f>VLOOKUP($A15,House!$A$4:$DS$438,114,FALSE)</f>
        <v>4254</v>
      </c>
      <c r="DM15" s="40">
        <f>VLOOKUP($A15,House!$A$4:$DS$438,115,FALSE)</f>
        <v>784</v>
      </c>
      <c r="DN15" s="159">
        <f>VLOOKUP($A15,House!$A$4:$DS$438,116,FALSE)</f>
        <v>2110</v>
      </c>
      <c r="DO15" s="39">
        <f>VLOOKUP($A15,House!$A$4:$DS$438,117,FALSE)</f>
        <v>480232</v>
      </c>
      <c r="DP15" s="40">
        <f>VLOOKUP($A15,House!$A$4:$DS$438,118,FALSE)</f>
        <v>89094</v>
      </c>
      <c r="DQ15" s="40">
        <f>VLOOKUP($A15,House!$A$4:$DS$438,119,FALSE)</f>
        <v>6713</v>
      </c>
      <c r="DR15" s="40">
        <f>VLOOKUP($A15,House!$A$4:$DS$438,120,FALSE)</f>
        <v>379192</v>
      </c>
      <c r="DS15" s="40">
        <f>VLOOKUP($A15,House!$A$4:$DS$438,121,FALSE)</f>
        <v>3323</v>
      </c>
      <c r="DT15" s="40">
        <f>VLOOKUP($A15,House!$A$4:$DS$438,122,FALSE)</f>
        <v>603</v>
      </c>
      <c r="DU15" s="159">
        <f>VLOOKUP($A15,House!$A$4:$DS$438,123,FALSE)</f>
        <v>1307</v>
      </c>
    </row>
    <row r="16" spans="1:125">
      <c r="A16" s="155" t="s">
        <v>1759</v>
      </c>
      <c r="B16" s="155" t="s">
        <v>1760</v>
      </c>
      <c r="C16" s="140" t="s">
        <v>80</v>
      </c>
      <c r="D16" s="97" t="s">
        <v>144</v>
      </c>
      <c r="E16" s="4" t="s">
        <v>2928</v>
      </c>
      <c r="F16" s="29" t="s">
        <v>3071</v>
      </c>
      <c r="G16" s="156" t="s">
        <v>3072</v>
      </c>
      <c r="H16" s="98">
        <v>44691</v>
      </c>
      <c r="I16" s="99" t="s">
        <v>3073</v>
      </c>
      <c r="J16" s="166" t="s">
        <v>3074</v>
      </c>
      <c r="K16" s="150">
        <v>1971</v>
      </c>
      <c r="L16" s="100" t="s">
        <v>85</v>
      </c>
      <c r="M16" s="100" t="s">
        <v>49</v>
      </c>
      <c r="N16" s="100" t="s">
        <v>148</v>
      </c>
      <c r="O16" s="100" t="s">
        <v>87</v>
      </c>
      <c r="P16" s="100" t="str">
        <f>VLOOKUP($A16,House!$A$4:$DS$438,14,FALSE)</f>
        <v>Won</v>
      </c>
      <c r="Q16" s="43">
        <f>VLOOKUP($A16,House!$A$4:$DS$438,15,FALSE)</f>
        <v>43.276497470000002</v>
      </c>
      <c r="R16" s="162">
        <f>VLOOKUP($A16,House!$A$4:$DS$438,16,FALSE)</f>
        <v>54.545935579999998</v>
      </c>
      <c r="S16" s="43">
        <f>VLOOKUP($A16,House!$A$4:$DS$438,17,FALSE)</f>
        <v>39.65684297</v>
      </c>
      <c r="T16" s="162">
        <f>VLOOKUP($A16,House!$A$4:$DS$438,18,FALSE)</f>
        <v>54.533762279999998</v>
      </c>
      <c r="U16" s="43">
        <f>VLOOKUP($A16,House!$A$4:$DS$438,19,FALSE)</f>
        <v>48.376075780000001</v>
      </c>
      <c r="V16" s="162">
        <f>VLOOKUP($A16,House!$A$4:$DS$438,20,FALSE)</f>
        <v>49.590633140000001</v>
      </c>
      <c r="W16" s="43">
        <f>VLOOKUP($A16,House!$A$4:$DS$438,21,FALSE)</f>
        <v>49.594276010000002</v>
      </c>
      <c r="X16" s="162">
        <f>VLOOKUP($A16,House!$A$4:$DS$438,22,FALSE)</f>
        <v>48.770298560000001</v>
      </c>
      <c r="Y16" s="43">
        <f>VLOOKUP($A16,House!$A$4:$DS$438,23,FALSE)</f>
        <v>41.107946040000002</v>
      </c>
      <c r="Z16" s="162">
        <f>VLOOKUP($A16,House!$A$4:$DS$438,24,FALSE)</f>
        <v>57.691449839999997</v>
      </c>
      <c r="AA16" s="43">
        <f>VLOOKUP($A16,House!$A$4:$DS$438,25,FALSE)</f>
        <v>45.733731599999999</v>
      </c>
      <c r="AB16" s="162">
        <f>VLOOKUP($A16,House!$A$4:$DS$438,26,FALSE)</f>
        <v>54.216762209999999</v>
      </c>
      <c r="AC16" s="43">
        <f>VLOOKUP($A16,House!$A$4:$DS$438,27,FALSE)</f>
        <v>42.391549140000002</v>
      </c>
      <c r="AD16" s="162">
        <f>VLOOKUP($A16,House!$A$4:$DS$438,28,FALSE)</f>
        <v>57.572345259999999</v>
      </c>
      <c r="AE16" s="43">
        <f>VLOOKUP($A16,House!$A$4:$DS$438,29,FALSE)</f>
        <v>38.28298298</v>
      </c>
      <c r="AF16" s="162">
        <f>VLOOKUP($A16,House!$A$4:$DS$438,30,FALSE)</f>
        <v>61.657610320000003</v>
      </c>
      <c r="AG16" s="43">
        <f>VLOOKUP($A16,House!$A$4:$DS$438,31,FALSE)</f>
        <v>48.089395330000002</v>
      </c>
      <c r="AH16" s="162">
        <f>VLOOKUP($A16,House!$A$4:$DS$438,32,FALSE)</f>
        <v>51.910604669999998</v>
      </c>
      <c r="AI16" s="43">
        <f>VLOOKUP($A16,House!$A$4:$DS$438,33,FALSE)</f>
        <v>90.988767159999995</v>
      </c>
      <c r="AJ16" s="44">
        <f>VLOOKUP($A16,House!$A$4:$DS$438,34,FALSE)</f>
        <v>2.70050386</v>
      </c>
      <c r="AK16" s="44">
        <f>VLOOKUP($A16,House!$A$4:$DS$438,35,FALSE)</f>
        <v>3.1951185689999999</v>
      </c>
      <c r="AL16" s="44">
        <f>VLOOKUP($A16,House!$A$4:$DS$438,36,FALSE)</f>
        <v>1.3202052419999999</v>
      </c>
      <c r="AM16" s="44">
        <f>VLOOKUP($A16,House!$A$4:$DS$438,37,FALSE)</f>
        <v>0.49646373599999999</v>
      </c>
      <c r="AN16" s="44">
        <f>VLOOKUP($A16,House!$A$4:$DS$438,38,FALSE)</f>
        <v>1.2989414319999999</v>
      </c>
      <c r="AO16" s="43">
        <f>VLOOKUP($A16,House!$A$4:$DS$438,39,FALSE)</f>
        <v>91.096825580000001</v>
      </c>
      <c r="AP16" s="44">
        <f>VLOOKUP($A16,House!$A$4:$DS$438,40,FALSE)</f>
        <v>2.5907739790000002</v>
      </c>
      <c r="AQ16" s="44">
        <f>VLOOKUP($A16,House!$A$4:$DS$438,41,FALSE)</f>
        <v>2.646418819</v>
      </c>
      <c r="AR16" s="44">
        <f>VLOOKUP($A16,House!$A$4:$DS$438,42,FALSE)</f>
        <v>2.0617035499999998</v>
      </c>
      <c r="AS16" s="44">
        <f>VLOOKUP($A16,House!$A$4:$DS$438,43,FALSE)</f>
        <v>0.52035925589999998</v>
      </c>
      <c r="AT16" s="163">
        <f>VLOOKUP($A16,House!$A$4:$DS$438,44,FALSE)</f>
        <v>1.083918819</v>
      </c>
      <c r="AU16" s="113">
        <f>VLOOKUP($A16,House!$A$4:$DS$438,45,FALSE)</f>
        <v>90.090699959999995</v>
      </c>
      <c r="AV16" s="114">
        <f>VLOOKUP($A16,House!$A$4:$DS$438,46,FALSE)</f>
        <v>182</v>
      </c>
      <c r="AW16" s="113">
        <f>VLOOKUP($A16,House!$A$4:$DS$438,47,FALSE)</f>
        <v>26.490586220000001</v>
      </c>
      <c r="AX16" s="114">
        <f>VLOOKUP($A16,House!$A$4:$DS$438,48,FALSE)</f>
        <v>279</v>
      </c>
      <c r="AY16" s="113">
        <f>VLOOKUP($A16,House!$A$4:$DS$438,49,FALSE)</f>
        <v>26.281655629999999</v>
      </c>
      <c r="AZ16" s="114">
        <f>VLOOKUP($A16,House!$A$4:$DS$438,50,FALSE)</f>
        <v>341</v>
      </c>
      <c r="BA16" s="115">
        <f>VLOOKUP($A16,House!$A$4:$DS$438,51,FALSE)</f>
        <v>52939</v>
      </c>
      <c r="BB16" s="60">
        <f>VLOOKUP($A16,House!$A$4:$DS$438,52,FALSE)</f>
        <v>321</v>
      </c>
      <c r="BC16" s="59">
        <f>VLOOKUP($A16,House!$A$4:$DS$438,53,FALSE)</f>
        <v>54330</v>
      </c>
      <c r="BD16" s="49">
        <f>VLOOKUP($A16,House!$A$4:$DS$438,54,FALSE)</f>
        <v>370</v>
      </c>
      <c r="BE16" s="165">
        <f>VLOOKUP($A16,House!$A$4:$DS$438,55,FALSE)</f>
        <v>67.075412709999995</v>
      </c>
      <c r="BF16" s="51">
        <f>VLOOKUP($A16,House!$A$4:$DS$438,56,FALSE)</f>
        <v>44796</v>
      </c>
      <c r="BG16" s="44">
        <f>VLOOKUP($A16,House!$A$4:$DS$438,57,FALSE)</f>
        <v>46.736769760000001</v>
      </c>
      <c r="BH16" s="162">
        <f>VLOOKUP($A16,House!$A$4:$DS$438,58,FALSE)</f>
        <v>53.263230239999999</v>
      </c>
      <c r="BI16" s="100">
        <f>VLOOKUP($A16,House!$A$4:$DS$438,59,FALSE)</f>
        <v>280</v>
      </c>
      <c r="BJ16" s="39">
        <f>VLOOKUP($A16,House!$A$4:$DS$438,60,FALSE)</f>
        <v>321276</v>
      </c>
      <c r="BK16" s="40">
        <f>VLOOKUP($A16,House!$A$4:$DS$438,61,FALSE)</f>
        <v>139037</v>
      </c>
      <c r="BL16" s="40">
        <f>VLOOKUP($A16,House!$A$4:$DS$438,62,FALSE)</f>
        <v>175243</v>
      </c>
      <c r="BM16" s="39">
        <f>VLOOKUP($A16,House!$A$4:$DS$438,63,FALSE)</f>
        <v>290013</v>
      </c>
      <c r="BN16" s="40">
        <f>VLOOKUP($A16,House!$A$4:$DS$438,64,FALSE)</f>
        <v>115010</v>
      </c>
      <c r="BO16" s="40">
        <f>VLOOKUP($A16,House!$A$4:$DS$438,65,FALSE)</f>
        <v>158155</v>
      </c>
      <c r="BP16" s="39">
        <f>VLOOKUP($A16,House!$A$4:$DS$438,66,FALSE)</f>
        <v>276891</v>
      </c>
      <c r="BQ16" s="40">
        <f>VLOOKUP($A16,House!$A$4:$DS$438,67,FALSE)</f>
        <v>133949</v>
      </c>
      <c r="BR16" s="40">
        <f>VLOOKUP($A16,House!$A$4:$DS$438,68,FALSE)</f>
        <v>137312</v>
      </c>
      <c r="BS16" s="39">
        <f>VLOOKUP($A16,House!$A$4:$DS$438,69,FALSE)</f>
        <v>303285</v>
      </c>
      <c r="BT16" s="40">
        <f>VLOOKUP($A16,House!$A$4:$DS$438,70,FALSE)</f>
        <v>150412</v>
      </c>
      <c r="BU16" s="40">
        <f>VLOOKUP($A16,House!$A$4:$DS$438,71,FALSE)</f>
        <v>147913</v>
      </c>
      <c r="BV16" s="39">
        <f>VLOOKUP($A16,House!$A$4:$DS$438,72,FALSE)</f>
        <v>313842</v>
      </c>
      <c r="BW16" s="40">
        <f>VLOOKUP($A16,House!$A$4:$DS$438,73,FALSE)</f>
        <v>129014</v>
      </c>
      <c r="BX16" s="40">
        <f>VLOOKUP($A16,House!$A$4:$DS$438,74,FALSE)</f>
        <v>181060</v>
      </c>
      <c r="BY16" s="40">
        <f>VLOOKUP($A16,House!$A$4:$DS$438,75,FALSE)</f>
        <v>0</v>
      </c>
      <c r="BZ16" s="40">
        <f>VLOOKUP($A16,House!$A$4:$DS$438,76,FALSE)</f>
        <v>0</v>
      </c>
      <c r="CA16" s="159">
        <f>VLOOKUP($A16,House!$A$4:$DS$438,77,FALSE)</f>
        <v>3768</v>
      </c>
      <c r="CB16" s="39">
        <f>VLOOKUP($A16,House!$A$4:$DS$438,78,FALSE)</f>
        <v>240374</v>
      </c>
      <c r="CC16" s="40">
        <f>VLOOKUP($A16,House!$A$4:$DS$438,79,FALSE)</f>
        <v>109932</v>
      </c>
      <c r="CD16" s="40">
        <f>VLOOKUP($A16,House!$A$4:$DS$438,80,FALSE)</f>
        <v>130323</v>
      </c>
      <c r="CE16" s="159">
        <f>VLOOKUP($A16,House!$A$4:$DS$438,81,FALSE)</f>
        <v>119</v>
      </c>
      <c r="CF16" s="39">
        <f>VLOOKUP($A16,House!$A$4:$DS$438,82,FALSE)</f>
        <v>279735</v>
      </c>
      <c r="CG16" s="40">
        <f>VLOOKUP($A16,House!$A$4:$DS$438,83,FALSE)</f>
        <v>118584</v>
      </c>
      <c r="CH16" s="40">
        <f>VLOOKUP($A16,House!$A$4:$DS$438,84,FALSE)</f>
        <v>161050</v>
      </c>
      <c r="CI16" s="159">
        <f>VLOOKUP($A16,House!$A$4:$DS$438,85,FALSE)</f>
        <v>101</v>
      </c>
      <c r="CJ16" s="39">
        <f>VLOOKUP($A16,House!$A$4:$DS$438,86,FALSE)</f>
        <v>183481</v>
      </c>
      <c r="CK16" s="40">
        <f>VLOOKUP($A16,House!$A$4:$DS$438,87,FALSE)</f>
        <v>70242</v>
      </c>
      <c r="CL16" s="40">
        <f>VLOOKUP($A16,House!$A$4:$DS$438,88,FALSE)</f>
        <v>113130</v>
      </c>
      <c r="CM16" s="159">
        <f>VLOOKUP($A16,House!$A$4:$DS$438,89,FALSE)</f>
        <v>109</v>
      </c>
      <c r="CN16" s="39">
        <f>VLOOKUP($A16,House!$A$4:$DS$438,90,FALSE)</f>
        <v>127535</v>
      </c>
      <c r="CO16" s="159">
        <f>VLOOKUP($A16,House!$A$4:$DS$438,91,FALSE)</f>
        <v>137669</v>
      </c>
      <c r="CP16" s="39">
        <f>VLOOKUP($A16,House!$A$4:$DS$438,92,FALSE)</f>
        <v>72750</v>
      </c>
      <c r="CQ16" s="40">
        <f>VLOOKUP($A16,House!$A$4:$DS$438,93,FALSE)</f>
        <v>34001</v>
      </c>
      <c r="CR16" s="40">
        <f>VLOOKUP($A16,House!$A$4:$DS$438,94,FALSE)</f>
        <v>38749</v>
      </c>
      <c r="CS16" s="159" t="str">
        <f>VLOOKUP($A16,House!$A$4:$DS$438,95,FALSE)</f>
        <v/>
      </c>
      <c r="CT16" s="39">
        <f>VLOOKUP($A16,House!$A$4:$DS$438,96,FALSE)</f>
        <v>679875</v>
      </c>
      <c r="CU16" s="40">
        <f>VLOOKUP($A16,House!$A$4:$DS$438,97,FALSE)</f>
        <v>609225</v>
      </c>
      <c r="CV16" s="40">
        <f>VLOOKUP($A16,House!$A$4:$DS$438,98,FALSE)</f>
        <v>18075</v>
      </c>
      <c r="CW16" s="40">
        <f>VLOOKUP($A16,House!$A$4:$DS$438,99,FALSE)</f>
        <v>26040</v>
      </c>
      <c r="CX16" s="40">
        <f>VLOOKUP($A16,House!$A$4:$DS$438,100,FALSE)</f>
        <v>9410</v>
      </c>
      <c r="CY16" s="40">
        <f>VLOOKUP($A16,House!$A$4:$DS$438,101,FALSE)</f>
        <v>3720</v>
      </c>
      <c r="CZ16" s="40">
        <f>VLOOKUP($A16,House!$A$4:$DS$438,102,FALSE)</f>
        <v>13405</v>
      </c>
      <c r="DA16" s="39">
        <f>VLOOKUP($A16,House!$A$4:$DS$438,103,FALSE)</f>
        <v>540825</v>
      </c>
      <c r="DB16" s="40">
        <f>VLOOKUP($A16,House!$A$4:$DS$438,104,FALSE)</f>
        <v>492090</v>
      </c>
      <c r="DC16" s="40">
        <f>VLOOKUP($A16,House!$A$4:$DS$438,105,FALSE)</f>
        <v>14605</v>
      </c>
      <c r="DD16" s="40">
        <f>VLOOKUP($A16,House!$A$4:$DS$438,106,FALSE)</f>
        <v>17280</v>
      </c>
      <c r="DE16" s="40">
        <f>VLOOKUP($A16,House!$A$4:$DS$438,107,FALSE)</f>
        <v>7140</v>
      </c>
      <c r="DF16" s="40">
        <f>VLOOKUP($A16,House!$A$4:$DS$438,108,FALSE)</f>
        <v>2685</v>
      </c>
      <c r="DG16" s="40">
        <f>VLOOKUP($A16,House!$A$4:$DS$438,109,FALSE)</f>
        <v>7025</v>
      </c>
      <c r="DH16" s="39">
        <f>VLOOKUP($A16,House!$A$4:$DS$438,110,FALSE)</f>
        <v>717707</v>
      </c>
      <c r="DI16" s="40">
        <f>VLOOKUP($A16,House!$A$4:$DS$438,111,FALSE)</f>
        <v>645863</v>
      </c>
      <c r="DJ16" s="40">
        <f>VLOOKUP($A16,House!$A$4:$DS$438,112,FALSE)</f>
        <v>18751</v>
      </c>
      <c r="DK16" s="40">
        <f>VLOOKUP($A16,House!$A$4:$DS$438,113,FALSE)</f>
        <v>22770</v>
      </c>
      <c r="DL16" s="40">
        <f>VLOOKUP($A16,House!$A$4:$DS$438,114,FALSE)</f>
        <v>13713</v>
      </c>
      <c r="DM16" s="40">
        <f>VLOOKUP($A16,House!$A$4:$DS$438,115,FALSE)</f>
        <v>4039</v>
      </c>
      <c r="DN16" s="159">
        <f>VLOOKUP($A16,House!$A$4:$DS$438,116,FALSE)</f>
        <v>12571</v>
      </c>
      <c r="DO16" s="39">
        <f>VLOOKUP($A16,House!$A$4:$DS$438,117,FALSE)</f>
        <v>562496</v>
      </c>
      <c r="DP16" s="40">
        <f>VLOOKUP($A16,House!$A$4:$DS$438,118,FALSE)</f>
        <v>512416</v>
      </c>
      <c r="DQ16" s="40">
        <f>VLOOKUP($A16,House!$A$4:$DS$438,119,FALSE)</f>
        <v>14573</v>
      </c>
      <c r="DR16" s="40">
        <f>VLOOKUP($A16,House!$A$4:$DS$438,120,FALSE)</f>
        <v>14886</v>
      </c>
      <c r="DS16" s="40">
        <f>VLOOKUP($A16,House!$A$4:$DS$438,121,FALSE)</f>
        <v>11597</v>
      </c>
      <c r="DT16" s="40">
        <f>VLOOKUP($A16,House!$A$4:$DS$438,122,FALSE)</f>
        <v>2927</v>
      </c>
      <c r="DU16" s="159">
        <f>VLOOKUP($A16,House!$A$4:$DS$438,123,FALSE)</f>
        <v>6097</v>
      </c>
    </row>
    <row r="17" spans="1:125">
      <c r="A17" s="154" t="s">
        <v>1735</v>
      </c>
      <c r="B17" s="154" t="str">
        <f>VLOOKUP($A17,House!$A$4:$DS$438,2,FALSE)</f>
        <v>NY-19</v>
      </c>
      <c r="C17" s="140" t="s">
        <v>126</v>
      </c>
      <c r="D17" s="97" t="s">
        <v>3075</v>
      </c>
      <c r="E17" s="4" t="s">
        <v>3076</v>
      </c>
      <c r="F17" s="29" t="s">
        <v>3077</v>
      </c>
      <c r="G17" s="156" t="s">
        <v>3078</v>
      </c>
      <c r="H17" s="98">
        <v>44706</v>
      </c>
      <c r="I17" s="99" t="s">
        <v>3079</v>
      </c>
      <c r="J17" s="166">
        <v>2018</v>
      </c>
      <c r="K17" s="150">
        <v>1977</v>
      </c>
      <c r="L17" s="100" t="s">
        <v>85</v>
      </c>
      <c r="M17" s="100" t="s">
        <v>1717</v>
      </c>
      <c r="N17" s="100" t="s">
        <v>894</v>
      </c>
      <c r="O17" s="100" t="s">
        <v>87</v>
      </c>
      <c r="P17" s="100" t="str">
        <f>VLOOKUP($A17,House!$A$4:$DS$438,14,FALSE)</f>
        <v>Won</v>
      </c>
      <c r="Q17" s="43">
        <f>VLOOKUP($A17,House!$A$4:$DS$438,15,FALSE)</f>
        <v>49.788833189999998</v>
      </c>
      <c r="R17" s="162">
        <f>VLOOKUP($A17,House!$A$4:$DS$438,16,FALSE)</f>
        <v>48.320461950000002</v>
      </c>
      <c r="S17" s="43">
        <f>VLOOKUP($A17,House!$A$4:$DS$438,17,FALSE)</f>
        <v>43.98736555</v>
      </c>
      <c r="T17" s="162">
        <f>VLOOKUP($A17,House!$A$4:$DS$438,18,FALSE)</f>
        <v>50.794505450000003</v>
      </c>
      <c r="U17" s="43">
        <f>VLOOKUP($A17,House!$A$4:$DS$438,19,FALSE)</f>
        <v>52.115059780000003</v>
      </c>
      <c r="V17" s="162">
        <f>VLOOKUP($A17,House!$A$4:$DS$438,20,FALSE)</f>
        <v>45.851368469999997</v>
      </c>
      <c r="W17" s="43">
        <f>VLOOKUP($A17,House!$A$4:$DS$438,21,FALSE)</f>
        <v>52.975926749999999</v>
      </c>
      <c r="X17" s="162">
        <f>VLOOKUP($A17,House!$A$4:$DS$438,22,FALSE)</f>
        <v>45.30817201</v>
      </c>
      <c r="Y17" s="43">
        <f>VLOOKUP($A17,House!$A$4:$DS$438,23,FALSE)</f>
        <v>54.454589519999999</v>
      </c>
      <c r="Z17" s="162">
        <f>VLOOKUP($A17,House!$A$4:$DS$438,24,FALSE)</f>
        <v>42.938620239999999</v>
      </c>
      <c r="AA17" s="43">
        <f>VLOOKUP($A17,House!$A$4:$DS$438,25,FALSE)</f>
        <v>51.347287719999997</v>
      </c>
      <c r="AB17" s="162">
        <f>VLOOKUP($A17,House!$A$4:$DS$438,26,FALSE)</f>
        <v>46.138701189999999</v>
      </c>
      <c r="AC17" s="43">
        <f>VLOOKUP($A17,House!$A$4:$DS$438,27,FALSE)</f>
        <v>45.680133750000003</v>
      </c>
      <c r="AD17" s="162">
        <f>VLOOKUP($A17,House!$A$4:$DS$438,28,FALSE)</f>
        <v>54.236931140000003</v>
      </c>
      <c r="AE17" s="43">
        <f>VLOOKUP($A17,House!$A$4:$DS$438,29,FALSE)</f>
        <v>35.494409150000003</v>
      </c>
      <c r="AF17" s="162">
        <f>VLOOKUP($A17,House!$A$4:$DS$438,30,FALSE)</f>
        <v>64.452204750000007</v>
      </c>
      <c r="AG17" s="43">
        <f>VLOOKUP($A17,House!$A$4:$DS$438,31,FALSE)</f>
        <v>47.197230619999999</v>
      </c>
      <c r="AH17" s="162">
        <f>VLOOKUP($A17,House!$A$4:$DS$438,32,FALSE)</f>
        <v>52.802769380000001</v>
      </c>
      <c r="AI17" s="43">
        <f>VLOOKUP($A17,House!$A$4:$DS$438,33,FALSE)</f>
        <v>87.802842709999993</v>
      </c>
      <c r="AJ17" s="44">
        <f>VLOOKUP($A17,House!$A$4:$DS$438,34,FALSE)</f>
        <v>4.0617885290000002</v>
      </c>
      <c r="AK17" s="44">
        <f>VLOOKUP($A17,House!$A$4:$DS$438,35,FALSE)</f>
        <v>5.4659083690000001</v>
      </c>
      <c r="AL17" s="44">
        <f>VLOOKUP($A17,House!$A$4:$DS$438,36,FALSE)</f>
        <v>1.1864268419999999</v>
      </c>
      <c r="AM17" s="44">
        <f>VLOOKUP($A17,House!$A$4:$DS$438,37,FALSE)</f>
        <v>0.13968634069999999</v>
      </c>
      <c r="AN17" s="44">
        <f>VLOOKUP($A17,House!$A$4:$DS$438,38,FALSE)</f>
        <v>1.343347211</v>
      </c>
      <c r="AO17" s="43">
        <f>VLOOKUP($A17,House!$A$4:$DS$438,39,FALSE)</f>
        <v>87.90380897</v>
      </c>
      <c r="AP17" s="44">
        <f>VLOOKUP($A17,House!$A$4:$DS$438,40,FALSE)</f>
        <v>4.0195717919999998</v>
      </c>
      <c r="AQ17" s="44">
        <f>VLOOKUP($A17,House!$A$4:$DS$438,41,FALSE)</f>
        <v>5.3922715700000001</v>
      </c>
      <c r="AR17" s="44">
        <f>VLOOKUP($A17,House!$A$4:$DS$438,42,FALSE)</f>
        <v>1.335048182</v>
      </c>
      <c r="AS17" s="44">
        <f>VLOOKUP($A17,House!$A$4:$DS$438,43,FALSE)</f>
        <v>0.20884319870000001</v>
      </c>
      <c r="AT17" s="163">
        <f>VLOOKUP($A17,House!$A$4:$DS$438,44,FALSE)</f>
        <v>1.140456288</v>
      </c>
      <c r="AU17" s="113">
        <f>VLOOKUP($A17,House!$A$4:$DS$438,45,FALSE)</f>
        <v>90.201663139999994</v>
      </c>
      <c r="AV17" s="114">
        <f>VLOOKUP($A17,House!$A$4:$DS$438,46,FALSE)</f>
        <v>172</v>
      </c>
      <c r="AW17" s="113">
        <f>VLOOKUP($A17,House!$A$4:$DS$438,47,FALSE)</f>
        <v>29.78114016</v>
      </c>
      <c r="AX17" s="114">
        <f>VLOOKUP($A17,House!$A$4:$DS$438,48,FALSE)</f>
        <v>223</v>
      </c>
      <c r="AY17" s="113">
        <f>VLOOKUP($A17,House!$A$4:$DS$438,49,FALSE)</f>
        <v>30.92259739</v>
      </c>
      <c r="AZ17" s="114">
        <f>VLOOKUP($A17,House!$A$4:$DS$438,50,FALSE)</f>
        <v>271</v>
      </c>
      <c r="BA17" s="115">
        <f>VLOOKUP($A17,House!$A$4:$DS$438,51,FALSE)</f>
        <v>64205</v>
      </c>
      <c r="BB17" s="60">
        <f>VLOOKUP($A17,House!$A$4:$DS$438,52,FALSE)</f>
        <v>186</v>
      </c>
      <c r="BC17" s="59">
        <f>VLOOKUP($A17,House!$A$4:$DS$438,53,FALSE)</f>
        <v>65628</v>
      </c>
      <c r="BD17" s="49">
        <f>VLOOKUP($A17,House!$A$4:$DS$438,54,FALSE)</f>
        <v>240</v>
      </c>
      <c r="BE17" s="165">
        <f>VLOOKUP($A17,House!$A$4:$DS$438,55,FALSE)</f>
        <v>60.651923160000003</v>
      </c>
      <c r="BF17" s="51">
        <f>VLOOKUP($A17,House!$A$4:$DS$438,56,FALSE)</f>
        <v>44796</v>
      </c>
      <c r="BG17" s="44">
        <f>VLOOKUP($A17,House!$A$4:$DS$438,57,FALSE)</f>
        <v>51.45170444</v>
      </c>
      <c r="BH17" s="162">
        <f>VLOOKUP($A17,House!$A$4:$DS$438,58,FALSE)</f>
        <v>48.54829556</v>
      </c>
      <c r="BI17" s="100">
        <f>VLOOKUP($A17,House!$A$4:$DS$438,59,FALSE)</f>
        <v>276</v>
      </c>
      <c r="BJ17" s="39">
        <f>VLOOKUP($A17,House!$A$4:$DS$438,60,FALSE)</f>
        <v>367482</v>
      </c>
      <c r="BK17" s="40">
        <f>VLOOKUP($A17,House!$A$4:$DS$438,61,FALSE)</f>
        <v>182965</v>
      </c>
      <c r="BL17" s="40">
        <f>VLOOKUP($A17,House!$A$4:$DS$438,62,FALSE)</f>
        <v>177569</v>
      </c>
      <c r="BM17" s="39">
        <f>VLOOKUP($A17,House!$A$4:$DS$438,63,FALSE)</f>
        <v>319444</v>
      </c>
      <c r="BN17" s="40">
        <f>VLOOKUP($A17,House!$A$4:$DS$438,64,FALSE)</f>
        <v>140515</v>
      </c>
      <c r="BO17" s="40">
        <f>VLOOKUP($A17,House!$A$4:$DS$438,65,FALSE)</f>
        <v>162260</v>
      </c>
      <c r="BP17" s="39">
        <f>VLOOKUP($A17,House!$A$4:$DS$438,66,FALSE)</f>
        <v>303112</v>
      </c>
      <c r="BQ17" s="40">
        <f>VLOOKUP($A17,House!$A$4:$DS$438,67,FALSE)</f>
        <v>157967</v>
      </c>
      <c r="BR17" s="40">
        <f>VLOOKUP($A17,House!$A$4:$DS$438,68,FALSE)</f>
        <v>138981</v>
      </c>
      <c r="BS17" s="39">
        <f>VLOOKUP($A17,House!$A$4:$DS$438,69,FALSE)</f>
        <v>331779</v>
      </c>
      <c r="BT17" s="40">
        <f>VLOOKUP($A17,House!$A$4:$DS$438,70,FALSE)</f>
        <v>175763</v>
      </c>
      <c r="BU17" s="40">
        <f>VLOOKUP($A17,House!$A$4:$DS$438,71,FALSE)</f>
        <v>150323</v>
      </c>
      <c r="BV17" s="39">
        <f>VLOOKUP($A17,House!$A$4:$DS$438,72,FALSE)</f>
        <v>352771</v>
      </c>
      <c r="BW17" s="40">
        <f>VLOOKUP($A17,House!$A$4:$DS$438,73,FALSE)</f>
        <v>192100</v>
      </c>
      <c r="BX17" s="40">
        <f>VLOOKUP($A17,House!$A$4:$DS$438,74,FALSE)</f>
        <v>151475</v>
      </c>
      <c r="BY17" s="40">
        <f>VLOOKUP($A17,House!$A$4:$DS$438,75,FALSE)</f>
        <v>0</v>
      </c>
      <c r="BZ17" s="40">
        <f>VLOOKUP($A17,House!$A$4:$DS$438,76,FALSE)</f>
        <v>0</v>
      </c>
      <c r="CA17" s="159">
        <f>VLOOKUP($A17,House!$A$4:$DS$438,77,FALSE)</f>
        <v>9196</v>
      </c>
      <c r="CB17" s="39">
        <f>VLOOKUP($A17,House!$A$4:$DS$438,78,FALSE)</f>
        <v>287986</v>
      </c>
      <c r="CC17" s="40">
        <f>VLOOKUP($A17,House!$A$4:$DS$438,79,FALSE)</f>
        <v>147873</v>
      </c>
      <c r="CD17" s="40">
        <f>VLOOKUP($A17,House!$A$4:$DS$438,80,FALSE)</f>
        <v>132873</v>
      </c>
      <c r="CE17" s="159">
        <f>VLOOKUP($A17,House!$A$4:$DS$438,81,FALSE)</f>
        <v>7240</v>
      </c>
      <c r="CF17" s="39">
        <f>VLOOKUP($A17,House!$A$4:$DS$438,82,FALSE)</f>
        <v>303852</v>
      </c>
      <c r="CG17" s="40">
        <f>VLOOKUP($A17,House!$A$4:$DS$438,83,FALSE)</f>
        <v>138800</v>
      </c>
      <c r="CH17" s="40">
        <f>VLOOKUP($A17,House!$A$4:$DS$438,84,FALSE)</f>
        <v>164800</v>
      </c>
      <c r="CI17" s="159">
        <f>VLOOKUP($A17,House!$A$4:$DS$438,85,FALSE)</f>
        <v>252</v>
      </c>
      <c r="CJ17" s="39">
        <f>VLOOKUP($A17,House!$A$4:$DS$438,86,FALSE)</f>
        <v>204173</v>
      </c>
      <c r="CK17" s="40">
        <f>VLOOKUP($A17,House!$A$4:$DS$438,87,FALSE)</f>
        <v>72470</v>
      </c>
      <c r="CL17" s="40">
        <f>VLOOKUP($A17,House!$A$4:$DS$438,88,FALSE)</f>
        <v>131594</v>
      </c>
      <c r="CM17" s="159">
        <f>VLOOKUP($A17,House!$A$4:$DS$438,89,FALSE)</f>
        <v>109</v>
      </c>
      <c r="CN17" s="39">
        <f>VLOOKUP($A17,House!$A$4:$DS$438,90,FALSE)</f>
        <v>134295</v>
      </c>
      <c r="CO17" s="159">
        <f>VLOOKUP($A17,House!$A$4:$DS$438,91,FALSE)</f>
        <v>150245</v>
      </c>
      <c r="CP17" s="39">
        <f>VLOOKUP($A17,House!$A$4:$DS$438,92,FALSE)</f>
        <v>132155</v>
      </c>
      <c r="CQ17" s="40">
        <f>VLOOKUP($A17,House!$A$4:$DS$438,93,FALSE)</f>
        <v>67996</v>
      </c>
      <c r="CR17" s="40">
        <f>VLOOKUP($A17,House!$A$4:$DS$438,94,FALSE)</f>
        <v>64159</v>
      </c>
      <c r="CS17" s="159" t="str">
        <f>VLOOKUP($A17,House!$A$4:$DS$438,95,FALSE)</f>
        <v/>
      </c>
      <c r="CT17" s="39">
        <f>VLOOKUP($A17,House!$A$4:$DS$438,96,FALSE)</f>
        <v>679400</v>
      </c>
      <c r="CU17" s="40">
        <f>VLOOKUP($A17,House!$A$4:$DS$438,97,FALSE)</f>
        <v>582505</v>
      </c>
      <c r="CV17" s="40">
        <f>VLOOKUP($A17,House!$A$4:$DS$438,98,FALSE)</f>
        <v>27565</v>
      </c>
      <c r="CW17" s="40">
        <f>VLOOKUP($A17,House!$A$4:$DS$438,99,FALSE)</f>
        <v>45965</v>
      </c>
      <c r="CX17" s="40">
        <f>VLOOKUP($A17,House!$A$4:$DS$438,100,FALSE)</f>
        <v>8605</v>
      </c>
      <c r="CY17" s="40">
        <f>VLOOKUP($A17,House!$A$4:$DS$438,101,FALSE)</f>
        <v>865</v>
      </c>
      <c r="CZ17" s="40">
        <f>VLOOKUP($A17,House!$A$4:$DS$438,102,FALSE)</f>
        <v>13895</v>
      </c>
      <c r="DA17" s="39">
        <f>VLOOKUP($A17,House!$A$4:$DS$438,103,FALSE)</f>
        <v>551235</v>
      </c>
      <c r="DB17" s="40">
        <f>VLOOKUP($A17,House!$A$4:$DS$438,104,FALSE)</f>
        <v>484000</v>
      </c>
      <c r="DC17" s="40">
        <f>VLOOKUP($A17,House!$A$4:$DS$438,105,FALSE)</f>
        <v>22390</v>
      </c>
      <c r="DD17" s="40">
        <f>VLOOKUP($A17,House!$A$4:$DS$438,106,FALSE)</f>
        <v>30130</v>
      </c>
      <c r="DE17" s="40">
        <f>VLOOKUP($A17,House!$A$4:$DS$438,107,FALSE)</f>
        <v>6540</v>
      </c>
      <c r="DF17" s="40">
        <f>VLOOKUP($A17,House!$A$4:$DS$438,108,FALSE)</f>
        <v>770</v>
      </c>
      <c r="DG17" s="40">
        <f>VLOOKUP($A17,House!$A$4:$DS$438,109,FALSE)</f>
        <v>7405</v>
      </c>
      <c r="DH17" s="39">
        <f>VLOOKUP($A17,House!$A$4:$DS$438,110,FALSE)</f>
        <v>717708</v>
      </c>
      <c r="DI17" s="40">
        <f>VLOOKUP($A17,House!$A$4:$DS$438,111,FALSE)</f>
        <v>619581</v>
      </c>
      <c r="DJ17" s="40">
        <f>VLOOKUP($A17,House!$A$4:$DS$438,112,FALSE)</f>
        <v>29139</v>
      </c>
      <c r="DK17" s="40">
        <f>VLOOKUP($A17,House!$A$4:$DS$438,113,FALSE)</f>
        <v>45276</v>
      </c>
      <c r="DL17" s="40">
        <f>VLOOKUP($A17,House!$A$4:$DS$438,114,FALSE)</f>
        <v>9854</v>
      </c>
      <c r="DM17" s="40">
        <f>VLOOKUP($A17,House!$A$4:$DS$438,115,FALSE)</f>
        <v>1452</v>
      </c>
      <c r="DN17" s="159">
        <f>VLOOKUP($A17,House!$A$4:$DS$438,116,FALSE)</f>
        <v>12406</v>
      </c>
      <c r="DO17" s="39">
        <f>VLOOKUP($A17,House!$A$4:$DS$438,117,FALSE)</f>
        <v>568369</v>
      </c>
      <c r="DP17" s="40">
        <f>VLOOKUP($A17,House!$A$4:$DS$438,118,FALSE)</f>
        <v>499618</v>
      </c>
      <c r="DQ17" s="40">
        <f>VLOOKUP($A17,House!$A$4:$DS$438,119,FALSE)</f>
        <v>22846</v>
      </c>
      <c r="DR17" s="40">
        <f>VLOOKUP($A17,House!$A$4:$DS$438,120,FALSE)</f>
        <v>30648</v>
      </c>
      <c r="DS17" s="40">
        <f>VLOOKUP($A17,House!$A$4:$DS$438,121,FALSE)</f>
        <v>7588</v>
      </c>
      <c r="DT17" s="40">
        <f>VLOOKUP($A17,House!$A$4:$DS$438,122,FALSE)</f>
        <v>1187</v>
      </c>
      <c r="DU17" s="159">
        <f>VLOOKUP($A17,House!$A$4:$DS$438,123,FALSE)</f>
        <v>6482</v>
      </c>
    </row>
    <row r="18" spans="1:125">
      <c r="A18" s="155" t="s">
        <v>1015</v>
      </c>
      <c r="B18" s="155" t="str">
        <f>VLOOKUP($A18,House!$A$4:$DS$438,2,FALSE)</f>
        <v>IN-02</v>
      </c>
      <c r="C18" s="140" t="s">
        <v>80</v>
      </c>
      <c r="D18" s="97" t="s">
        <v>313</v>
      </c>
      <c r="E18" s="4" t="s">
        <v>3080</v>
      </c>
      <c r="F18" s="29" t="s">
        <v>3081</v>
      </c>
      <c r="G18" s="156" t="s">
        <v>3082</v>
      </c>
      <c r="H18" s="98">
        <v>44776</v>
      </c>
      <c r="I18" s="99" t="s">
        <v>3083</v>
      </c>
      <c r="J18" s="166">
        <v>2012</v>
      </c>
      <c r="K18" s="150">
        <v>1963</v>
      </c>
      <c r="L18" s="100" t="s">
        <v>131</v>
      </c>
      <c r="M18" s="100" t="s">
        <v>49</v>
      </c>
      <c r="N18" s="100" t="s">
        <v>1460</v>
      </c>
      <c r="O18" s="100" t="s">
        <v>87</v>
      </c>
      <c r="P18" s="100" t="str">
        <f>VLOOKUP($A18,House!$A$4:$DS$438,14,FALSE)</f>
        <v>Won</v>
      </c>
      <c r="Q18" s="43">
        <f>VLOOKUP($A18,House!$A$4:$DS$438,15,FALSE)</f>
        <v>38.856082049999998</v>
      </c>
      <c r="R18" s="162">
        <f>VLOOKUP($A18,House!$A$4:$DS$438,16,FALSE)</f>
        <v>59.346731830000003</v>
      </c>
      <c r="S18" s="43">
        <f>VLOOKUP($A18,House!$A$4:$DS$438,17,FALSE)</f>
        <v>36.058681980000003</v>
      </c>
      <c r="T18" s="162">
        <f>VLOOKUP($A18,House!$A$4:$DS$438,18,FALSE)</f>
        <v>59.264373310000003</v>
      </c>
      <c r="U18" s="43">
        <f>VLOOKUP($A18,House!$A$4:$DS$438,19,FALSE)</f>
        <v>42.144544439999997</v>
      </c>
      <c r="V18" s="162">
        <f>VLOOKUP($A18,House!$A$4:$DS$438,20,FALSE)</f>
        <v>56.09937249</v>
      </c>
      <c r="W18" s="43">
        <f>VLOOKUP($A18,House!$A$4:$DS$438,21,FALSE)</f>
        <v>49.570159619999998</v>
      </c>
      <c r="X18" s="162">
        <f>VLOOKUP($A18,House!$A$4:$DS$438,22,FALSE)</f>
        <v>49.332947619999999</v>
      </c>
      <c r="Y18" s="43">
        <f>VLOOKUP($A18,House!$A$4:$DS$438,23,FALSE)</f>
        <v>38.506135960000002</v>
      </c>
      <c r="Z18" s="162">
        <f>VLOOKUP($A18,House!$A$4:$DS$438,24,FALSE)</f>
        <v>61.493864039999998</v>
      </c>
      <c r="AA18" s="43">
        <f>VLOOKUP($A18,House!$A$4:$DS$438,25,FALSE)</f>
        <v>45.158570310000002</v>
      </c>
      <c r="AB18" s="162">
        <f>VLOOKUP($A18,House!$A$4:$DS$438,26,FALSE)</f>
        <v>54.829633579999999</v>
      </c>
      <c r="AC18" s="43">
        <f>VLOOKUP($A18,House!$A$4:$DS$438,27,FALSE)</f>
        <v>36.920286849999997</v>
      </c>
      <c r="AD18" s="162">
        <f>VLOOKUP($A18,House!$A$4:$DS$438,28,FALSE)</f>
        <v>59.257563359999999</v>
      </c>
      <c r="AE18" s="43">
        <f>VLOOKUP($A18,House!$A$4:$DS$438,29,FALSE)</f>
        <v>38.285123970000001</v>
      </c>
      <c r="AF18" s="162">
        <f>VLOOKUP($A18,House!$A$4:$DS$438,30,FALSE)</f>
        <v>58.941460059999997</v>
      </c>
      <c r="AG18" s="43">
        <f>VLOOKUP($A18,House!$A$4:$DS$438,31,FALSE)</f>
        <v>49.257986109999997</v>
      </c>
      <c r="AH18" s="162">
        <f>VLOOKUP($A18,House!$A$4:$DS$438,32,FALSE)</f>
        <v>50.742013890000003</v>
      </c>
      <c r="AI18" s="43">
        <f>VLOOKUP($A18,House!$A$4:$DS$438,33,FALSE)</f>
        <v>85.878808169999999</v>
      </c>
      <c r="AJ18" s="44">
        <f>VLOOKUP($A18,House!$A$4:$DS$438,34,FALSE)</f>
        <v>6.3168970299999998</v>
      </c>
      <c r="AK18" s="44">
        <f>VLOOKUP($A18,House!$A$4:$DS$438,35,FALSE)</f>
        <v>5.1671529009999997</v>
      </c>
      <c r="AL18" s="44">
        <f>VLOOKUP($A18,House!$A$4:$DS$438,36,FALSE)</f>
        <v>0.92591706920000005</v>
      </c>
      <c r="AM18" s="44">
        <f>VLOOKUP($A18,House!$A$4:$DS$438,37,FALSE)</f>
        <v>0.30608828729999998</v>
      </c>
      <c r="AN18" s="44">
        <f>VLOOKUP($A18,House!$A$4:$DS$438,38,FALSE)</f>
        <v>1.4051365440000001</v>
      </c>
      <c r="AO18" s="43">
        <f>VLOOKUP($A18,House!$A$4:$DS$438,39,FALSE)</f>
        <v>85.171399489999999</v>
      </c>
      <c r="AP18" s="44">
        <f>VLOOKUP($A18,House!$A$4:$DS$438,40,FALSE)</f>
        <v>6.0441315170000003</v>
      </c>
      <c r="AQ18" s="44">
        <f>VLOOKUP($A18,House!$A$4:$DS$438,41,FALSE)</f>
        <v>6.3478041630000002</v>
      </c>
      <c r="AR18" s="44">
        <f>VLOOKUP($A18,House!$A$4:$DS$438,42,FALSE)</f>
        <v>1.131768903</v>
      </c>
      <c r="AS18" s="44">
        <f>VLOOKUP($A18,House!$A$4:$DS$438,43,FALSE)</f>
        <v>0.30049771689999999</v>
      </c>
      <c r="AT18" s="163">
        <f>VLOOKUP($A18,House!$A$4:$DS$438,44,FALSE)</f>
        <v>1.004398211</v>
      </c>
      <c r="AU18" s="113">
        <f>VLOOKUP($A18,House!$A$4:$DS$438,45,FALSE)</f>
        <v>85.684200360000006</v>
      </c>
      <c r="AV18" s="114">
        <f>VLOOKUP($A18,House!$A$4:$DS$438,46,FALSE)</f>
        <v>334</v>
      </c>
      <c r="AW18" s="113">
        <f>VLOOKUP($A18,House!$A$4:$DS$438,47,FALSE)</f>
        <v>22.192733440000001</v>
      </c>
      <c r="AX18" s="114">
        <f>VLOOKUP($A18,House!$A$4:$DS$438,48,FALSE)</f>
        <v>352</v>
      </c>
      <c r="AY18" s="113">
        <f>VLOOKUP($A18,House!$A$4:$DS$438,49,FALSE)</f>
        <v>23.33769131</v>
      </c>
      <c r="AZ18" s="114">
        <f>VLOOKUP($A18,House!$A$4:$DS$438,50,FALSE)</f>
        <v>388</v>
      </c>
      <c r="BA18" s="115">
        <f>VLOOKUP($A18,House!$A$4:$DS$438,51,FALSE)</f>
        <v>54276</v>
      </c>
      <c r="BB18" s="60">
        <f>VLOOKUP($A18,House!$A$4:$DS$438,52,FALSE)</f>
        <v>304</v>
      </c>
      <c r="BC18" s="59">
        <f>VLOOKUP($A18,House!$A$4:$DS$438,53,FALSE)</f>
        <v>57173</v>
      </c>
      <c r="BD18" s="49">
        <f>VLOOKUP($A18,House!$A$4:$DS$438,54,FALSE)</f>
        <v>341</v>
      </c>
      <c r="BE18" s="165">
        <f>VLOOKUP($A18,House!$A$4:$DS$438,55,FALSE)</f>
        <v>65.836677019999996</v>
      </c>
      <c r="BF18" s="51" t="str">
        <f>VLOOKUP($A18,House!$A$4:$DS$438,56,FALSE)</f>
        <v/>
      </c>
      <c r="BG18" s="44" t="str">
        <f>VLOOKUP($A18,House!$A$4:$DS$438,57,FALSE)</f>
        <v/>
      </c>
      <c r="BH18" s="162" t="str">
        <f>VLOOKUP($A18,House!$A$4:$DS$438,58,FALSE)</f>
        <v/>
      </c>
      <c r="BI18" s="100">
        <f>VLOOKUP($A18,House!$A$4:$DS$438,59,FALSE)</f>
        <v>152</v>
      </c>
      <c r="BJ18" s="39">
        <f>VLOOKUP($A18,House!$A$4:$DS$438,60,FALSE)</f>
        <v>300581</v>
      </c>
      <c r="BK18" s="40">
        <f>VLOOKUP($A18,House!$A$4:$DS$438,61,FALSE)</f>
        <v>116794</v>
      </c>
      <c r="BL18" s="40">
        <f>VLOOKUP($A18,House!$A$4:$DS$438,62,FALSE)</f>
        <v>178385</v>
      </c>
      <c r="BM18" s="39">
        <f>VLOOKUP($A18,House!$A$4:$DS$438,63,FALSE)</f>
        <v>275928</v>
      </c>
      <c r="BN18" s="40">
        <f>VLOOKUP($A18,House!$A$4:$DS$438,64,FALSE)</f>
        <v>99496</v>
      </c>
      <c r="BO18" s="40">
        <f>VLOOKUP($A18,House!$A$4:$DS$438,65,FALSE)</f>
        <v>163527</v>
      </c>
      <c r="BP18" s="39">
        <f>VLOOKUP($A18,House!$A$4:$DS$438,66,FALSE)</f>
        <v>276012</v>
      </c>
      <c r="BQ18" s="40">
        <f>VLOOKUP($A18,House!$A$4:$DS$438,67,FALSE)</f>
        <v>116324</v>
      </c>
      <c r="BR18" s="40">
        <f>VLOOKUP($A18,House!$A$4:$DS$438,68,FALSE)</f>
        <v>154841</v>
      </c>
      <c r="BS18" s="39">
        <f>VLOOKUP($A18,House!$A$4:$DS$438,69,FALSE)</f>
        <v>293830</v>
      </c>
      <c r="BT18" s="40">
        <f>VLOOKUP($A18,House!$A$4:$DS$438,70,FALSE)</f>
        <v>145652</v>
      </c>
      <c r="BU18" s="40">
        <f>VLOOKUP($A18,House!$A$4:$DS$438,71,FALSE)</f>
        <v>144955</v>
      </c>
      <c r="BV18" s="39">
        <f>VLOOKUP($A18,House!$A$4:$DS$438,72,FALSE)</f>
        <v>298568</v>
      </c>
      <c r="BW18" s="40">
        <f>VLOOKUP($A18,House!$A$4:$DS$438,73,FALSE)</f>
        <v>114967</v>
      </c>
      <c r="BX18" s="40">
        <f>VLOOKUP($A18,House!$A$4:$DS$438,74,FALSE)</f>
        <v>183601</v>
      </c>
      <c r="BY18" s="40">
        <f>VLOOKUP($A18,House!$A$4:$DS$438,75,FALSE)</f>
        <v>0</v>
      </c>
      <c r="BZ18" s="40">
        <f>VLOOKUP($A18,House!$A$4:$DS$438,76,FALSE)</f>
        <v>0</v>
      </c>
      <c r="CA18" s="159">
        <f>VLOOKUP($A18,House!$A$4:$DS$438,77,FALSE)</f>
        <v>0</v>
      </c>
      <c r="CB18" s="39">
        <f>VLOOKUP($A18,House!$A$4:$DS$438,78,FALSE)</f>
        <v>228889</v>
      </c>
      <c r="CC18" s="40">
        <f>VLOOKUP($A18,House!$A$4:$DS$438,79,FALSE)</f>
        <v>103363</v>
      </c>
      <c r="CD18" s="40">
        <f>VLOOKUP($A18,House!$A$4:$DS$438,80,FALSE)</f>
        <v>125499</v>
      </c>
      <c r="CE18" s="159">
        <f>VLOOKUP($A18,House!$A$4:$DS$438,81,FALSE)</f>
        <v>27</v>
      </c>
      <c r="CF18" s="39">
        <f>VLOOKUP($A18,House!$A$4:$DS$438,82,FALSE)</f>
        <v>277357</v>
      </c>
      <c r="CG18" s="40">
        <f>VLOOKUP($A18,House!$A$4:$DS$438,83,FALSE)</f>
        <v>102401</v>
      </c>
      <c r="CH18" s="40">
        <f>VLOOKUP($A18,House!$A$4:$DS$438,84,FALSE)</f>
        <v>164355</v>
      </c>
      <c r="CI18" s="159">
        <f>VLOOKUP($A18,House!$A$4:$DS$438,85,FALSE)</f>
        <v>10601</v>
      </c>
      <c r="CJ18" s="39">
        <f>VLOOKUP($A18,House!$A$4:$DS$438,86,FALSE)</f>
        <v>145200</v>
      </c>
      <c r="CK18" s="40">
        <f>VLOOKUP($A18,House!$A$4:$DS$438,87,FALSE)</f>
        <v>55590</v>
      </c>
      <c r="CL18" s="40">
        <f>VLOOKUP($A18,House!$A$4:$DS$438,88,FALSE)</f>
        <v>85583</v>
      </c>
      <c r="CM18" s="159">
        <f>VLOOKUP($A18,House!$A$4:$DS$438,89,FALSE)</f>
        <v>4027</v>
      </c>
      <c r="CN18" s="39">
        <f>VLOOKUP($A18,House!$A$4:$DS$438,90,FALSE)</f>
        <v>130113</v>
      </c>
      <c r="CO18" s="159">
        <f>VLOOKUP($A18,House!$A$4:$DS$438,91,FALSE)</f>
        <v>134033</v>
      </c>
      <c r="CP18" s="39" t="str">
        <f>VLOOKUP($A18,House!$A$4:$DS$438,92,FALSE)</f>
        <v/>
      </c>
      <c r="CQ18" s="40" t="str">
        <f>VLOOKUP($A18,House!$A$4:$DS$438,93,FALSE)</f>
        <v/>
      </c>
      <c r="CR18" s="40" t="str">
        <f>VLOOKUP($A18,House!$A$4:$DS$438,94,FALSE)</f>
        <v/>
      </c>
      <c r="CS18" s="159" t="str">
        <f>VLOOKUP($A18,House!$A$4:$DS$438,95,FALSE)</f>
        <v/>
      </c>
      <c r="CT18" s="39">
        <f>VLOOKUP($A18,House!$A$4:$DS$438,96,FALSE)</f>
        <v>699320</v>
      </c>
      <c r="CU18" s="40">
        <f>VLOOKUP($A18,House!$A$4:$DS$438,97,FALSE)</f>
        <v>572490</v>
      </c>
      <c r="CV18" s="40">
        <f>VLOOKUP($A18,House!$A$4:$DS$438,98,FALSE)</f>
        <v>47920</v>
      </c>
      <c r="CW18" s="40">
        <f>VLOOKUP($A18,House!$A$4:$DS$438,99,FALSE)</f>
        <v>54660</v>
      </c>
      <c r="CX18" s="40">
        <f>VLOOKUP($A18,House!$A$4:$DS$438,100,FALSE)</f>
        <v>6600</v>
      </c>
      <c r="CY18" s="40">
        <f>VLOOKUP($A18,House!$A$4:$DS$438,101,FALSE)</f>
        <v>1870</v>
      </c>
      <c r="CZ18" s="40">
        <f>VLOOKUP($A18,House!$A$4:$DS$438,102,FALSE)</f>
        <v>15780</v>
      </c>
      <c r="DA18" s="39">
        <f>VLOOKUP($A18,House!$A$4:$DS$438,103,FALSE)</f>
        <v>522725</v>
      </c>
      <c r="DB18" s="40">
        <f>VLOOKUP($A18,House!$A$4:$DS$438,104,FALSE)</f>
        <v>448910</v>
      </c>
      <c r="DC18" s="40">
        <f>VLOOKUP($A18,House!$A$4:$DS$438,105,FALSE)</f>
        <v>33020</v>
      </c>
      <c r="DD18" s="40">
        <f>VLOOKUP($A18,House!$A$4:$DS$438,106,FALSE)</f>
        <v>27010</v>
      </c>
      <c r="DE18" s="40">
        <f>VLOOKUP($A18,House!$A$4:$DS$438,107,FALSE)</f>
        <v>4840</v>
      </c>
      <c r="DF18" s="40">
        <f>VLOOKUP($A18,House!$A$4:$DS$438,108,FALSE)</f>
        <v>1600</v>
      </c>
      <c r="DG18" s="40">
        <f>VLOOKUP($A18,House!$A$4:$DS$438,109,FALSE)</f>
        <v>7345</v>
      </c>
      <c r="DH18" s="39">
        <f>VLOOKUP($A18,House!$A$4:$DS$438,110,FALSE)</f>
        <v>720423</v>
      </c>
      <c r="DI18" s="40">
        <f>VLOOKUP($A18,House!$A$4:$DS$438,111,FALSE)</f>
        <v>589719</v>
      </c>
      <c r="DJ18" s="40">
        <f>VLOOKUP($A18,House!$A$4:$DS$438,112,FALSE)</f>
        <v>47840</v>
      </c>
      <c r="DK18" s="40">
        <f>VLOOKUP($A18,House!$A$4:$DS$438,113,FALSE)</f>
        <v>59513</v>
      </c>
      <c r="DL18" s="40">
        <f>VLOOKUP($A18,House!$A$4:$DS$438,114,FALSE)</f>
        <v>8053</v>
      </c>
      <c r="DM18" s="40">
        <f>VLOOKUP($A18,House!$A$4:$DS$438,115,FALSE)</f>
        <v>2138</v>
      </c>
      <c r="DN18" s="159">
        <f>VLOOKUP($A18,House!$A$4:$DS$438,116,FALSE)</f>
        <v>13160</v>
      </c>
      <c r="DO18" s="39">
        <f>VLOOKUP($A18,House!$A$4:$DS$438,117,FALSE)</f>
        <v>535445</v>
      </c>
      <c r="DP18" s="40">
        <f>VLOOKUP($A18,House!$A$4:$DS$438,118,FALSE)</f>
        <v>456046</v>
      </c>
      <c r="DQ18" s="40">
        <f>VLOOKUP($A18,House!$A$4:$DS$438,119,FALSE)</f>
        <v>32363</v>
      </c>
      <c r="DR18" s="40">
        <f>VLOOKUP($A18,House!$A$4:$DS$438,120,FALSE)</f>
        <v>33989</v>
      </c>
      <c r="DS18" s="40">
        <f>VLOOKUP($A18,House!$A$4:$DS$438,121,FALSE)</f>
        <v>6060</v>
      </c>
      <c r="DT18" s="40">
        <f>VLOOKUP($A18,House!$A$4:$DS$438,122,FALSE)</f>
        <v>1609</v>
      </c>
      <c r="DU18" s="159">
        <f>VLOOKUP($A18,House!$A$4:$DS$438,123,FALSE)</f>
        <v>5378</v>
      </c>
    </row>
    <row r="19" spans="1:125">
      <c r="A19" s="154" t="s">
        <v>716</v>
      </c>
      <c r="B19" s="154" t="str">
        <f>VLOOKUP($A19,House!$A$4:$DS$438,2,FALSE)</f>
        <v>FL-13</v>
      </c>
      <c r="C19" s="140" t="s">
        <v>126</v>
      </c>
      <c r="D19" s="97" t="s">
        <v>3084</v>
      </c>
      <c r="E19" s="4" t="s">
        <v>3085</v>
      </c>
      <c r="F19" s="29" t="s">
        <v>3086</v>
      </c>
      <c r="G19" s="156" t="s">
        <v>3087</v>
      </c>
      <c r="H19" s="98">
        <v>44804</v>
      </c>
      <c r="I19" s="99" t="s">
        <v>3088</v>
      </c>
      <c r="J19" s="166">
        <v>2016</v>
      </c>
      <c r="K19" s="150">
        <v>1956</v>
      </c>
      <c r="L19" s="100" t="s">
        <v>85</v>
      </c>
      <c r="M19" s="100" t="s">
        <v>49</v>
      </c>
      <c r="N19" s="100" t="s">
        <v>132</v>
      </c>
      <c r="O19" s="100" t="s">
        <v>87</v>
      </c>
      <c r="P19" s="100" t="str">
        <f>VLOOKUP($A19,House!$A$4:$DS$438,14,FALSE)</f>
        <v>Won</v>
      </c>
      <c r="Q19" s="43">
        <f>VLOOKUP($A19,House!$A$4:$DS$438,15,FALSE)</f>
        <v>51.494717369999996</v>
      </c>
      <c r="R19" s="162">
        <f>VLOOKUP($A19,House!$A$4:$DS$438,16,FALSE)</f>
        <v>47.402746</v>
      </c>
      <c r="S19" s="43">
        <f>VLOOKUP($A19,House!$A$4:$DS$438,17,FALSE)</f>
        <v>49.587537419999997</v>
      </c>
      <c r="T19" s="162">
        <f>VLOOKUP($A19,House!$A$4:$DS$438,18,FALSE)</f>
        <v>46.38762612</v>
      </c>
      <c r="U19" s="43">
        <f>VLOOKUP($A19,House!$A$4:$DS$438,19,FALSE)</f>
        <v>54.6</v>
      </c>
      <c r="V19" s="162">
        <f>VLOOKUP($A19,House!$A$4:$DS$438,20,FALSE)</f>
        <v>43.9</v>
      </c>
      <c r="W19" s="43">
        <f>VLOOKUP($A19,House!$A$4:$DS$438,21,FALSE)</f>
        <v>55.5</v>
      </c>
      <c r="X19" s="162">
        <f>VLOOKUP($A19,House!$A$4:$DS$438,22,FALSE)</f>
        <v>43</v>
      </c>
      <c r="Y19" s="43">
        <f>VLOOKUP($A19,House!$A$4:$DS$438,23,FALSE)</f>
        <v>53.03908895</v>
      </c>
      <c r="Z19" s="162">
        <f>VLOOKUP($A19,House!$A$4:$DS$438,24,FALSE)</f>
        <v>46.959187440000001</v>
      </c>
      <c r="AA19" s="43">
        <f>VLOOKUP($A19,House!$A$4:$DS$438,25,FALSE)</f>
        <v>57.64470567</v>
      </c>
      <c r="AB19" s="162">
        <f>VLOOKUP($A19,House!$A$4:$DS$438,26,FALSE)</f>
        <v>42.35529433</v>
      </c>
      <c r="AC19" s="43">
        <f>VLOOKUP($A19,House!$A$4:$DS$438,27,FALSE)</f>
        <v>51.90309182</v>
      </c>
      <c r="AD19" s="162">
        <f>VLOOKUP($A19,House!$A$4:$DS$438,28,FALSE)</f>
        <v>48.09690818</v>
      </c>
      <c r="AE19" s="43" t="str">
        <f>VLOOKUP($A19,House!$A$4:$DS$438,29,FALSE)</f>
        <v>Redrawn</v>
      </c>
      <c r="AF19" s="162" t="str">
        <f>VLOOKUP($A19,House!$A$4:$DS$438,30,FALSE)</f>
        <v/>
      </c>
      <c r="AG19" s="43" t="str">
        <f>VLOOKUP($A19,House!$A$4:$DS$438,31,FALSE)</f>
        <v>Redrawn</v>
      </c>
      <c r="AH19" s="162" t="str">
        <f>VLOOKUP($A19,House!$A$4:$DS$438,32,FALSE)</f>
        <v/>
      </c>
      <c r="AI19" s="43">
        <f>VLOOKUP($A19,House!$A$4:$DS$438,33,FALSE)</f>
        <v>76.828325469999996</v>
      </c>
      <c r="AJ19" s="44">
        <f>VLOOKUP($A19,House!$A$4:$DS$438,34,FALSE)</f>
        <v>11.19537175</v>
      </c>
      <c r="AK19" s="44">
        <f>VLOOKUP($A19,House!$A$4:$DS$438,35,FALSE)</f>
        <v>7.5825884520000004</v>
      </c>
      <c r="AL19" s="44">
        <f>VLOOKUP($A19,House!$A$4:$DS$438,36,FALSE)</f>
        <v>2.7693082809999998</v>
      </c>
      <c r="AM19" s="44">
        <f>VLOOKUP($A19,House!$A$4:$DS$438,37,FALSE)</f>
        <v>0.25278190389999999</v>
      </c>
      <c r="AN19" s="44">
        <f>VLOOKUP($A19,House!$A$4:$DS$438,38,FALSE)</f>
        <v>1.371624145</v>
      </c>
      <c r="AO19" s="43">
        <f>VLOOKUP($A19,House!$A$4:$DS$438,39,FALSE)</f>
        <v>77.721747039999997</v>
      </c>
      <c r="AP19" s="44">
        <f>VLOOKUP($A19,House!$A$4:$DS$438,40,FALSE)</f>
        <v>10.588934950000001</v>
      </c>
      <c r="AQ19" s="44">
        <f>VLOOKUP($A19,House!$A$4:$DS$438,41,FALSE)</f>
        <v>7.1266901049999998</v>
      </c>
      <c r="AR19" s="44">
        <f>VLOOKUP($A19,House!$A$4:$DS$438,42,FALSE)</f>
        <v>3.0410522819999999</v>
      </c>
      <c r="AS19" s="44">
        <f>VLOOKUP($A19,House!$A$4:$DS$438,43,FALSE)</f>
        <v>0.25100138179999998</v>
      </c>
      <c r="AT19" s="163">
        <f>VLOOKUP($A19,House!$A$4:$DS$438,44,FALSE)</f>
        <v>1.2705742419999999</v>
      </c>
      <c r="AU19" s="113">
        <f>VLOOKUP($A19,House!$A$4:$DS$438,45,FALSE)</f>
        <v>90.64302893</v>
      </c>
      <c r="AV19" s="114">
        <f>VLOOKUP($A19,House!$A$4:$DS$438,46,FALSE)</f>
        <v>151</v>
      </c>
      <c r="AW19" s="113">
        <f>VLOOKUP($A19,House!$A$4:$DS$438,47,FALSE)</f>
        <v>30.744205690000001</v>
      </c>
      <c r="AX19" s="114">
        <f>VLOOKUP($A19,House!$A$4:$DS$438,48,FALSE)</f>
        <v>206</v>
      </c>
      <c r="AY19" s="113">
        <f>VLOOKUP($A19,House!$A$4:$DS$438,49,FALSE)</f>
        <v>32.784661999999997</v>
      </c>
      <c r="AZ19" s="114">
        <f>VLOOKUP($A19,House!$A$4:$DS$438,50,FALSE)</f>
        <v>238</v>
      </c>
      <c r="BA19" s="115">
        <f>VLOOKUP($A19,House!$A$4:$DS$438,51,FALSE)</f>
        <v>53236</v>
      </c>
      <c r="BB19" s="60">
        <f>VLOOKUP($A19,House!$A$4:$DS$438,52,FALSE)</f>
        <v>317</v>
      </c>
      <c r="BC19" s="59">
        <f>VLOOKUP($A19,House!$A$4:$DS$438,53,FALSE)</f>
        <v>56279</v>
      </c>
      <c r="BD19" s="49">
        <f>VLOOKUP($A19,House!$A$4:$DS$438,54,FALSE)</f>
        <v>351</v>
      </c>
      <c r="BE19" s="165">
        <f>VLOOKUP($A19,House!$A$4:$DS$438,55,FALSE)</f>
        <v>51.64041864</v>
      </c>
      <c r="BF19" s="51" t="str">
        <f>VLOOKUP($A19,House!$A$4:$DS$438,56,FALSE)</f>
        <v/>
      </c>
      <c r="BG19" s="44" t="str">
        <f>VLOOKUP($A19,House!$A$4:$DS$438,57,FALSE)</f>
        <v/>
      </c>
      <c r="BH19" s="162" t="str">
        <f>VLOOKUP($A19,House!$A$4:$DS$438,58,FALSE)</f>
        <v/>
      </c>
      <c r="BI19" s="100">
        <f>VLOOKUP($A19,House!$A$4:$DS$438,59,FALSE)</f>
        <v>100</v>
      </c>
      <c r="BJ19" s="39">
        <f>VLOOKUP($A19,House!$A$4:$DS$438,60,FALSE)</f>
        <v>410780</v>
      </c>
      <c r="BK19" s="40">
        <f>VLOOKUP($A19,House!$A$4:$DS$438,61,FALSE)</f>
        <v>211530</v>
      </c>
      <c r="BL19" s="40">
        <f>VLOOKUP($A19,House!$A$4:$DS$438,62,FALSE)</f>
        <v>194721</v>
      </c>
      <c r="BM19" s="39">
        <f>VLOOKUP($A19,House!$A$4:$DS$438,63,FALSE)</f>
        <v>360760</v>
      </c>
      <c r="BN19" s="40">
        <f>VLOOKUP($A19,House!$A$4:$DS$438,64,FALSE)</f>
        <v>178892</v>
      </c>
      <c r="BO19" s="40">
        <f>VLOOKUP($A19,House!$A$4:$DS$438,65,FALSE)</f>
        <v>167348</v>
      </c>
      <c r="BP19" s="39">
        <f>VLOOKUP($A19,House!$A$4:$DS$438,66,FALSE)</f>
        <v>100</v>
      </c>
      <c r="BQ19" s="40">
        <f>VLOOKUP($A19,House!$A$4:$DS$438,67,FALSE)</f>
        <v>54.6</v>
      </c>
      <c r="BR19" s="40">
        <f>VLOOKUP($A19,House!$A$4:$DS$438,68,FALSE)</f>
        <v>43.9</v>
      </c>
      <c r="BS19" s="39">
        <f>VLOOKUP($A19,House!$A$4:$DS$438,69,FALSE)</f>
        <v>100</v>
      </c>
      <c r="BT19" s="40">
        <f>VLOOKUP($A19,House!$A$4:$DS$438,70,FALSE)</f>
        <v>55.5</v>
      </c>
      <c r="BU19" s="40">
        <f>VLOOKUP($A19,House!$A$4:$DS$438,71,FALSE)</f>
        <v>43</v>
      </c>
      <c r="BV19" s="39">
        <f>VLOOKUP($A19,House!$A$4:$DS$438,72,FALSE)</f>
        <v>406125</v>
      </c>
      <c r="BW19" s="40">
        <f>VLOOKUP($A19,House!$A$4:$DS$438,73,FALSE)</f>
        <v>215405</v>
      </c>
      <c r="BX19" s="40">
        <f>VLOOKUP($A19,House!$A$4:$DS$438,74,FALSE)</f>
        <v>190713</v>
      </c>
      <c r="BY19" s="40">
        <f>VLOOKUP($A19,House!$A$4:$DS$438,75,FALSE)</f>
        <v>0</v>
      </c>
      <c r="BZ19" s="40">
        <f>VLOOKUP($A19,House!$A$4:$DS$438,76,FALSE)</f>
        <v>0</v>
      </c>
      <c r="CA19" s="159">
        <f>VLOOKUP($A19,House!$A$4:$DS$438,77,FALSE)</f>
        <v>7</v>
      </c>
      <c r="CB19" s="39">
        <f>VLOOKUP($A19,House!$A$4:$DS$438,78,FALSE)</f>
        <v>316971</v>
      </c>
      <c r="CC19" s="40">
        <f>VLOOKUP($A19,House!$A$4:$DS$438,79,FALSE)</f>
        <v>182717</v>
      </c>
      <c r="CD19" s="40">
        <f>VLOOKUP($A19,House!$A$4:$DS$438,80,FALSE)</f>
        <v>134254</v>
      </c>
      <c r="CE19" s="159">
        <f>VLOOKUP($A19,House!$A$4:$DS$438,81,FALSE)</f>
        <v>0</v>
      </c>
      <c r="CF19" s="39">
        <f>VLOOKUP($A19,House!$A$4:$DS$438,82,FALSE)</f>
        <v>355842</v>
      </c>
      <c r="CG19" s="40">
        <f>VLOOKUP($A19,House!$A$4:$DS$438,83,FALSE)</f>
        <v>184693</v>
      </c>
      <c r="CH19" s="40">
        <f>VLOOKUP($A19,House!$A$4:$DS$438,84,FALSE)</f>
        <v>171149</v>
      </c>
      <c r="CI19" s="159">
        <f>VLOOKUP($A19,House!$A$4:$DS$438,85,FALSE)</f>
        <v>0</v>
      </c>
      <c r="CJ19" s="39" t="str">
        <f>VLOOKUP($A19,House!$A$4:$DS$438,86,FALSE)</f>
        <v/>
      </c>
      <c r="CK19" s="40" t="str">
        <f>VLOOKUP($A19,House!$A$4:$DS$438,87,FALSE)</f>
        <v/>
      </c>
      <c r="CL19" s="40" t="str">
        <f>VLOOKUP($A19,House!$A$4:$DS$438,88,FALSE)</f>
        <v/>
      </c>
      <c r="CM19" s="159" t="str">
        <f>VLOOKUP($A19,House!$A$4:$DS$438,89,FALSE)</f>
        <v/>
      </c>
      <c r="CN19" s="39" t="str">
        <f>VLOOKUP($A19,House!$A$4:$DS$438,90,FALSE)</f>
        <v/>
      </c>
      <c r="CO19" s="159" t="str">
        <f>VLOOKUP($A19,House!$A$4:$DS$438,91,FALSE)</f>
        <v/>
      </c>
      <c r="CP19" s="39" t="str">
        <f>VLOOKUP($A19,House!$A$4:$DS$438,92,FALSE)</f>
        <v/>
      </c>
      <c r="CQ19" s="40" t="str">
        <f>VLOOKUP($A19,House!$A$4:$DS$438,93,FALSE)</f>
        <v/>
      </c>
      <c r="CR19" s="40" t="str">
        <f>VLOOKUP($A19,House!$A$4:$DS$438,94,FALSE)</f>
        <v/>
      </c>
      <c r="CS19" s="159" t="str">
        <f>VLOOKUP($A19,House!$A$4:$DS$438,95,FALSE)</f>
        <v/>
      </c>
      <c r="CT19" s="39">
        <f>VLOOKUP($A19,House!$A$4:$DS$438,96,FALSE)</f>
        <v>692935</v>
      </c>
      <c r="CU19" s="40">
        <f>VLOOKUP($A19,House!$A$4:$DS$438,97,FALSE)</f>
        <v>506190</v>
      </c>
      <c r="CV19" s="40">
        <f>VLOOKUP($A19,House!$A$4:$DS$438,98,FALSE)</f>
        <v>85580</v>
      </c>
      <c r="CW19" s="40">
        <f>VLOOKUP($A19,House!$A$4:$DS$438,99,FALSE)</f>
        <v>62340</v>
      </c>
      <c r="CX19" s="40">
        <f>VLOOKUP($A19,House!$A$4:$DS$438,100,FALSE)</f>
        <v>20255</v>
      </c>
      <c r="CY19" s="40">
        <f>VLOOKUP($A19,House!$A$4:$DS$438,101,FALSE)</f>
        <v>1585</v>
      </c>
      <c r="CZ19" s="40">
        <f>VLOOKUP($A19,House!$A$4:$DS$438,102,FALSE)</f>
        <v>16985</v>
      </c>
      <c r="DA19" s="39">
        <f>VLOOKUP($A19,House!$A$4:$DS$438,103,FALSE)</f>
        <v>575595</v>
      </c>
      <c r="DB19" s="40">
        <f>VLOOKUP($A19,House!$A$4:$DS$438,104,FALSE)</f>
        <v>442220</v>
      </c>
      <c r="DC19" s="40">
        <f>VLOOKUP($A19,House!$A$4:$DS$438,105,FALSE)</f>
        <v>64440</v>
      </c>
      <c r="DD19" s="40">
        <f>VLOOKUP($A19,House!$A$4:$DS$438,106,FALSE)</f>
        <v>43645</v>
      </c>
      <c r="DE19" s="40">
        <f>VLOOKUP($A19,House!$A$4:$DS$438,107,FALSE)</f>
        <v>15940</v>
      </c>
      <c r="DF19" s="40">
        <f>VLOOKUP($A19,House!$A$4:$DS$438,108,FALSE)</f>
        <v>1455</v>
      </c>
      <c r="DG19" s="40">
        <f>VLOOKUP($A19,House!$A$4:$DS$438,109,FALSE)</f>
        <v>7895</v>
      </c>
      <c r="DH19" s="39">
        <f>VLOOKUP($A19,House!$A$4:$DS$438,110,FALSE)</f>
        <v>696345</v>
      </c>
      <c r="DI19" s="40">
        <f>VLOOKUP($A19,House!$A$4:$DS$438,111,FALSE)</f>
        <v>515099</v>
      </c>
      <c r="DJ19" s="40">
        <f>VLOOKUP($A19,House!$A$4:$DS$438,112,FALSE)</f>
        <v>85287</v>
      </c>
      <c r="DK19" s="40">
        <f>VLOOKUP($A19,House!$A$4:$DS$438,113,FALSE)</f>
        <v>58491</v>
      </c>
      <c r="DL19" s="40">
        <f>VLOOKUP($A19,House!$A$4:$DS$438,114,FALSE)</f>
        <v>22263</v>
      </c>
      <c r="DM19" s="40">
        <f>VLOOKUP($A19,House!$A$4:$DS$438,115,FALSE)</f>
        <v>1684</v>
      </c>
      <c r="DN19" s="159">
        <f>VLOOKUP($A19,House!$A$4:$DS$438,116,FALSE)</f>
        <v>13521</v>
      </c>
      <c r="DO19" s="39">
        <f>VLOOKUP($A19,House!$A$4:$DS$438,117,FALSE)</f>
        <v>571710</v>
      </c>
      <c r="DP19" s="40">
        <f>VLOOKUP($A19,House!$A$4:$DS$438,118,FALSE)</f>
        <v>444343</v>
      </c>
      <c r="DQ19" s="40">
        <f>VLOOKUP($A19,House!$A$4:$DS$438,119,FALSE)</f>
        <v>60538</v>
      </c>
      <c r="DR19" s="40">
        <f>VLOOKUP($A19,House!$A$4:$DS$438,120,FALSE)</f>
        <v>40744</v>
      </c>
      <c r="DS19" s="40">
        <f>VLOOKUP($A19,House!$A$4:$DS$438,121,FALSE)</f>
        <v>17386</v>
      </c>
      <c r="DT19" s="40">
        <f>VLOOKUP($A19,House!$A$4:$DS$438,122,FALSE)</f>
        <v>1435</v>
      </c>
      <c r="DU19" s="159">
        <f>VLOOKUP($A19,House!$A$4:$DS$438,123,FALSE)</f>
        <v>7264</v>
      </c>
    </row>
    <row r="20" spans="1:125">
      <c r="A20" s="155" t="s">
        <v>767</v>
      </c>
      <c r="B20" s="155" t="str">
        <f>VLOOKUP($A20,House!$A$4:$DS$438,2,FALSE)</f>
        <v>FL-22</v>
      </c>
      <c r="C20" s="140" t="s">
        <v>126</v>
      </c>
      <c r="D20" s="97" t="s">
        <v>437</v>
      </c>
      <c r="E20" s="4" t="s">
        <v>3089</v>
      </c>
      <c r="F20" s="29" t="s">
        <v>3090</v>
      </c>
      <c r="G20" s="156" t="s">
        <v>3091</v>
      </c>
      <c r="H20" s="98">
        <v>44834</v>
      </c>
      <c r="I20" s="99" t="s">
        <v>3092</v>
      </c>
      <c r="J20" s="166" t="s">
        <v>3074</v>
      </c>
      <c r="K20" s="150">
        <v>1966</v>
      </c>
      <c r="L20" s="100" t="s">
        <v>85</v>
      </c>
      <c r="M20" s="100" t="s">
        <v>49</v>
      </c>
      <c r="N20" s="100" t="s">
        <v>410</v>
      </c>
      <c r="O20" s="100" t="s">
        <v>87</v>
      </c>
      <c r="P20" s="100" t="str">
        <f>VLOOKUP($A20,House!$A$4:$DS$438,14,FALSE)</f>
        <v>Won</v>
      </c>
      <c r="Q20" s="43">
        <f>VLOOKUP($A20,House!$A$4:$DS$438,15,FALSE)</f>
        <v>57.148486509999998</v>
      </c>
      <c r="R20" s="162">
        <f>VLOOKUP($A20,House!$A$4:$DS$438,16,FALSE)</f>
        <v>42.279769950000002</v>
      </c>
      <c r="S20" s="43">
        <f>VLOOKUP($A20,House!$A$4:$DS$438,17,FALSE)</f>
        <v>56.764436910000001</v>
      </c>
      <c r="T20" s="162">
        <f>VLOOKUP($A20,House!$A$4:$DS$438,18,FALSE)</f>
        <v>41.01974293</v>
      </c>
      <c r="U20" s="43">
        <f>VLOOKUP($A20,House!$A$4:$DS$438,19,FALSE)</f>
        <v>56.3</v>
      </c>
      <c r="V20" s="162">
        <f>VLOOKUP($A20,House!$A$4:$DS$438,20,FALSE)</f>
        <v>43</v>
      </c>
      <c r="W20" s="43">
        <f>VLOOKUP($A20,House!$A$4:$DS$438,21,FALSE)</f>
        <v>58.3</v>
      </c>
      <c r="X20" s="162">
        <f>VLOOKUP($A20,House!$A$4:$DS$438,22,FALSE)</f>
        <v>41</v>
      </c>
      <c r="Y20" s="43">
        <f>VLOOKUP($A20,House!$A$4:$DS$438,23,FALSE)</f>
        <v>58.601550520000004</v>
      </c>
      <c r="Z20" s="162">
        <f>VLOOKUP($A20,House!$A$4:$DS$438,24,FALSE)</f>
        <v>41.398449479999996</v>
      </c>
      <c r="AA20" s="43">
        <f>VLOOKUP($A20,House!$A$4:$DS$438,25,FALSE)</f>
        <v>62.023696350000002</v>
      </c>
      <c r="AB20" s="162">
        <f>VLOOKUP($A20,House!$A$4:$DS$438,26,FALSE)</f>
        <v>37.976303649999998</v>
      </c>
      <c r="AC20" s="43">
        <f>VLOOKUP($A20,House!$A$4:$DS$438,27,FALSE)</f>
        <v>58.935326330000002</v>
      </c>
      <c r="AD20" s="162">
        <f>VLOOKUP($A20,House!$A$4:$DS$438,28,FALSE)</f>
        <v>41.064673669999998</v>
      </c>
      <c r="AE20" s="43" t="str">
        <f>VLOOKUP($A20,House!$A$4:$DS$438,29,FALSE)</f>
        <v>Redrawn</v>
      </c>
      <c r="AF20" s="162" t="str">
        <f>VLOOKUP($A20,House!$A$4:$DS$438,30,FALSE)</f>
        <v/>
      </c>
      <c r="AG20" s="43" t="str">
        <f>VLOOKUP($A20,House!$A$4:$DS$438,31,FALSE)</f>
        <v>Redrawn</v>
      </c>
      <c r="AH20" s="162" t="str">
        <f>VLOOKUP($A20,House!$A$4:$DS$438,32,FALSE)</f>
        <v/>
      </c>
      <c r="AI20" s="43">
        <f>VLOOKUP($A20,House!$A$4:$DS$438,33,FALSE)</f>
        <v>66.103560169999994</v>
      </c>
      <c r="AJ20" s="44">
        <f>VLOOKUP($A20,House!$A$4:$DS$438,34,FALSE)</f>
        <v>12.850491460000001</v>
      </c>
      <c r="AK20" s="44">
        <f>VLOOKUP($A20,House!$A$4:$DS$438,35,FALSE)</f>
        <v>17.071908950000001</v>
      </c>
      <c r="AL20" s="44">
        <f>VLOOKUP($A20,House!$A$4:$DS$438,36,FALSE)</f>
        <v>2.6402671309999999</v>
      </c>
      <c r="AM20" s="44">
        <f>VLOOKUP($A20,House!$A$4:$DS$438,37,FALSE)</f>
        <v>0.1373277524</v>
      </c>
      <c r="AN20" s="44">
        <f>VLOOKUP($A20,House!$A$4:$DS$438,38,FALSE)</f>
        <v>1.196444528</v>
      </c>
      <c r="AO20" s="43">
        <f>VLOOKUP($A20,House!$A$4:$DS$438,39,FALSE)</f>
        <v>67.516927949999996</v>
      </c>
      <c r="AP20" s="44">
        <f>VLOOKUP($A20,House!$A$4:$DS$438,40,FALSE)</f>
        <v>11.20447684</v>
      </c>
      <c r="AQ20" s="44">
        <f>VLOOKUP($A20,House!$A$4:$DS$438,41,FALSE)</f>
        <v>16.565140289999999</v>
      </c>
      <c r="AR20" s="44">
        <f>VLOOKUP($A20,House!$A$4:$DS$438,42,FALSE)</f>
        <v>2.7642192969999999</v>
      </c>
      <c r="AS20" s="44">
        <f>VLOOKUP($A20,House!$A$4:$DS$438,43,FALSE)</f>
        <v>0.1438831096</v>
      </c>
      <c r="AT20" s="163">
        <f>VLOOKUP($A20,House!$A$4:$DS$438,44,FALSE)</f>
        <v>1.805352522</v>
      </c>
      <c r="AU20" s="116">
        <f>VLOOKUP($A20,House!$A$4:$DS$438,45,FALSE)</f>
        <v>91.606652920000002</v>
      </c>
      <c r="AV20" s="46">
        <f>VLOOKUP($A20,House!$A$4:$DS$438,46,FALSE)</f>
        <v>100</v>
      </c>
      <c r="AW20" s="47">
        <f>VLOOKUP($A20,House!$A$4:$DS$438,47,FALSE)</f>
        <v>39.814049070000003</v>
      </c>
      <c r="AX20" s="46">
        <f>VLOOKUP($A20,House!$A$4:$DS$438,48,FALSE)</f>
        <v>95</v>
      </c>
      <c r="AY20" s="47">
        <f>VLOOKUP($A20,House!$A$4:$DS$438,49,FALSE)</f>
        <v>45.121666419999997</v>
      </c>
      <c r="AZ20" s="164">
        <f>VLOOKUP($A20,House!$A$4:$DS$438,50,FALSE)</f>
        <v>103</v>
      </c>
      <c r="BA20" s="48">
        <f>VLOOKUP($A20,House!$A$4:$DS$438,51,FALSE)</f>
        <v>64929</v>
      </c>
      <c r="BB20" s="49">
        <f>VLOOKUP($A20,House!$A$4:$DS$438,52,FALSE)</f>
        <v>178</v>
      </c>
      <c r="BC20" s="50">
        <f>VLOOKUP($A20,House!$A$4:$DS$438,53,FALSE)</f>
        <v>72345</v>
      </c>
      <c r="BD20" s="49">
        <f>VLOOKUP($A20,House!$A$4:$DS$438,54,FALSE)</f>
        <v>185</v>
      </c>
      <c r="BE20" s="165">
        <f>VLOOKUP($A20,House!$A$4:$DS$438,55,FALSE)</f>
        <v>36.276532260000003</v>
      </c>
      <c r="BF20" s="51" t="str">
        <f>VLOOKUP($A20,House!$A$4:$DS$438,56,FALSE)</f>
        <v/>
      </c>
      <c r="BG20" s="44" t="str">
        <f>VLOOKUP($A20,House!$A$4:$DS$438,57,FALSE)</f>
        <v/>
      </c>
      <c r="BH20" s="162" t="str">
        <f>VLOOKUP($A20,House!$A$4:$DS$438,58,FALSE)</f>
        <v/>
      </c>
      <c r="BI20" s="100">
        <f>VLOOKUP($A20,House!$A$4:$DS$438,59,FALSE)</f>
        <v>109</v>
      </c>
      <c r="BJ20" s="39">
        <f>VLOOKUP($A20,House!$A$4:$DS$438,60,FALSE)</f>
        <v>413647</v>
      </c>
      <c r="BK20" s="40">
        <f>VLOOKUP($A20,House!$A$4:$DS$438,61,FALSE)</f>
        <v>236393</v>
      </c>
      <c r="BL20" s="40">
        <f>VLOOKUP($A20,House!$A$4:$DS$438,62,FALSE)</f>
        <v>174889</v>
      </c>
      <c r="BM20" s="39">
        <f>VLOOKUP($A20,House!$A$4:$DS$438,63,FALSE)</f>
        <v>356482</v>
      </c>
      <c r="BN20" s="40">
        <f>VLOOKUP($A20,House!$A$4:$DS$438,64,FALSE)</f>
        <v>202355</v>
      </c>
      <c r="BO20" s="40">
        <f>VLOOKUP($A20,House!$A$4:$DS$438,65,FALSE)</f>
        <v>146228</v>
      </c>
      <c r="BP20" s="39">
        <f>VLOOKUP($A20,House!$A$4:$DS$438,66,FALSE)</f>
        <v>100</v>
      </c>
      <c r="BQ20" s="40">
        <f>VLOOKUP($A20,House!$A$4:$DS$438,67,FALSE)</f>
        <v>56.3</v>
      </c>
      <c r="BR20" s="40">
        <f>VLOOKUP($A20,House!$A$4:$DS$438,68,FALSE)</f>
        <v>43</v>
      </c>
      <c r="BS20" s="39">
        <f>VLOOKUP($A20,House!$A$4:$DS$438,69,FALSE)</f>
        <v>100</v>
      </c>
      <c r="BT20" s="40">
        <f>VLOOKUP($A20,House!$A$4:$DS$438,70,FALSE)</f>
        <v>58.3</v>
      </c>
      <c r="BU20" s="40">
        <f>VLOOKUP($A20,House!$A$4:$DS$438,71,FALSE)</f>
        <v>41</v>
      </c>
      <c r="BV20" s="39">
        <f>VLOOKUP($A20,House!$A$4:$DS$438,72,FALSE)</f>
        <v>402317</v>
      </c>
      <c r="BW20" s="40">
        <f>VLOOKUP($A20,House!$A$4:$DS$438,73,FALSE)</f>
        <v>235764</v>
      </c>
      <c r="BX20" s="40">
        <f>VLOOKUP($A20,House!$A$4:$DS$438,74,FALSE)</f>
        <v>166553</v>
      </c>
      <c r="BY20" s="40">
        <f>VLOOKUP($A20,House!$A$4:$DS$438,75,FALSE)</f>
        <v>0</v>
      </c>
      <c r="BZ20" s="40">
        <f>VLOOKUP($A20,House!$A$4:$DS$438,76,FALSE)</f>
        <v>0</v>
      </c>
      <c r="CA20" s="159">
        <f>VLOOKUP($A20,House!$A$4:$DS$438,77,FALSE)</f>
        <v>0</v>
      </c>
      <c r="CB20" s="39">
        <f>VLOOKUP($A20,House!$A$4:$DS$438,78,FALSE)</f>
        <v>297683</v>
      </c>
      <c r="CC20" s="40">
        <f>VLOOKUP($A20,House!$A$4:$DS$438,79,FALSE)</f>
        <v>184634</v>
      </c>
      <c r="CD20" s="40">
        <f>VLOOKUP($A20,House!$A$4:$DS$438,80,FALSE)</f>
        <v>113049</v>
      </c>
      <c r="CE20" s="159">
        <f>VLOOKUP($A20,House!$A$4:$DS$438,81,FALSE)</f>
        <v>0</v>
      </c>
      <c r="CF20" s="39">
        <f>VLOOKUP($A20,House!$A$4:$DS$438,82,FALSE)</f>
        <v>337850</v>
      </c>
      <c r="CG20" s="40">
        <f>VLOOKUP($A20,House!$A$4:$DS$438,83,FALSE)</f>
        <v>199113</v>
      </c>
      <c r="CH20" s="40">
        <f>VLOOKUP($A20,House!$A$4:$DS$438,84,FALSE)</f>
        <v>138737</v>
      </c>
      <c r="CI20" s="159">
        <f>VLOOKUP($A20,House!$A$4:$DS$438,85,FALSE)</f>
        <v>0</v>
      </c>
      <c r="CJ20" s="39" t="str">
        <f>VLOOKUP($A20,House!$A$4:$DS$438,86,FALSE)</f>
        <v/>
      </c>
      <c r="CK20" s="40" t="str">
        <f>VLOOKUP($A20,House!$A$4:$DS$438,87,FALSE)</f>
        <v/>
      </c>
      <c r="CL20" s="40" t="str">
        <f>VLOOKUP($A20,House!$A$4:$DS$438,88,FALSE)</f>
        <v/>
      </c>
      <c r="CM20" s="159" t="str">
        <f>VLOOKUP($A20,House!$A$4:$DS$438,89,FALSE)</f>
        <v/>
      </c>
      <c r="CN20" s="39" t="str">
        <f>VLOOKUP($A20,House!$A$4:$DS$438,90,FALSE)</f>
        <v/>
      </c>
      <c r="CO20" s="159" t="str">
        <f>VLOOKUP($A20,House!$A$4:$DS$438,91,FALSE)</f>
        <v/>
      </c>
      <c r="CP20" s="39" t="str">
        <f>VLOOKUP($A20,House!$A$4:$DS$438,92,FALSE)</f>
        <v/>
      </c>
      <c r="CQ20" s="40" t="str">
        <f>VLOOKUP($A20,House!$A$4:$DS$438,93,FALSE)</f>
        <v/>
      </c>
      <c r="CR20" s="40" t="str">
        <f>VLOOKUP($A20,House!$A$4:$DS$438,94,FALSE)</f>
        <v/>
      </c>
      <c r="CS20" s="159" t="str">
        <f>VLOOKUP($A20,House!$A$4:$DS$438,95,FALSE)</f>
        <v/>
      </c>
      <c r="CT20" s="39">
        <f>VLOOKUP($A20,House!$A$4:$DS$438,96,FALSE)</f>
        <v>663095</v>
      </c>
      <c r="CU20" s="40">
        <f>VLOOKUP($A20,House!$A$4:$DS$438,97,FALSE)</f>
        <v>406845</v>
      </c>
      <c r="CV20" s="40">
        <f>VLOOKUP($A20,House!$A$4:$DS$438,98,FALSE)</f>
        <v>95380</v>
      </c>
      <c r="CW20" s="40">
        <f>VLOOKUP($A20,House!$A$4:$DS$438,99,FALSE)</f>
        <v>129900</v>
      </c>
      <c r="CX20" s="40">
        <f>VLOOKUP($A20,House!$A$4:$DS$438,100,FALSE)</f>
        <v>18435</v>
      </c>
      <c r="CY20" s="40">
        <f>VLOOKUP($A20,House!$A$4:$DS$438,101,FALSE)</f>
        <v>910</v>
      </c>
      <c r="CZ20" s="40">
        <f>VLOOKUP($A20,House!$A$4:$DS$438,102,FALSE)</f>
        <v>11625</v>
      </c>
      <c r="DA20" s="39">
        <f>VLOOKUP($A20,House!$A$4:$DS$438,103,FALSE)</f>
        <v>531575</v>
      </c>
      <c r="DB20" s="40">
        <f>VLOOKUP($A20,House!$A$4:$DS$438,104,FALSE)</f>
        <v>351390</v>
      </c>
      <c r="DC20" s="40">
        <f>VLOOKUP($A20,House!$A$4:$DS$438,105,FALSE)</f>
        <v>68310</v>
      </c>
      <c r="DD20" s="40">
        <f>VLOOKUP($A20,House!$A$4:$DS$438,106,FALSE)</f>
        <v>90750</v>
      </c>
      <c r="DE20" s="40">
        <f>VLOOKUP($A20,House!$A$4:$DS$438,107,FALSE)</f>
        <v>14035</v>
      </c>
      <c r="DF20" s="40">
        <f>VLOOKUP($A20,House!$A$4:$DS$438,108,FALSE)</f>
        <v>730</v>
      </c>
      <c r="DG20" s="40">
        <f>VLOOKUP($A20,House!$A$4:$DS$438,109,FALSE)</f>
        <v>6360</v>
      </c>
      <c r="DH20" s="39">
        <f>VLOOKUP($A20,House!$A$4:$DS$438,110,FALSE)</f>
        <v>696345</v>
      </c>
      <c r="DI20" s="40">
        <f>VLOOKUP($A20,House!$A$4:$DS$438,111,FALSE)</f>
        <v>445859</v>
      </c>
      <c r="DJ20" s="40">
        <f>VLOOKUP($A20,House!$A$4:$DS$438,112,FALSE)</f>
        <v>89719</v>
      </c>
      <c r="DK20" s="40">
        <f>VLOOKUP($A20,House!$A$4:$DS$438,113,FALSE)</f>
        <v>124517</v>
      </c>
      <c r="DL20" s="40">
        <f>VLOOKUP($A20,House!$A$4:$DS$438,114,FALSE)</f>
        <v>19907</v>
      </c>
      <c r="DM20" s="40">
        <f>VLOOKUP($A20,House!$A$4:$DS$438,115,FALSE)</f>
        <v>1033</v>
      </c>
      <c r="DN20" s="159">
        <f>VLOOKUP($A20,House!$A$4:$DS$438,116,FALSE)</f>
        <v>15310</v>
      </c>
      <c r="DO20" s="39">
        <f>VLOOKUP($A20,House!$A$4:$DS$438,117,FALSE)</f>
        <v>565042</v>
      </c>
      <c r="DP20" s="40">
        <f>VLOOKUP($A20,House!$A$4:$DS$438,118,FALSE)</f>
        <v>381499</v>
      </c>
      <c r="DQ20" s="40">
        <f>VLOOKUP($A20,House!$A$4:$DS$438,119,FALSE)</f>
        <v>63310</v>
      </c>
      <c r="DR20" s="40">
        <f>VLOOKUP($A20,House!$A$4:$DS$438,120,FALSE)</f>
        <v>93600</v>
      </c>
      <c r="DS20" s="40">
        <f>VLOOKUP($A20,House!$A$4:$DS$438,121,FALSE)</f>
        <v>15619</v>
      </c>
      <c r="DT20" s="40">
        <f>VLOOKUP($A20,House!$A$4:$DS$438,122,FALSE)</f>
        <v>813</v>
      </c>
      <c r="DU20" s="159">
        <f>VLOOKUP($A20,House!$A$4:$DS$438,123,FALSE)</f>
        <v>10201</v>
      </c>
    </row>
    <row r="21" spans="1:125" hidden="1">
      <c r="A21" s="154"/>
      <c r="B21" s="154" t="str">
        <f>VLOOKUP($A21,House!$A$4:$DS$438,2,FALSE)</f>
        <v>#N/A</v>
      </c>
      <c r="C21" s="140" t="str">
        <f>VLOOKUP($A21,House!$A$4:$DS$438,3,FALSE)</f>
        <v>#N/A</v>
      </c>
      <c r="D21" s="97" t="str">
        <f>VLOOKUP($A21,House!$A$4:$DS$438,4,FALSE)</f>
        <v>#N/A</v>
      </c>
      <c r="E21" s="4" t="str">
        <f>VLOOKUP($A21,House!$A$4:$DS$438,5,FALSE)</f>
        <v>#N/A</v>
      </c>
      <c r="F21" s="29" t="str">
        <f>VLOOKUP($A21,House!$A$4:$DS$438,6,FALSE)</f>
        <v>#N/A</v>
      </c>
      <c r="G21" s="156" t="str">
        <f>VLOOKUP($A21,House!$A$4:$DS$438,7,FALSE)</f>
        <v>#N/A</v>
      </c>
      <c r="H21" s="98"/>
      <c r="I21" s="99"/>
      <c r="J21" s="166" t="str">
        <f>VLOOKUP($A21,House!$A$4:$DS$438,8,FALSE)</f>
        <v>#N/A</v>
      </c>
      <c r="K21" s="150" t="str">
        <f>VLOOKUP($A21,House!$A$4:$DS$438,9,FALSE)</f>
        <v>#N/A</v>
      </c>
      <c r="L21" s="100" t="str">
        <f>VLOOKUP($A21,House!$A$4:$DS$438,10,FALSE)</f>
        <v>#N/A</v>
      </c>
      <c r="M21" s="100" t="str">
        <f>VLOOKUP($A21,House!$A$4:$DS$438,11,FALSE)</f>
        <v>#N/A</v>
      </c>
      <c r="N21" s="100" t="str">
        <f>VLOOKUP($A21,House!$A$4:$DS$438,12,FALSE)</f>
        <v>#N/A</v>
      </c>
      <c r="O21" s="100" t="str">
        <f>VLOOKUP($A21,House!$A$4:$DS$438,13,FALSE)</f>
        <v>#N/A</v>
      </c>
      <c r="P21" s="100" t="str">
        <f>VLOOKUP($A21,House!$A$4:$DS$438,14,FALSE)</f>
        <v>#N/A</v>
      </c>
      <c r="Q21" s="43" t="str">
        <f>VLOOKUP($A21,House!$A$4:$DS$438,15,FALSE)</f>
        <v>#N/A</v>
      </c>
      <c r="R21" s="162" t="str">
        <f>VLOOKUP($A21,House!$A$4:$DS$438,16,FALSE)</f>
        <v>#N/A</v>
      </c>
      <c r="S21" s="43" t="str">
        <f>VLOOKUP($A21,House!$A$4:$DS$438,17,FALSE)</f>
        <v>#N/A</v>
      </c>
      <c r="T21" s="162" t="str">
        <f>VLOOKUP($A21,House!$A$4:$DS$438,18,FALSE)</f>
        <v>#N/A</v>
      </c>
      <c r="U21" s="43" t="str">
        <f>VLOOKUP($A21,House!$A$4:$DS$438,19,FALSE)</f>
        <v>#N/A</v>
      </c>
      <c r="V21" s="162" t="str">
        <f>VLOOKUP($A21,House!$A$4:$DS$438,20,FALSE)</f>
        <v>#N/A</v>
      </c>
      <c r="W21" s="43" t="str">
        <f>VLOOKUP($A21,House!$A$4:$DS$438,21,FALSE)</f>
        <v>#N/A</v>
      </c>
      <c r="X21" s="162" t="str">
        <f>VLOOKUP($A21,House!$A$4:$DS$438,22,FALSE)</f>
        <v>#N/A</v>
      </c>
      <c r="Y21" s="43" t="str">
        <f>VLOOKUP($A21,House!$A$4:$DS$438,23,FALSE)</f>
        <v>#N/A</v>
      </c>
      <c r="Z21" s="162" t="str">
        <f>VLOOKUP($A21,House!$A$4:$DS$438,24,FALSE)</f>
        <v>#N/A</v>
      </c>
      <c r="AA21" s="43" t="str">
        <f>VLOOKUP($A21,House!$A$4:$DS$438,25,FALSE)</f>
        <v>#N/A</v>
      </c>
      <c r="AB21" s="162" t="str">
        <f>VLOOKUP($A21,House!$A$4:$DS$438,26,FALSE)</f>
        <v>#N/A</v>
      </c>
      <c r="AC21" s="43" t="str">
        <f>VLOOKUP($A21,House!$A$4:$DS$438,27,FALSE)</f>
        <v>#N/A</v>
      </c>
      <c r="AD21" s="162" t="str">
        <f>VLOOKUP($A21,House!$A$4:$DS$438,28,FALSE)</f>
        <v>#N/A</v>
      </c>
      <c r="AE21" s="43" t="str">
        <f>VLOOKUP($A21,House!$A$4:$DS$438,29,FALSE)</f>
        <v>#N/A</v>
      </c>
      <c r="AF21" s="162" t="str">
        <f>VLOOKUP($A21,House!$A$4:$DS$438,30,FALSE)</f>
        <v>#N/A</v>
      </c>
      <c r="AG21" s="43" t="str">
        <f>VLOOKUP($A21,House!$A$4:$DS$438,31,FALSE)</f>
        <v>#N/A</v>
      </c>
      <c r="AH21" s="162" t="str">
        <f>VLOOKUP($A21,House!$A$4:$DS$438,32,FALSE)</f>
        <v>#N/A</v>
      </c>
      <c r="AI21" s="43" t="str">
        <f>VLOOKUP($A21,House!$A$4:$DS$438,33,FALSE)</f>
        <v>#N/A</v>
      </c>
      <c r="AJ21" s="44" t="str">
        <f>VLOOKUP($A21,House!$A$4:$DS$438,34,FALSE)</f>
        <v>#N/A</v>
      </c>
      <c r="AK21" s="44" t="str">
        <f>VLOOKUP($A21,House!$A$4:$DS$438,35,FALSE)</f>
        <v>#N/A</v>
      </c>
      <c r="AL21" s="44" t="str">
        <f>VLOOKUP($A21,House!$A$4:$DS$438,36,FALSE)</f>
        <v>#N/A</v>
      </c>
      <c r="AM21" s="44" t="str">
        <f>VLOOKUP($A21,House!$A$4:$DS$438,37,FALSE)</f>
        <v>#N/A</v>
      </c>
      <c r="AN21" s="44" t="str">
        <f>VLOOKUP($A21,House!$A$4:$DS$438,38,FALSE)</f>
        <v>#N/A</v>
      </c>
      <c r="AO21" s="43" t="str">
        <f>VLOOKUP($A21,House!$A$4:$DS$438,39,FALSE)</f>
        <v>#N/A</v>
      </c>
      <c r="AP21" s="44" t="str">
        <f>VLOOKUP($A21,House!$A$4:$DS$438,40,FALSE)</f>
        <v>#N/A</v>
      </c>
      <c r="AQ21" s="44" t="str">
        <f>VLOOKUP($A21,House!$A$4:$DS$438,41,FALSE)</f>
        <v>#N/A</v>
      </c>
      <c r="AR21" s="44" t="str">
        <f>VLOOKUP($A21,House!$A$4:$DS$438,42,FALSE)</f>
        <v>#N/A</v>
      </c>
      <c r="AS21" s="44" t="str">
        <f>VLOOKUP($A21,House!$A$4:$DS$438,43,FALSE)</f>
        <v>#N/A</v>
      </c>
      <c r="AT21" s="163" t="str">
        <f>VLOOKUP($A21,House!$A$4:$DS$438,44,FALSE)</f>
        <v>#N/A</v>
      </c>
      <c r="AU21" s="116" t="str">
        <f>VLOOKUP($A21,House!$A$4:$DS$438,45,FALSE)</f>
        <v>#N/A</v>
      </c>
      <c r="AV21" s="46" t="str">
        <f>VLOOKUP($A21,House!$A$4:$DS$438,46,FALSE)</f>
        <v>#N/A</v>
      </c>
      <c r="AW21" s="47" t="str">
        <f>VLOOKUP($A21,House!$A$4:$DS$438,47,FALSE)</f>
        <v>#N/A</v>
      </c>
      <c r="AX21" s="46" t="str">
        <f>VLOOKUP($A21,House!$A$4:$DS$438,48,FALSE)</f>
        <v>#N/A</v>
      </c>
      <c r="AY21" s="47" t="str">
        <f>VLOOKUP($A21,House!$A$4:$DS$438,49,FALSE)</f>
        <v>#N/A</v>
      </c>
      <c r="AZ21" s="164" t="str">
        <f>VLOOKUP($A21,House!$A$4:$DS$438,50,FALSE)</f>
        <v>#N/A</v>
      </c>
      <c r="BA21" s="48" t="str">
        <f>VLOOKUP($A21,House!$A$4:$DS$438,51,FALSE)</f>
        <v>#N/A</v>
      </c>
      <c r="BB21" s="49" t="str">
        <f>VLOOKUP($A21,House!$A$4:$DS$438,52,FALSE)</f>
        <v>#N/A</v>
      </c>
      <c r="BC21" s="50" t="str">
        <f>VLOOKUP($A21,House!$A$4:$DS$438,53,FALSE)</f>
        <v>#N/A</v>
      </c>
      <c r="BD21" s="49" t="str">
        <f>VLOOKUP($A21,House!$A$4:$DS$438,54,FALSE)</f>
        <v>#N/A</v>
      </c>
      <c r="BE21" s="165" t="str">
        <f>VLOOKUP($A21,House!$A$4:$DS$438,55,FALSE)</f>
        <v>#N/A</v>
      </c>
      <c r="BF21" s="49" t="str">
        <f>VLOOKUP($A21,House!$A$4:$DS$438,56,FALSE)</f>
        <v>#N/A</v>
      </c>
      <c r="BG21" s="44" t="str">
        <f>VLOOKUP($A21,House!$A$4:$DS$438,57,FALSE)</f>
        <v>#N/A</v>
      </c>
      <c r="BH21" s="162" t="str">
        <f>VLOOKUP($A21,House!$A$4:$DS$438,58,FALSE)</f>
        <v>#N/A</v>
      </c>
      <c r="BI21" s="100" t="str">
        <f>VLOOKUP($A21,House!$A$4:$DS$438,59,FALSE)</f>
        <v>#N/A</v>
      </c>
      <c r="BJ21" s="39" t="str">
        <f>VLOOKUP($A21,House!$A$4:$DS$438,60,FALSE)</f>
        <v>#N/A</v>
      </c>
      <c r="BK21" s="40" t="str">
        <f>VLOOKUP($A21,House!$A$4:$DS$438,61,FALSE)</f>
        <v>#N/A</v>
      </c>
      <c r="BL21" s="40" t="str">
        <f>VLOOKUP($A21,House!$A$4:$DS$438,62,FALSE)</f>
        <v>#N/A</v>
      </c>
      <c r="BM21" s="39" t="str">
        <f>VLOOKUP($A21,House!$A$4:$DS$438,63,FALSE)</f>
        <v>#N/A</v>
      </c>
      <c r="BN21" s="40" t="str">
        <f>VLOOKUP($A21,House!$A$4:$DS$438,64,FALSE)</f>
        <v>#N/A</v>
      </c>
      <c r="BO21" s="40" t="str">
        <f>VLOOKUP($A21,House!$A$4:$DS$438,65,FALSE)</f>
        <v>#N/A</v>
      </c>
      <c r="BP21" s="39" t="str">
        <f>VLOOKUP($A21,House!$A$4:$DS$438,66,FALSE)</f>
        <v>#N/A</v>
      </c>
      <c r="BQ21" s="40" t="str">
        <f>VLOOKUP($A21,House!$A$4:$DS$438,67,FALSE)</f>
        <v>#N/A</v>
      </c>
      <c r="BR21" s="40" t="str">
        <f>VLOOKUP($A21,House!$A$4:$DS$438,68,FALSE)</f>
        <v>#N/A</v>
      </c>
      <c r="BS21" s="39" t="str">
        <f>VLOOKUP($A21,House!$A$4:$DS$438,69,FALSE)</f>
        <v>#N/A</v>
      </c>
      <c r="BT21" s="40" t="str">
        <f>VLOOKUP($A21,House!$A$4:$DS$438,70,FALSE)</f>
        <v>#N/A</v>
      </c>
      <c r="BU21" s="40" t="str">
        <f>VLOOKUP($A21,House!$A$4:$DS$438,71,FALSE)</f>
        <v>#N/A</v>
      </c>
      <c r="BV21" s="39" t="str">
        <f>VLOOKUP($A21,House!$A$4:$DS$438,72,FALSE)</f>
        <v>#N/A</v>
      </c>
      <c r="BW21" s="40" t="str">
        <f>VLOOKUP($A21,House!$A$4:$DS$438,73,FALSE)</f>
        <v>#N/A</v>
      </c>
      <c r="BX21" s="40" t="str">
        <f>VLOOKUP($A21,House!$A$4:$DS$438,74,FALSE)</f>
        <v>#N/A</v>
      </c>
      <c r="BY21" s="40" t="str">
        <f>VLOOKUP($A21,House!$A$4:$DS$438,75,FALSE)</f>
        <v>#N/A</v>
      </c>
      <c r="BZ21" s="40" t="str">
        <f>VLOOKUP($A21,House!$A$4:$DS$438,76,FALSE)</f>
        <v>#N/A</v>
      </c>
      <c r="CA21" s="159" t="str">
        <f>VLOOKUP($A21,House!$A$4:$DS$438,77,FALSE)</f>
        <v>#N/A</v>
      </c>
      <c r="CB21" s="39" t="str">
        <f>VLOOKUP($A21,House!$A$4:$DS$438,78,FALSE)</f>
        <v>#N/A</v>
      </c>
      <c r="CC21" s="40" t="str">
        <f>VLOOKUP($A21,House!$A$4:$DS$438,79,FALSE)</f>
        <v>#N/A</v>
      </c>
      <c r="CD21" s="40" t="str">
        <f>VLOOKUP($A21,House!$A$4:$DS$438,80,FALSE)</f>
        <v>#N/A</v>
      </c>
      <c r="CE21" s="159" t="str">
        <f>VLOOKUP($A21,House!$A$4:$DS$438,81,FALSE)</f>
        <v>#N/A</v>
      </c>
      <c r="CF21" s="39" t="str">
        <f>VLOOKUP($A21,House!$A$4:$DS$438,82,FALSE)</f>
        <v>#N/A</v>
      </c>
      <c r="CG21" s="40" t="str">
        <f>VLOOKUP($A21,House!$A$4:$DS$438,83,FALSE)</f>
        <v>#N/A</v>
      </c>
      <c r="CH21" s="40" t="str">
        <f>VLOOKUP($A21,House!$A$4:$DS$438,84,FALSE)</f>
        <v>#N/A</v>
      </c>
      <c r="CI21" s="159" t="str">
        <f>VLOOKUP($A21,House!$A$4:$DS$438,85,FALSE)</f>
        <v>#N/A</v>
      </c>
      <c r="CJ21" s="39" t="str">
        <f>VLOOKUP($A21,House!$A$4:$DS$438,86,FALSE)</f>
        <v>#N/A</v>
      </c>
      <c r="CK21" s="40" t="str">
        <f>VLOOKUP($A21,House!$A$4:$DS$438,87,FALSE)</f>
        <v>#N/A</v>
      </c>
      <c r="CL21" s="40" t="str">
        <f>VLOOKUP($A21,House!$A$4:$DS$438,88,FALSE)</f>
        <v>#N/A</v>
      </c>
      <c r="CM21" s="159" t="str">
        <f>VLOOKUP($A21,House!$A$4:$DS$438,89,FALSE)</f>
        <v>#N/A</v>
      </c>
      <c r="CN21" s="39" t="str">
        <f>VLOOKUP($A21,House!$A$4:$DS$438,90,FALSE)</f>
        <v>#N/A</v>
      </c>
      <c r="CO21" s="159" t="str">
        <f>VLOOKUP($A21,House!$A$4:$DS$438,91,FALSE)</f>
        <v>#N/A</v>
      </c>
      <c r="CP21" s="39" t="str">
        <f>VLOOKUP($A21,House!$A$4:$DS$438,92,FALSE)</f>
        <v>#N/A</v>
      </c>
      <c r="CQ21" s="40" t="str">
        <f>VLOOKUP($A21,House!$A$4:$DS$438,93,FALSE)</f>
        <v>#N/A</v>
      </c>
      <c r="CR21" s="40" t="str">
        <f>VLOOKUP($A21,House!$A$4:$DS$438,94,FALSE)</f>
        <v>#N/A</v>
      </c>
      <c r="CS21" s="159" t="str">
        <f>VLOOKUP($A21,House!$A$4:$DS$438,95,FALSE)</f>
        <v>#N/A</v>
      </c>
      <c r="CT21" s="39" t="str">
        <f>VLOOKUP($A21,House!$A$4:$DS$438,96,FALSE)</f>
        <v>#N/A</v>
      </c>
      <c r="CU21" s="40" t="str">
        <f>VLOOKUP($A21,House!$A$4:$DS$438,97,FALSE)</f>
        <v>#N/A</v>
      </c>
      <c r="CV21" s="40" t="str">
        <f>VLOOKUP($A21,House!$A$4:$DS$438,98,FALSE)</f>
        <v>#N/A</v>
      </c>
      <c r="CW21" s="40" t="str">
        <f>VLOOKUP($A21,House!$A$4:$DS$438,99,FALSE)</f>
        <v>#N/A</v>
      </c>
      <c r="CX21" s="40" t="str">
        <f>VLOOKUP($A21,House!$A$4:$DS$438,100,FALSE)</f>
        <v>#N/A</v>
      </c>
      <c r="CY21" s="40" t="str">
        <f>VLOOKUP($A21,House!$A$4:$DS$438,101,FALSE)</f>
        <v>#N/A</v>
      </c>
      <c r="CZ21" s="40" t="str">
        <f>VLOOKUP($A21,House!$A$4:$DS$438,102,FALSE)</f>
        <v>#N/A</v>
      </c>
      <c r="DA21" s="39" t="str">
        <f>VLOOKUP($A21,House!$A$4:$DS$438,103,FALSE)</f>
        <v>#N/A</v>
      </c>
      <c r="DB21" s="40" t="str">
        <f>VLOOKUP($A21,House!$A$4:$DS$438,104,FALSE)</f>
        <v>#N/A</v>
      </c>
      <c r="DC21" s="40" t="str">
        <f>VLOOKUP($A21,House!$A$4:$DS$438,105,FALSE)</f>
        <v>#N/A</v>
      </c>
      <c r="DD21" s="40" t="str">
        <f>VLOOKUP($A21,House!$A$4:$DS$438,106,FALSE)</f>
        <v>#N/A</v>
      </c>
      <c r="DE21" s="40" t="str">
        <f>VLOOKUP($A21,House!$A$4:$DS$438,107,FALSE)</f>
        <v>#N/A</v>
      </c>
      <c r="DF21" s="40" t="str">
        <f>VLOOKUP($A21,House!$A$4:$DS$438,108,FALSE)</f>
        <v>#N/A</v>
      </c>
      <c r="DG21" s="40" t="str">
        <f>VLOOKUP($A21,House!$A$4:$DS$438,109,FALSE)</f>
        <v>#N/A</v>
      </c>
      <c r="DH21" s="39" t="str">
        <f>VLOOKUP($A21,House!$A$4:$DS$438,110,FALSE)</f>
        <v>#N/A</v>
      </c>
      <c r="DI21" s="40" t="str">
        <f>VLOOKUP($A21,House!$A$4:$DS$438,111,FALSE)</f>
        <v>#N/A</v>
      </c>
      <c r="DJ21" s="40" t="str">
        <f>VLOOKUP($A21,House!$A$4:$DS$438,112,FALSE)</f>
        <v>#N/A</v>
      </c>
      <c r="DK21" s="40" t="str">
        <f>VLOOKUP($A21,House!$A$4:$DS$438,113,FALSE)</f>
        <v>#N/A</v>
      </c>
      <c r="DL21" s="40" t="str">
        <f>VLOOKUP($A21,House!$A$4:$DS$438,114,FALSE)</f>
        <v>#N/A</v>
      </c>
      <c r="DM21" s="40" t="str">
        <f>VLOOKUP($A21,House!$A$4:$DS$438,115,FALSE)</f>
        <v>#N/A</v>
      </c>
      <c r="DN21" s="159" t="str">
        <f>VLOOKUP($A21,House!$A$4:$DS$438,116,FALSE)</f>
        <v>#N/A</v>
      </c>
      <c r="DO21" s="39" t="str">
        <f>VLOOKUP($A21,House!$A$4:$DS$438,117,FALSE)</f>
        <v>#N/A</v>
      </c>
      <c r="DP21" s="40" t="str">
        <f>VLOOKUP($A21,House!$A$4:$DS$438,118,FALSE)</f>
        <v>#N/A</v>
      </c>
      <c r="DQ21" s="40" t="str">
        <f>VLOOKUP($A21,House!$A$4:$DS$438,119,FALSE)</f>
        <v>#N/A</v>
      </c>
      <c r="DR21" s="40" t="str">
        <f>VLOOKUP($A21,House!$A$4:$DS$438,120,FALSE)</f>
        <v>#N/A</v>
      </c>
      <c r="DS21" s="40" t="str">
        <f>VLOOKUP($A21,House!$A$4:$DS$438,121,FALSE)</f>
        <v>#N/A</v>
      </c>
      <c r="DT21" s="40" t="str">
        <f>VLOOKUP($A21,House!$A$4:$DS$438,122,FALSE)</f>
        <v>#N/A</v>
      </c>
      <c r="DU21" s="159" t="str">
        <f>VLOOKUP($A21,House!$A$4:$DS$438,123,FALSE)</f>
        <v>#N/A</v>
      </c>
    </row>
    <row r="22" spans="1:125" hidden="1">
      <c r="A22" s="155"/>
      <c r="B22" s="155" t="str">
        <f>VLOOKUP($A22,House!$A$4:$DS$438,2,FALSE)</f>
        <v>#N/A</v>
      </c>
      <c r="C22" s="140" t="str">
        <f>VLOOKUP($A22,House!$A$4:$DS$438,3,FALSE)</f>
        <v>#N/A</v>
      </c>
      <c r="D22" s="97" t="str">
        <f>VLOOKUP($A22,House!$A$4:$DS$438,4,FALSE)</f>
        <v>#N/A</v>
      </c>
      <c r="E22" s="4" t="str">
        <f>VLOOKUP($A22,House!$A$4:$DS$438,5,FALSE)</f>
        <v>#N/A</v>
      </c>
      <c r="F22" s="29" t="str">
        <f>VLOOKUP($A22,House!$A$4:$DS$438,6,FALSE)</f>
        <v>#N/A</v>
      </c>
      <c r="G22" s="156" t="str">
        <f>VLOOKUP($A22,House!$A$4:$DS$438,7,FALSE)</f>
        <v>#N/A</v>
      </c>
      <c r="H22" s="98"/>
      <c r="I22" s="99"/>
      <c r="J22" s="166" t="str">
        <f>VLOOKUP($A22,House!$A$4:$DS$438,8,FALSE)</f>
        <v>#N/A</v>
      </c>
      <c r="K22" s="150" t="str">
        <f>VLOOKUP($A22,House!$A$4:$DS$438,9,FALSE)</f>
        <v>#N/A</v>
      </c>
      <c r="L22" s="100" t="str">
        <f>VLOOKUP($A22,House!$A$4:$DS$438,10,FALSE)</f>
        <v>#N/A</v>
      </c>
      <c r="M22" s="100" t="str">
        <f>VLOOKUP($A22,House!$A$4:$DS$438,11,FALSE)</f>
        <v>#N/A</v>
      </c>
      <c r="N22" s="100" t="str">
        <f>VLOOKUP($A22,House!$A$4:$DS$438,12,FALSE)</f>
        <v>#N/A</v>
      </c>
      <c r="O22" s="100" t="str">
        <f>VLOOKUP($A22,House!$A$4:$DS$438,13,FALSE)</f>
        <v>#N/A</v>
      </c>
      <c r="P22" s="100" t="str">
        <f>VLOOKUP($A22,House!$A$4:$DS$438,14,FALSE)</f>
        <v>#N/A</v>
      </c>
      <c r="Q22" s="43" t="str">
        <f>VLOOKUP($A22,House!$A$4:$DS$438,15,FALSE)</f>
        <v>#N/A</v>
      </c>
      <c r="R22" s="162" t="str">
        <f>VLOOKUP($A22,House!$A$4:$DS$438,16,FALSE)</f>
        <v>#N/A</v>
      </c>
      <c r="S22" s="43" t="str">
        <f>VLOOKUP($A22,House!$A$4:$DS$438,17,FALSE)</f>
        <v>#N/A</v>
      </c>
      <c r="T22" s="162" t="str">
        <f>VLOOKUP($A22,House!$A$4:$DS$438,18,FALSE)</f>
        <v>#N/A</v>
      </c>
      <c r="U22" s="43" t="str">
        <f>VLOOKUP($A22,House!$A$4:$DS$438,19,FALSE)</f>
        <v>#N/A</v>
      </c>
      <c r="V22" s="162" t="str">
        <f>VLOOKUP($A22,House!$A$4:$DS$438,20,FALSE)</f>
        <v>#N/A</v>
      </c>
      <c r="W22" s="43" t="str">
        <f>VLOOKUP($A22,House!$A$4:$DS$438,21,FALSE)</f>
        <v>#N/A</v>
      </c>
      <c r="X22" s="162" t="str">
        <f>VLOOKUP($A22,House!$A$4:$DS$438,22,FALSE)</f>
        <v>#N/A</v>
      </c>
      <c r="Y22" s="43" t="str">
        <f>VLOOKUP($A22,House!$A$4:$DS$438,23,FALSE)</f>
        <v>#N/A</v>
      </c>
      <c r="Z22" s="162" t="str">
        <f>VLOOKUP($A22,House!$A$4:$DS$438,24,FALSE)</f>
        <v>#N/A</v>
      </c>
      <c r="AA22" s="43" t="str">
        <f>VLOOKUP($A22,House!$A$4:$DS$438,25,FALSE)</f>
        <v>#N/A</v>
      </c>
      <c r="AB22" s="162" t="str">
        <f>VLOOKUP($A22,House!$A$4:$DS$438,26,FALSE)</f>
        <v>#N/A</v>
      </c>
      <c r="AC22" s="43" t="str">
        <f>VLOOKUP($A22,House!$A$4:$DS$438,27,FALSE)</f>
        <v>#N/A</v>
      </c>
      <c r="AD22" s="162" t="str">
        <f>VLOOKUP($A22,House!$A$4:$DS$438,28,FALSE)</f>
        <v>#N/A</v>
      </c>
      <c r="AE22" s="43" t="str">
        <f>VLOOKUP($A22,House!$A$4:$DS$438,29,FALSE)</f>
        <v>#N/A</v>
      </c>
      <c r="AF22" s="162" t="str">
        <f>VLOOKUP($A22,House!$A$4:$DS$438,30,FALSE)</f>
        <v>#N/A</v>
      </c>
      <c r="AG22" s="43" t="str">
        <f>VLOOKUP($A22,House!$A$4:$DS$438,31,FALSE)</f>
        <v>#N/A</v>
      </c>
      <c r="AH22" s="162" t="str">
        <f>VLOOKUP($A22,House!$A$4:$DS$438,32,FALSE)</f>
        <v>#N/A</v>
      </c>
      <c r="AI22" s="43" t="str">
        <f>VLOOKUP($A22,House!$A$4:$DS$438,33,FALSE)</f>
        <v>#N/A</v>
      </c>
      <c r="AJ22" s="44" t="str">
        <f>VLOOKUP($A22,House!$A$4:$DS$438,34,FALSE)</f>
        <v>#N/A</v>
      </c>
      <c r="AK22" s="44" t="str">
        <f>VLOOKUP($A22,House!$A$4:$DS$438,35,FALSE)</f>
        <v>#N/A</v>
      </c>
      <c r="AL22" s="44" t="str">
        <f>VLOOKUP($A22,House!$A$4:$DS$438,36,FALSE)</f>
        <v>#N/A</v>
      </c>
      <c r="AM22" s="44" t="str">
        <f>VLOOKUP($A22,House!$A$4:$DS$438,37,FALSE)</f>
        <v>#N/A</v>
      </c>
      <c r="AN22" s="44" t="str">
        <f>VLOOKUP($A22,House!$A$4:$DS$438,38,FALSE)</f>
        <v>#N/A</v>
      </c>
      <c r="AO22" s="43" t="str">
        <f>VLOOKUP($A22,House!$A$4:$DS$438,39,FALSE)</f>
        <v>#N/A</v>
      </c>
      <c r="AP22" s="44" t="str">
        <f>VLOOKUP($A22,House!$A$4:$DS$438,40,FALSE)</f>
        <v>#N/A</v>
      </c>
      <c r="AQ22" s="44" t="str">
        <f>VLOOKUP($A22,House!$A$4:$DS$438,41,FALSE)</f>
        <v>#N/A</v>
      </c>
      <c r="AR22" s="44" t="str">
        <f>VLOOKUP($A22,House!$A$4:$DS$438,42,FALSE)</f>
        <v>#N/A</v>
      </c>
      <c r="AS22" s="44" t="str">
        <f>VLOOKUP($A22,House!$A$4:$DS$438,43,FALSE)</f>
        <v>#N/A</v>
      </c>
      <c r="AT22" s="163" t="str">
        <f>VLOOKUP($A22,House!$A$4:$DS$438,44,FALSE)</f>
        <v>#N/A</v>
      </c>
      <c r="AU22" s="116" t="str">
        <f>VLOOKUP($A22,House!$A$4:$DS$438,45,FALSE)</f>
        <v>#N/A</v>
      </c>
      <c r="AV22" s="46" t="str">
        <f>VLOOKUP($A22,House!$A$4:$DS$438,46,FALSE)</f>
        <v>#N/A</v>
      </c>
      <c r="AW22" s="47" t="str">
        <f>VLOOKUP($A22,House!$A$4:$DS$438,47,FALSE)</f>
        <v>#N/A</v>
      </c>
      <c r="AX22" s="46" t="str">
        <f>VLOOKUP($A22,House!$A$4:$DS$438,48,FALSE)</f>
        <v>#N/A</v>
      </c>
      <c r="AY22" s="47" t="str">
        <f>VLOOKUP($A22,House!$A$4:$DS$438,49,FALSE)</f>
        <v>#N/A</v>
      </c>
      <c r="AZ22" s="164" t="str">
        <f>VLOOKUP($A22,House!$A$4:$DS$438,50,FALSE)</f>
        <v>#N/A</v>
      </c>
      <c r="BA22" s="48" t="str">
        <f>VLOOKUP($A22,House!$A$4:$DS$438,51,FALSE)</f>
        <v>#N/A</v>
      </c>
      <c r="BB22" s="49" t="str">
        <f>VLOOKUP($A22,House!$A$4:$DS$438,52,FALSE)</f>
        <v>#N/A</v>
      </c>
      <c r="BC22" s="50" t="str">
        <f>VLOOKUP($A22,House!$A$4:$DS$438,53,FALSE)</f>
        <v>#N/A</v>
      </c>
      <c r="BD22" s="49" t="str">
        <f>VLOOKUP($A22,House!$A$4:$DS$438,54,FALSE)</f>
        <v>#N/A</v>
      </c>
      <c r="BE22" s="165" t="str">
        <f>VLOOKUP($A22,House!$A$4:$DS$438,55,FALSE)</f>
        <v>#N/A</v>
      </c>
      <c r="BF22" s="49" t="str">
        <f>VLOOKUP($A22,House!$A$4:$DS$438,56,FALSE)</f>
        <v>#N/A</v>
      </c>
      <c r="BG22" s="44" t="str">
        <f>VLOOKUP($A22,House!$A$4:$DS$438,57,FALSE)</f>
        <v>#N/A</v>
      </c>
      <c r="BH22" s="162" t="str">
        <f>VLOOKUP($A22,House!$A$4:$DS$438,58,FALSE)</f>
        <v>#N/A</v>
      </c>
      <c r="BI22" s="100" t="str">
        <f>VLOOKUP($A22,House!$A$4:$DS$438,59,FALSE)</f>
        <v>#N/A</v>
      </c>
      <c r="BJ22" s="39" t="str">
        <f>VLOOKUP($A22,House!$A$4:$DS$438,60,FALSE)</f>
        <v>#N/A</v>
      </c>
      <c r="BK22" s="40" t="str">
        <f>VLOOKUP($A22,House!$A$4:$DS$438,61,FALSE)</f>
        <v>#N/A</v>
      </c>
      <c r="BL22" s="40" t="str">
        <f>VLOOKUP($A22,House!$A$4:$DS$438,62,FALSE)</f>
        <v>#N/A</v>
      </c>
      <c r="BM22" s="39" t="str">
        <f>VLOOKUP($A22,House!$A$4:$DS$438,63,FALSE)</f>
        <v>#N/A</v>
      </c>
      <c r="BN22" s="40" t="str">
        <f>VLOOKUP($A22,House!$A$4:$DS$438,64,FALSE)</f>
        <v>#N/A</v>
      </c>
      <c r="BO22" s="40" t="str">
        <f>VLOOKUP($A22,House!$A$4:$DS$438,65,FALSE)</f>
        <v>#N/A</v>
      </c>
      <c r="BP22" s="39" t="str">
        <f>VLOOKUP($A22,House!$A$4:$DS$438,66,FALSE)</f>
        <v>#N/A</v>
      </c>
      <c r="BQ22" s="40" t="str">
        <f>VLOOKUP($A22,House!$A$4:$DS$438,67,FALSE)</f>
        <v>#N/A</v>
      </c>
      <c r="BR22" s="40" t="str">
        <f>VLOOKUP($A22,House!$A$4:$DS$438,68,FALSE)</f>
        <v>#N/A</v>
      </c>
      <c r="BS22" s="39" t="str">
        <f>VLOOKUP($A22,House!$A$4:$DS$438,69,FALSE)</f>
        <v>#N/A</v>
      </c>
      <c r="BT22" s="40" t="str">
        <f>VLOOKUP($A22,House!$A$4:$DS$438,70,FALSE)</f>
        <v>#N/A</v>
      </c>
      <c r="BU22" s="40" t="str">
        <f>VLOOKUP($A22,House!$A$4:$DS$438,71,FALSE)</f>
        <v>#N/A</v>
      </c>
      <c r="BV22" s="39" t="str">
        <f>VLOOKUP($A22,House!$A$4:$DS$438,72,FALSE)</f>
        <v>#N/A</v>
      </c>
      <c r="BW22" s="40" t="str">
        <f>VLOOKUP($A22,House!$A$4:$DS$438,73,FALSE)</f>
        <v>#N/A</v>
      </c>
      <c r="BX22" s="40" t="str">
        <f>VLOOKUP($A22,House!$A$4:$DS$438,74,FALSE)</f>
        <v>#N/A</v>
      </c>
      <c r="BY22" s="40" t="str">
        <f>VLOOKUP($A22,House!$A$4:$DS$438,75,FALSE)</f>
        <v>#N/A</v>
      </c>
      <c r="BZ22" s="40" t="str">
        <f>VLOOKUP($A22,House!$A$4:$DS$438,76,FALSE)</f>
        <v>#N/A</v>
      </c>
      <c r="CA22" s="159" t="str">
        <f>VLOOKUP($A22,House!$A$4:$DS$438,77,FALSE)</f>
        <v>#N/A</v>
      </c>
      <c r="CB22" s="39" t="str">
        <f>VLOOKUP($A22,House!$A$4:$DS$438,78,FALSE)</f>
        <v>#N/A</v>
      </c>
      <c r="CC22" s="40" t="str">
        <f>VLOOKUP($A22,House!$A$4:$DS$438,79,FALSE)</f>
        <v>#N/A</v>
      </c>
      <c r="CD22" s="40" t="str">
        <f>VLOOKUP($A22,House!$A$4:$DS$438,80,FALSE)</f>
        <v>#N/A</v>
      </c>
      <c r="CE22" s="159" t="str">
        <f>VLOOKUP($A22,House!$A$4:$DS$438,81,FALSE)</f>
        <v>#N/A</v>
      </c>
      <c r="CF22" s="39" t="str">
        <f>VLOOKUP($A22,House!$A$4:$DS$438,82,FALSE)</f>
        <v>#N/A</v>
      </c>
      <c r="CG22" s="40" t="str">
        <f>VLOOKUP($A22,House!$A$4:$DS$438,83,FALSE)</f>
        <v>#N/A</v>
      </c>
      <c r="CH22" s="40" t="str">
        <f>VLOOKUP($A22,House!$A$4:$DS$438,84,FALSE)</f>
        <v>#N/A</v>
      </c>
      <c r="CI22" s="159" t="str">
        <f>VLOOKUP($A22,House!$A$4:$DS$438,85,FALSE)</f>
        <v>#N/A</v>
      </c>
      <c r="CJ22" s="39" t="str">
        <f>VLOOKUP($A22,House!$A$4:$DS$438,86,FALSE)</f>
        <v>#N/A</v>
      </c>
      <c r="CK22" s="40" t="str">
        <f>VLOOKUP($A22,House!$A$4:$DS$438,87,FALSE)</f>
        <v>#N/A</v>
      </c>
      <c r="CL22" s="40" t="str">
        <f>VLOOKUP($A22,House!$A$4:$DS$438,88,FALSE)</f>
        <v>#N/A</v>
      </c>
      <c r="CM22" s="159" t="str">
        <f>VLOOKUP($A22,House!$A$4:$DS$438,89,FALSE)</f>
        <v>#N/A</v>
      </c>
      <c r="CN22" s="39" t="str">
        <f>VLOOKUP($A22,House!$A$4:$DS$438,90,FALSE)</f>
        <v>#N/A</v>
      </c>
      <c r="CO22" s="159" t="str">
        <f>VLOOKUP($A22,House!$A$4:$DS$438,91,FALSE)</f>
        <v>#N/A</v>
      </c>
      <c r="CP22" s="39" t="str">
        <f>VLOOKUP($A22,House!$A$4:$DS$438,92,FALSE)</f>
        <v>#N/A</v>
      </c>
      <c r="CQ22" s="40" t="str">
        <f>VLOOKUP($A22,House!$A$4:$DS$438,93,FALSE)</f>
        <v>#N/A</v>
      </c>
      <c r="CR22" s="40" t="str">
        <f>VLOOKUP($A22,House!$A$4:$DS$438,94,FALSE)</f>
        <v>#N/A</v>
      </c>
      <c r="CS22" s="159" t="str">
        <f>VLOOKUP($A22,House!$A$4:$DS$438,95,FALSE)</f>
        <v>#N/A</v>
      </c>
      <c r="CT22" s="39" t="str">
        <f>VLOOKUP($A22,House!$A$4:$DS$438,96,FALSE)</f>
        <v>#N/A</v>
      </c>
      <c r="CU22" s="40" t="str">
        <f>VLOOKUP($A22,House!$A$4:$DS$438,97,FALSE)</f>
        <v>#N/A</v>
      </c>
      <c r="CV22" s="40" t="str">
        <f>VLOOKUP($A22,House!$A$4:$DS$438,98,FALSE)</f>
        <v>#N/A</v>
      </c>
      <c r="CW22" s="40" t="str">
        <f>VLOOKUP($A22,House!$A$4:$DS$438,99,FALSE)</f>
        <v>#N/A</v>
      </c>
      <c r="CX22" s="40" t="str">
        <f>VLOOKUP($A22,House!$A$4:$DS$438,100,FALSE)</f>
        <v>#N/A</v>
      </c>
      <c r="CY22" s="40" t="str">
        <f>VLOOKUP($A22,House!$A$4:$DS$438,101,FALSE)</f>
        <v>#N/A</v>
      </c>
      <c r="CZ22" s="40" t="str">
        <f>VLOOKUP($A22,House!$A$4:$DS$438,102,FALSE)</f>
        <v>#N/A</v>
      </c>
      <c r="DA22" s="39" t="str">
        <f>VLOOKUP($A22,House!$A$4:$DS$438,103,FALSE)</f>
        <v>#N/A</v>
      </c>
      <c r="DB22" s="40" t="str">
        <f>VLOOKUP($A22,House!$A$4:$DS$438,104,FALSE)</f>
        <v>#N/A</v>
      </c>
      <c r="DC22" s="40" t="str">
        <f>VLOOKUP($A22,House!$A$4:$DS$438,105,FALSE)</f>
        <v>#N/A</v>
      </c>
      <c r="DD22" s="40" t="str">
        <f>VLOOKUP($A22,House!$A$4:$DS$438,106,FALSE)</f>
        <v>#N/A</v>
      </c>
      <c r="DE22" s="40" t="str">
        <f>VLOOKUP($A22,House!$A$4:$DS$438,107,FALSE)</f>
        <v>#N/A</v>
      </c>
      <c r="DF22" s="40" t="str">
        <f>VLOOKUP($A22,House!$A$4:$DS$438,108,FALSE)</f>
        <v>#N/A</v>
      </c>
      <c r="DG22" s="40" t="str">
        <f>VLOOKUP($A22,House!$A$4:$DS$438,109,FALSE)</f>
        <v>#N/A</v>
      </c>
      <c r="DH22" s="39" t="str">
        <f>VLOOKUP($A22,House!$A$4:$DS$438,110,FALSE)</f>
        <v>#N/A</v>
      </c>
      <c r="DI22" s="40" t="str">
        <f>VLOOKUP($A22,House!$A$4:$DS$438,111,FALSE)</f>
        <v>#N/A</v>
      </c>
      <c r="DJ22" s="40" t="str">
        <f>VLOOKUP($A22,House!$A$4:$DS$438,112,FALSE)</f>
        <v>#N/A</v>
      </c>
      <c r="DK22" s="40" t="str">
        <f>VLOOKUP($A22,House!$A$4:$DS$438,113,FALSE)</f>
        <v>#N/A</v>
      </c>
      <c r="DL22" s="40" t="str">
        <f>VLOOKUP($A22,House!$A$4:$DS$438,114,FALSE)</f>
        <v>#N/A</v>
      </c>
      <c r="DM22" s="40" t="str">
        <f>VLOOKUP($A22,House!$A$4:$DS$438,115,FALSE)</f>
        <v>#N/A</v>
      </c>
      <c r="DN22" s="159" t="str">
        <f>VLOOKUP($A22,House!$A$4:$DS$438,116,FALSE)</f>
        <v>#N/A</v>
      </c>
      <c r="DO22" s="39" t="str">
        <f>VLOOKUP($A22,House!$A$4:$DS$438,117,FALSE)</f>
        <v>#N/A</v>
      </c>
      <c r="DP22" s="40" t="str">
        <f>VLOOKUP($A22,House!$A$4:$DS$438,118,FALSE)</f>
        <v>#N/A</v>
      </c>
      <c r="DQ22" s="40" t="str">
        <f>VLOOKUP($A22,House!$A$4:$DS$438,119,FALSE)</f>
        <v>#N/A</v>
      </c>
      <c r="DR22" s="40" t="str">
        <f>VLOOKUP($A22,House!$A$4:$DS$438,120,FALSE)</f>
        <v>#N/A</v>
      </c>
      <c r="DS22" s="40" t="str">
        <f>VLOOKUP($A22,House!$A$4:$DS$438,121,FALSE)</f>
        <v>#N/A</v>
      </c>
      <c r="DT22" s="40" t="str">
        <f>VLOOKUP($A22,House!$A$4:$DS$438,122,FALSE)</f>
        <v>#N/A</v>
      </c>
      <c r="DU22" s="159" t="str">
        <f>VLOOKUP($A22,House!$A$4:$DS$438,123,FALSE)</f>
        <v>#N/A</v>
      </c>
    </row>
    <row r="23" spans="1:125" hidden="1">
      <c r="A23" s="154"/>
      <c r="B23" s="154" t="str">
        <f>VLOOKUP($A23,House!$A$4:$DS$438,2,FALSE)</f>
        <v>#N/A</v>
      </c>
      <c r="C23" s="140" t="str">
        <f>VLOOKUP($A23,House!$A$4:$DS$438,3,FALSE)</f>
        <v>#N/A</v>
      </c>
      <c r="D23" s="97" t="str">
        <f>VLOOKUP($A23,House!$A$4:$DS$438,4,FALSE)</f>
        <v>#N/A</v>
      </c>
      <c r="E23" s="4" t="str">
        <f>VLOOKUP($A23,House!$A$4:$DS$438,5,FALSE)</f>
        <v>#N/A</v>
      </c>
      <c r="F23" s="29" t="str">
        <f>VLOOKUP($A23,House!$A$4:$DS$438,6,FALSE)</f>
        <v>#N/A</v>
      </c>
      <c r="G23" s="156" t="str">
        <f>VLOOKUP($A23,House!$A$4:$DS$438,7,FALSE)</f>
        <v>#N/A</v>
      </c>
      <c r="H23" s="98"/>
      <c r="I23" s="99"/>
      <c r="J23" s="166" t="str">
        <f>VLOOKUP($A23,House!$A$4:$DS$438,8,FALSE)</f>
        <v>#N/A</v>
      </c>
      <c r="K23" s="150" t="str">
        <f>VLOOKUP($A23,House!$A$4:$DS$438,9,FALSE)</f>
        <v>#N/A</v>
      </c>
      <c r="L23" s="100" t="str">
        <f>VLOOKUP($A23,House!$A$4:$DS$438,10,FALSE)</f>
        <v>#N/A</v>
      </c>
      <c r="M23" s="100" t="str">
        <f>VLOOKUP($A23,House!$A$4:$DS$438,11,FALSE)</f>
        <v>#N/A</v>
      </c>
      <c r="N23" s="100" t="str">
        <f>VLOOKUP($A23,House!$A$4:$DS$438,12,FALSE)</f>
        <v>#N/A</v>
      </c>
      <c r="O23" s="100" t="str">
        <f>VLOOKUP($A23,House!$A$4:$DS$438,13,FALSE)</f>
        <v>#N/A</v>
      </c>
      <c r="P23" s="100" t="str">
        <f>VLOOKUP($A23,House!$A$4:$DS$438,14,FALSE)</f>
        <v>#N/A</v>
      </c>
      <c r="Q23" s="43" t="str">
        <f>VLOOKUP($A23,House!$A$4:$DS$438,15,FALSE)</f>
        <v>#N/A</v>
      </c>
      <c r="R23" s="162" t="str">
        <f>VLOOKUP($A23,House!$A$4:$DS$438,16,FALSE)</f>
        <v>#N/A</v>
      </c>
      <c r="S23" s="43" t="str">
        <f>VLOOKUP($A23,House!$A$4:$DS$438,17,FALSE)</f>
        <v>#N/A</v>
      </c>
      <c r="T23" s="162" t="str">
        <f>VLOOKUP($A23,House!$A$4:$DS$438,18,FALSE)</f>
        <v>#N/A</v>
      </c>
      <c r="U23" s="43" t="str">
        <f>VLOOKUP($A23,House!$A$4:$DS$438,19,FALSE)</f>
        <v>#N/A</v>
      </c>
      <c r="V23" s="162" t="str">
        <f>VLOOKUP($A23,House!$A$4:$DS$438,20,FALSE)</f>
        <v>#N/A</v>
      </c>
      <c r="W23" s="43" t="str">
        <f>VLOOKUP($A23,House!$A$4:$DS$438,21,FALSE)</f>
        <v>#N/A</v>
      </c>
      <c r="X23" s="162" t="str">
        <f>VLOOKUP($A23,House!$A$4:$DS$438,22,FALSE)</f>
        <v>#N/A</v>
      </c>
      <c r="Y23" s="43" t="str">
        <f>VLOOKUP($A23,House!$A$4:$DS$438,23,FALSE)</f>
        <v>#N/A</v>
      </c>
      <c r="Z23" s="162" t="str">
        <f>VLOOKUP($A23,House!$A$4:$DS$438,24,FALSE)</f>
        <v>#N/A</v>
      </c>
      <c r="AA23" s="43" t="str">
        <f>VLOOKUP($A23,House!$A$4:$DS$438,25,FALSE)</f>
        <v>#N/A</v>
      </c>
      <c r="AB23" s="162" t="str">
        <f>VLOOKUP($A23,House!$A$4:$DS$438,26,FALSE)</f>
        <v>#N/A</v>
      </c>
      <c r="AC23" s="43" t="str">
        <f>VLOOKUP($A23,House!$A$4:$DS$438,27,FALSE)</f>
        <v>#N/A</v>
      </c>
      <c r="AD23" s="162" t="str">
        <f>VLOOKUP($A23,House!$A$4:$DS$438,28,FALSE)</f>
        <v>#N/A</v>
      </c>
      <c r="AE23" s="43" t="str">
        <f>VLOOKUP($A23,House!$A$4:$DS$438,29,FALSE)</f>
        <v>#N/A</v>
      </c>
      <c r="AF23" s="162" t="str">
        <f>VLOOKUP($A23,House!$A$4:$DS$438,30,FALSE)</f>
        <v>#N/A</v>
      </c>
      <c r="AG23" s="43" t="str">
        <f>VLOOKUP($A23,House!$A$4:$DS$438,31,FALSE)</f>
        <v>#N/A</v>
      </c>
      <c r="AH23" s="162" t="str">
        <f>VLOOKUP($A23,House!$A$4:$DS$438,32,FALSE)</f>
        <v>#N/A</v>
      </c>
      <c r="AI23" s="43" t="str">
        <f>VLOOKUP($A23,House!$A$4:$DS$438,33,FALSE)</f>
        <v>#N/A</v>
      </c>
      <c r="AJ23" s="44" t="str">
        <f>VLOOKUP($A23,House!$A$4:$DS$438,34,FALSE)</f>
        <v>#N/A</v>
      </c>
      <c r="AK23" s="44" t="str">
        <f>VLOOKUP($A23,House!$A$4:$DS$438,35,FALSE)</f>
        <v>#N/A</v>
      </c>
      <c r="AL23" s="44" t="str">
        <f>VLOOKUP($A23,House!$A$4:$DS$438,36,FALSE)</f>
        <v>#N/A</v>
      </c>
      <c r="AM23" s="44" t="str">
        <f>VLOOKUP($A23,House!$A$4:$DS$438,37,FALSE)</f>
        <v>#N/A</v>
      </c>
      <c r="AN23" s="44" t="str">
        <f>VLOOKUP($A23,House!$A$4:$DS$438,38,FALSE)</f>
        <v>#N/A</v>
      </c>
      <c r="AO23" s="43" t="str">
        <f>VLOOKUP($A23,House!$A$4:$DS$438,39,FALSE)</f>
        <v>#N/A</v>
      </c>
      <c r="AP23" s="44" t="str">
        <f>VLOOKUP($A23,House!$A$4:$DS$438,40,FALSE)</f>
        <v>#N/A</v>
      </c>
      <c r="AQ23" s="44" t="str">
        <f>VLOOKUP($A23,House!$A$4:$DS$438,41,FALSE)</f>
        <v>#N/A</v>
      </c>
      <c r="AR23" s="44" t="str">
        <f>VLOOKUP($A23,House!$A$4:$DS$438,42,FALSE)</f>
        <v>#N/A</v>
      </c>
      <c r="AS23" s="44" t="str">
        <f>VLOOKUP($A23,House!$A$4:$DS$438,43,FALSE)</f>
        <v>#N/A</v>
      </c>
      <c r="AT23" s="163" t="str">
        <f>VLOOKUP($A23,House!$A$4:$DS$438,44,FALSE)</f>
        <v>#N/A</v>
      </c>
      <c r="AU23" s="116" t="str">
        <f>VLOOKUP($A23,House!$A$4:$DS$438,45,FALSE)</f>
        <v>#N/A</v>
      </c>
      <c r="AV23" s="46" t="str">
        <f>VLOOKUP($A23,House!$A$4:$DS$438,46,FALSE)</f>
        <v>#N/A</v>
      </c>
      <c r="AW23" s="47" t="str">
        <f>VLOOKUP($A23,House!$A$4:$DS$438,47,FALSE)</f>
        <v>#N/A</v>
      </c>
      <c r="AX23" s="46" t="str">
        <f>VLOOKUP($A23,House!$A$4:$DS$438,48,FALSE)</f>
        <v>#N/A</v>
      </c>
      <c r="AY23" s="47" t="str">
        <f>VLOOKUP($A23,House!$A$4:$DS$438,49,FALSE)</f>
        <v>#N/A</v>
      </c>
      <c r="AZ23" s="164" t="str">
        <f>VLOOKUP($A23,House!$A$4:$DS$438,50,FALSE)</f>
        <v>#N/A</v>
      </c>
      <c r="BA23" s="48" t="str">
        <f>VLOOKUP($A23,House!$A$4:$DS$438,51,FALSE)</f>
        <v>#N/A</v>
      </c>
      <c r="BB23" s="49" t="str">
        <f>VLOOKUP($A23,House!$A$4:$DS$438,52,FALSE)</f>
        <v>#N/A</v>
      </c>
      <c r="BC23" s="50" t="str">
        <f>VLOOKUP($A23,House!$A$4:$DS$438,53,FALSE)</f>
        <v>#N/A</v>
      </c>
      <c r="BD23" s="49" t="str">
        <f>VLOOKUP($A23,House!$A$4:$DS$438,54,FALSE)</f>
        <v>#N/A</v>
      </c>
      <c r="BE23" s="165" t="str">
        <f>VLOOKUP($A23,House!$A$4:$DS$438,55,FALSE)</f>
        <v>#N/A</v>
      </c>
      <c r="BF23" s="49" t="str">
        <f>VLOOKUP($A23,House!$A$4:$DS$438,56,FALSE)</f>
        <v>#N/A</v>
      </c>
      <c r="BG23" s="44" t="str">
        <f>VLOOKUP($A23,House!$A$4:$DS$438,57,FALSE)</f>
        <v>#N/A</v>
      </c>
      <c r="BH23" s="162" t="str">
        <f>VLOOKUP($A23,House!$A$4:$DS$438,58,FALSE)</f>
        <v>#N/A</v>
      </c>
      <c r="BI23" s="100" t="str">
        <f>VLOOKUP($A23,House!$A$4:$DS$438,59,FALSE)</f>
        <v>#N/A</v>
      </c>
      <c r="BJ23" s="39" t="str">
        <f>VLOOKUP($A23,House!$A$4:$DS$438,60,FALSE)</f>
        <v>#N/A</v>
      </c>
      <c r="BK23" s="40" t="str">
        <f>VLOOKUP($A23,House!$A$4:$DS$438,61,FALSE)</f>
        <v>#N/A</v>
      </c>
      <c r="BL23" s="40" t="str">
        <f>VLOOKUP($A23,House!$A$4:$DS$438,62,FALSE)</f>
        <v>#N/A</v>
      </c>
      <c r="BM23" s="39" t="str">
        <f>VLOOKUP($A23,House!$A$4:$DS$438,63,FALSE)</f>
        <v>#N/A</v>
      </c>
      <c r="BN23" s="40" t="str">
        <f>VLOOKUP($A23,House!$A$4:$DS$438,64,FALSE)</f>
        <v>#N/A</v>
      </c>
      <c r="BO23" s="40" t="str">
        <f>VLOOKUP($A23,House!$A$4:$DS$438,65,FALSE)</f>
        <v>#N/A</v>
      </c>
      <c r="BP23" s="39" t="str">
        <f>VLOOKUP($A23,House!$A$4:$DS$438,66,FALSE)</f>
        <v>#N/A</v>
      </c>
      <c r="BQ23" s="40" t="str">
        <f>VLOOKUP($A23,House!$A$4:$DS$438,67,FALSE)</f>
        <v>#N/A</v>
      </c>
      <c r="BR23" s="40" t="str">
        <f>VLOOKUP($A23,House!$A$4:$DS$438,68,FALSE)</f>
        <v>#N/A</v>
      </c>
      <c r="BS23" s="39" t="str">
        <f>VLOOKUP($A23,House!$A$4:$DS$438,69,FALSE)</f>
        <v>#N/A</v>
      </c>
      <c r="BT23" s="40" t="str">
        <f>VLOOKUP($A23,House!$A$4:$DS$438,70,FALSE)</f>
        <v>#N/A</v>
      </c>
      <c r="BU23" s="40" t="str">
        <f>VLOOKUP($A23,House!$A$4:$DS$438,71,FALSE)</f>
        <v>#N/A</v>
      </c>
      <c r="BV23" s="39" t="str">
        <f>VLOOKUP($A23,House!$A$4:$DS$438,72,FALSE)</f>
        <v>#N/A</v>
      </c>
      <c r="BW23" s="40" t="str">
        <f>VLOOKUP($A23,House!$A$4:$DS$438,73,FALSE)</f>
        <v>#N/A</v>
      </c>
      <c r="BX23" s="40" t="str">
        <f>VLOOKUP($A23,House!$A$4:$DS$438,74,FALSE)</f>
        <v>#N/A</v>
      </c>
      <c r="BY23" s="40" t="str">
        <f>VLOOKUP($A23,House!$A$4:$DS$438,75,FALSE)</f>
        <v>#N/A</v>
      </c>
      <c r="BZ23" s="40" t="str">
        <f>VLOOKUP($A23,House!$A$4:$DS$438,76,FALSE)</f>
        <v>#N/A</v>
      </c>
      <c r="CA23" s="159" t="str">
        <f>VLOOKUP($A23,House!$A$4:$DS$438,77,FALSE)</f>
        <v>#N/A</v>
      </c>
      <c r="CB23" s="39" t="str">
        <f>VLOOKUP($A23,House!$A$4:$DS$438,78,FALSE)</f>
        <v>#N/A</v>
      </c>
      <c r="CC23" s="40" t="str">
        <f>VLOOKUP($A23,House!$A$4:$DS$438,79,FALSE)</f>
        <v>#N/A</v>
      </c>
      <c r="CD23" s="40" t="str">
        <f>VLOOKUP($A23,House!$A$4:$DS$438,80,FALSE)</f>
        <v>#N/A</v>
      </c>
      <c r="CE23" s="159" t="str">
        <f>VLOOKUP($A23,House!$A$4:$DS$438,81,FALSE)</f>
        <v>#N/A</v>
      </c>
      <c r="CF23" s="39" t="str">
        <f>VLOOKUP($A23,House!$A$4:$DS$438,82,FALSE)</f>
        <v>#N/A</v>
      </c>
      <c r="CG23" s="40" t="str">
        <f>VLOOKUP($A23,House!$A$4:$DS$438,83,FALSE)</f>
        <v>#N/A</v>
      </c>
      <c r="CH23" s="40" t="str">
        <f>VLOOKUP($A23,House!$A$4:$DS$438,84,FALSE)</f>
        <v>#N/A</v>
      </c>
      <c r="CI23" s="159" t="str">
        <f>VLOOKUP($A23,House!$A$4:$DS$438,85,FALSE)</f>
        <v>#N/A</v>
      </c>
      <c r="CJ23" s="39" t="str">
        <f>VLOOKUP($A23,House!$A$4:$DS$438,86,FALSE)</f>
        <v>#N/A</v>
      </c>
      <c r="CK23" s="40" t="str">
        <f>VLOOKUP($A23,House!$A$4:$DS$438,87,FALSE)</f>
        <v>#N/A</v>
      </c>
      <c r="CL23" s="40" t="str">
        <f>VLOOKUP($A23,House!$A$4:$DS$438,88,FALSE)</f>
        <v>#N/A</v>
      </c>
      <c r="CM23" s="159" t="str">
        <f>VLOOKUP($A23,House!$A$4:$DS$438,89,FALSE)</f>
        <v>#N/A</v>
      </c>
      <c r="CN23" s="39" t="str">
        <f>VLOOKUP($A23,House!$A$4:$DS$438,90,FALSE)</f>
        <v>#N/A</v>
      </c>
      <c r="CO23" s="159" t="str">
        <f>VLOOKUP($A23,House!$A$4:$DS$438,91,FALSE)</f>
        <v>#N/A</v>
      </c>
      <c r="CP23" s="39" t="str">
        <f>VLOOKUP($A23,House!$A$4:$DS$438,92,FALSE)</f>
        <v>#N/A</v>
      </c>
      <c r="CQ23" s="40" t="str">
        <f>VLOOKUP($A23,House!$A$4:$DS$438,93,FALSE)</f>
        <v>#N/A</v>
      </c>
      <c r="CR23" s="40" t="str">
        <f>VLOOKUP($A23,House!$A$4:$DS$438,94,FALSE)</f>
        <v>#N/A</v>
      </c>
      <c r="CS23" s="159" t="str">
        <f>VLOOKUP($A23,House!$A$4:$DS$438,95,FALSE)</f>
        <v>#N/A</v>
      </c>
      <c r="CT23" s="39" t="str">
        <f>VLOOKUP($A23,House!$A$4:$DS$438,96,FALSE)</f>
        <v>#N/A</v>
      </c>
      <c r="CU23" s="40" t="str">
        <f>VLOOKUP($A23,House!$A$4:$DS$438,97,FALSE)</f>
        <v>#N/A</v>
      </c>
      <c r="CV23" s="40" t="str">
        <f>VLOOKUP($A23,House!$A$4:$DS$438,98,FALSE)</f>
        <v>#N/A</v>
      </c>
      <c r="CW23" s="40" t="str">
        <f>VLOOKUP($A23,House!$A$4:$DS$438,99,FALSE)</f>
        <v>#N/A</v>
      </c>
      <c r="CX23" s="40" t="str">
        <f>VLOOKUP($A23,House!$A$4:$DS$438,100,FALSE)</f>
        <v>#N/A</v>
      </c>
      <c r="CY23" s="40" t="str">
        <f>VLOOKUP($A23,House!$A$4:$DS$438,101,FALSE)</f>
        <v>#N/A</v>
      </c>
      <c r="CZ23" s="40" t="str">
        <f>VLOOKUP($A23,House!$A$4:$DS$438,102,FALSE)</f>
        <v>#N/A</v>
      </c>
      <c r="DA23" s="39" t="str">
        <f>VLOOKUP($A23,House!$A$4:$DS$438,103,FALSE)</f>
        <v>#N/A</v>
      </c>
      <c r="DB23" s="40" t="str">
        <f>VLOOKUP($A23,House!$A$4:$DS$438,104,FALSE)</f>
        <v>#N/A</v>
      </c>
      <c r="DC23" s="40" t="str">
        <f>VLOOKUP($A23,House!$A$4:$DS$438,105,FALSE)</f>
        <v>#N/A</v>
      </c>
      <c r="DD23" s="40" t="str">
        <f>VLOOKUP($A23,House!$A$4:$DS$438,106,FALSE)</f>
        <v>#N/A</v>
      </c>
      <c r="DE23" s="40" t="str">
        <f>VLOOKUP($A23,House!$A$4:$DS$438,107,FALSE)</f>
        <v>#N/A</v>
      </c>
      <c r="DF23" s="40" t="str">
        <f>VLOOKUP($A23,House!$A$4:$DS$438,108,FALSE)</f>
        <v>#N/A</v>
      </c>
      <c r="DG23" s="40" t="str">
        <f>VLOOKUP($A23,House!$A$4:$DS$438,109,FALSE)</f>
        <v>#N/A</v>
      </c>
      <c r="DH23" s="39" t="str">
        <f>VLOOKUP($A23,House!$A$4:$DS$438,110,FALSE)</f>
        <v>#N/A</v>
      </c>
      <c r="DI23" s="40" t="str">
        <f>VLOOKUP($A23,House!$A$4:$DS$438,111,FALSE)</f>
        <v>#N/A</v>
      </c>
      <c r="DJ23" s="40" t="str">
        <f>VLOOKUP($A23,House!$A$4:$DS$438,112,FALSE)</f>
        <v>#N/A</v>
      </c>
      <c r="DK23" s="40" t="str">
        <f>VLOOKUP($A23,House!$A$4:$DS$438,113,FALSE)</f>
        <v>#N/A</v>
      </c>
      <c r="DL23" s="40" t="str">
        <f>VLOOKUP($A23,House!$A$4:$DS$438,114,FALSE)</f>
        <v>#N/A</v>
      </c>
      <c r="DM23" s="40" t="str">
        <f>VLOOKUP($A23,House!$A$4:$DS$438,115,FALSE)</f>
        <v>#N/A</v>
      </c>
      <c r="DN23" s="159" t="str">
        <f>VLOOKUP($A23,House!$A$4:$DS$438,116,FALSE)</f>
        <v>#N/A</v>
      </c>
      <c r="DO23" s="39" t="str">
        <f>VLOOKUP($A23,House!$A$4:$DS$438,117,FALSE)</f>
        <v>#N/A</v>
      </c>
      <c r="DP23" s="40" t="str">
        <f>VLOOKUP($A23,House!$A$4:$DS$438,118,FALSE)</f>
        <v>#N/A</v>
      </c>
      <c r="DQ23" s="40" t="str">
        <f>VLOOKUP($A23,House!$A$4:$DS$438,119,FALSE)</f>
        <v>#N/A</v>
      </c>
      <c r="DR23" s="40" t="str">
        <f>VLOOKUP($A23,House!$A$4:$DS$438,120,FALSE)</f>
        <v>#N/A</v>
      </c>
      <c r="DS23" s="40" t="str">
        <f>VLOOKUP($A23,House!$A$4:$DS$438,121,FALSE)</f>
        <v>#N/A</v>
      </c>
      <c r="DT23" s="40" t="str">
        <f>VLOOKUP($A23,House!$A$4:$DS$438,122,FALSE)</f>
        <v>#N/A</v>
      </c>
      <c r="DU23" s="159" t="str">
        <f>VLOOKUP($A23,House!$A$4:$DS$438,123,FALSE)</f>
        <v>#N/A</v>
      </c>
    </row>
    <row r="24" spans="1:125" hidden="1">
      <c r="A24" s="155"/>
      <c r="B24" s="155" t="str">
        <f>VLOOKUP($A24,House!$A$4:$DS$438,2,FALSE)</f>
        <v>#N/A</v>
      </c>
      <c r="C24" s="140" t="str">
        <f>VLOOKUP($A24,House!$A$4:$DS$438,3,FALSE)</f>
        <v>#N/A</v>
      </c>
      <c r="D24" s="97" t="str">
        <f>VLOOKUP($A24,House!$A$4:$DS$438,4,FALSE)</f>
        <v>#N/A</v>
      </c>
      <c r="E24" s="4" t="str">
        <f>VLOOKUP($A24,House!$A$4:$DS$438,5,FALSE)</f>
        <v>#N/A</v>
      </c>
      <c r="F24" s="29" t="str">
        <f>VLOOKUP($A24,House!$A$4:$DS$438,6,FALSE)</f>
        <v>#N/A</v>
      </c>
      <c r="G24" s="156" t="str">
        <f>VLOOKUP($A24,House!$A$4:$DS$438,7,FALSE)</f>
        <v>#N/A</v>
      </c>
      <c r="H24" s="98"/>
      <c r="I24" s="99"/>
      <c r="J24" s="166" t="str">
        <f>VLOOKUP($A24,House!$A$4:$DS$438,8,FALSE)</f>
        <v>#N/A</v>
      </c>
      <c r="K24" s="150" t="str">
        <f>VLOOKUP($A24,House!$A$4:$DS$438,9,FALSE)</f>
        <v>#N/A</v>
      </c>
      <c r="L24" s="100" t="str">
        <f>VLOOKUP($A24,House!$A$4:$DS$438,10,FALSE)</f>
        <v>#N/A</v>
      </c>
      <c r="M24" s="100" t="str">
        <f>VLOOKUP($A24,House!$A$4:$DS$438,11,FALSE)</f>
        <v>#N/A</v>
      </c>
      <c r="N24" s="100" t="str">
        <f>VLOOKUP($A24,House!$A$4:$DS$438,12,FALSE)</f>
        <v>#N/A</v>
      </c>
      <c r="O24" s="100" t="str">
        <f>VLOOKUP($A24,House!$A$4:$DS$438,13,FALSE)</f>
        <v>#N/A</v>
      </c>
      <c r="P24" s="100" t="str">
        <f>VLOOKUP($A24,House!$A$4:$DS$438,14,FALSE)</f>
        <v>#N/A</v>
      </c>
      <c r="Q24" s="43" t="str">
        <f>VLOOKUP($A24,House!$A$4:$DS$438,15,FALSE)</f>
        <v>#N/A</v>
      </c>
      <c r="R24" s="162" t="str">
        <f>VLOOKUP($A24,House!$A$4:$DS$438,16,FALSE)</f>
        <v>#N/A</v>
      </c>
      <c r="S24" s="43" t="str">
        <f>VLOOKUP($A24,House!$A$4:$DS$438,17,FALSE)</f>
        <v>#N/A</v>
      </c>
      <c r="T24" s="162" t="str">
        <f>VLOOKUP($A24,House!$A$4:$DS$438,18,FALSE)</f>
        <v>#N/A</v>
      </c>
      <c r="U24" s="43" t="str">
        <f>VLOOKUP($A24,House!$A$4:$DS$438,19,FALSE)</f>
        <v>#N/A</v>
      </c>
      <c r="V24" s="162" t="str">
        <f>VLOOKUP($A24,House!$A$4:$DS$438,20,FALSE)</f>
        <v>#N/A</v>
      </c>
      <c r="W24" s="43" t="str">
        <f>VLOOKUP($A24,House!$A$4:$DS$438,21,FALSE)</f>
        <v>#N/A</v>
      </c>
      <c r="X24" s="162" t="str">
        <f>VLOOKUP($A24,House!$A$4:$DS$438,22,FALSE)</f>
        <v>#N/A</v>
      </c>
      <c r="Y24" s="43" t="str">
        <f>VLOOKUP($A24,House!$A$4:$DS$438,23,FALSE)</f>
        <v>#N/A</v>
      </c>
      <c r="Z24" s="162" t="str">
        <f>VLOOKUP($A24,House!$A$4:$DS$438,24,FALSE)</f>
        <v>#N/A</v>
      </c>
      <c r="AA24" s="43" t="str">
        <f>VLOOKUP($A24,House!$A$4:$DS$438,25,FALSE)</f>
        <v>#N/A</v>
      </c>
      <c r="AB24" s="162" t="str">
        <f>VLOOKUP($A24,House!$A$4:$DS$438,26,FALSE)</f>
        <v>#N/A</v>
      </c>
      <c r="AC24" s="43" t="str">
        <f>VLOOKUP($A24,House!$A$4:$DS$438,27,FALSE)</f>
        <v>#N/A</v>
      </c>
      <c r="AD24" s="162" t="str">
        <f>VLOOKUP($A24,House!$A$4:$DS$438,28,FALSE)</f>
        <v>#N/A</v>
      </c>
      <c r="AE24" s="43" t="str">
        <f>VLOOKUP($A24,House!$A$4:$DS$438,29,FALSE)</f>
        <v>#N/A</v>
      </c>
      <c r="AF24" s="162" t="str">
        <f>VLOOKUP($A24,House!$A$4:$DS$438,30,FALSE)</f>
        <v>#N/A</v>
      </c>
      <c r="AG24" s="43" t="str">
        <f>VLOOKUP($A24,House!$A$4:$DS$438,31,FALSE)</f>
        <v>#N/A</v>
      </c>
      <c r="AH24" s="162" t="str">
        <f>VLOOKUP($A24,House!$A$4:$DS$438,32,FALSE)</f>
        <v>#N/A</v>
      </c>
      <c r="AI24" s="43" t="str">
        <f>VLOOKUP($A24,House!$A$4:$DS$438,33,FALSE)</f>
        <v>#N/A</v>
      </c>
      <c r="AJ24" s="44" t="str">
        <f>VLOOKUP($A24,House!$A$4:$DS$438,34,FALSE)</f>
        <v>#N/A</v>
      </c>
      <c r="AK24" s="44" t="str">
        <f>VLOOKUP($A24,House!$A$4:$DS$438,35,FALSE)</f>
        <v>#N/A</v>
      </c>
      <c r="AL24" s="44" t="str">
        <f>VLOOKUP($A24,House!$A$4:$DS$438,36,FALSE)</f>
        <v>#N/A</v>
      </c>
      <c r="AM24" s="44" t="str">
        <f>VLOOKUP($A24,House!$A$4:$DS$438,37,FALSE)</f>
        <v>#N/A</v>
      </c>
      <c r="AN24" s="44" t="str">
        <f>VLOOKUP($A24,House!$A$4:$DS$438,38,FALSE)</f>
        <v>#N/A</v>
      </c>
      <c r="AO24" s="43" t="str">
        <f>VLOOKUP($A24,House!$A$4:$DS$438,39,FALSE)</f>
        <v>#N/A</v>
      </c>
      <c r="AP24" s="44" t="str">
        <f>VLOOKUP($A24,House!$A$4:$DS$438,40,FALSE)</f>
        <v>#N/A</v>
      </c>
      <c r="AQ24" s="44" t="str">
        <f>VLOOKUP($A24,House!$A$4:$DS$438,41,FALSE)</f>
        <v>#N/A</v>
      </c>
      <c r="AR24" s="44" t="str">
        <f>VLOOKUP($A24,House!$A$4:$DS$438,42,FALSE)</f>
        <v>#N/A</v>
      </c>
      <c r="AS24" s="44" t="str">
        <f>VLOOKUP($A24,House!$A$4:$DS$438,43,FALSE)</f>
        <v>#N/A</v>
      </c>
      <c r="AT24" s="163" t="str">
        <f>VLOOKUP($A24,House!$A$4:$DS$438,44,FALSE)</f>
        <v>#N/A</v>
      </c>
      <c r="AU24" s="116" t="str">
        <f>VLOOKUP($A24,House!$A$4:$DS$438,45,FALSE)</f>
        <v>#N/A</v>
      </c>
      <c r="AV24" s="46" t="str">
        <f>VLOOKUP($A24,House!$A$4:$DS$438,46,FALSE)</f>
        <v>#N/A</v>
      </c>
      <c r="AW24" s="47" t="str">
        <f>VLOOKUP($A24,House!$A$4:$DS$438,47,FALSE)</f>
        <v>#N/A</v>
      </c>
      <c r="AX24" s="46" t="str">
        <f>VLOOKUP($A24,House!$A$4:$DS$438,48,FALSE)</f>
        <v>#N/A</v>
      </c>
      <c r="AY24" s="47" t="str">
        <f>VLOOKUP($A24,House!$A$4:$DS$438,49,FALSE)</f>
        <v>#N/A</v>
      </c>
      <c r="AZ24" s="164" t="str">
        <f>VLOOKUP($A24,House!$A$4:$DS$438,50,FALSE)</f>
        <v>#N/A</v>
      </c>
      <c r="BA24" s="48" t="str">
        <f>VLOOKUP($A24,House!$A$4:$DS$438,51,FALSE)</f>
        <v>#N/A</v>
      </c>
      <c r="BB24" s="49" t="str">
        <f>VLOOKUP($A24,House!$A$4:$DS$438,52,FALSE)</f>
        <v>#N/A</v>
      </c>
      <c r="BC24" s="50" t="str">
        <f>VLOOKUP($A24,House!$A$4:$DS$438,53,FALSE)</f>
        <v>#N/A</v>
      </c>
      <c r="BD24" s="49" t="str">
        <f>VLOOKUP($A24,House!$A$4:$DS$438,54,FALSE)</f>
        <v>#N/A</v>
      </c>
      <c r="BE24" s="165" t="str">
        <f>VLOOKUP($A24,House!$A$4:$DS$438,55,FALSE)</f>
        <v>#N/A</v>
      </c>
      <c r="BF24" s="49" t="str">
        <f>VLOOKUP($A24,House!$A$4:$DS$438,56,FALSE)</f>
        <v>#N/A</v>
      </c>
      <c r="BG24" s="44" t="str">
        <f>VLOOKUP($A24,House!$A$4:$DS$438,57,FALSE)</f>
        <v>#N/A</v>
      </c>
      <c r="BH24" s="162" t="str">
        <f>VLOOKUP($A24,House!$A$4:$DS$438,58,FALSE)</f>
        <v>#N/A</v>
      </c>
      <c r="BI24" s="100" t="str">
        <f>VLOOKUP($A24,House!$A$4:$DS$438,59,FALSE)</f>
        <v>#N/A</v>
      </c>
      <c r="BJ24" s="39" t="str">
        <f>VLOOKUP($A24,House!$A$4:$DS$438,60,FALSE)</f>
        <v>#N/A</v>
      </c>
      <c r="BK24" s="40" t="str">
        <f>VLOOKUP($A24,House!$A$4:$DS$438,61,FALSE)</f>
        <v>#N/A</v>
      </c>
      <c r="BL24" s="40" t="str">
        <f>VLOOKUP($A24,House!$A$4:$DS$438,62,FALSE)</f>
        <v>#N/A</v>
      </c>
      <c r="BM24" s="39" t="str">
        <f>VLOOKUP($A24,House!$A$4:$DS$438,63,FALSE)</f>
        <v>#N/A</v>
      </c>
      <c r="BN24" s="40" t="str">
        <f>VLOOKUP($A24,House!$A$4:$DS$438,64,FALSE)</f>
        <v>#N/A</v>
      </c>
      <c r="BO24" s="40" t="str">
        <f>VLOOKUP($A24,House!$A$4:$DS$438,65,FALSE)</f>
        <v>#N/A</v>
      </c>
      <c r="BP24" s="39" t="str">
        <f>VLOOKUP($A24,House!$A$4:$DS$438,66,FALSE)</f>
        <v>#N/A</v>
      </c>
      <c r="BQ24" s="40" t="str">
        <f>VLOOKUP($A24,House!$A$4:$DS$438,67,FALSE)</f>
        <v>#N/A</v>
      </c>
      <c r="BR24" s="40" t="str">
        <f>VLOOKUP($A24,House!$A$4:$DS$438,68,FALSE)</f>
        <v>#N/A</v>
      </c>
      <c r="BS24" s="39" t="str">
        <f>VLOOKUP($A24,House!$A$4:$DS$438,69,FALSE)</f>
        <v>#N/A</v>
      </c>
      <c r="BT24" s="40" t="str">
        <f>VLOOKUP($A24,House!$A$4:$DS$438,70,FALSE)</f>
        <v>#N/A</v>
      </c>
      <c r="BU24" s="40" t="str">
        <f>VLOOKUP($A24,House!$A$4:$DS$438,71,FALSE)</f>
        <v>#N/A</v>
      </c>
      <c r="BV24" s="39" t="str">
        <f>VLOOKUP($A24,House!$A$4:$DS$438,72,FALSE)</f>
        <v>#N/A</v>
      </c>
      <c r="BW24" s="40" t="str">
        <f>VLOOKUP($A24,House!$A$4:$DS$438,73,FALSE)</f>
        <v>#N/A</v>
      </c>
      <c r="BX24" s="40" t="str">
        <f>VLOOKUP($A24,House!$A$4:$DS$438,74,FALSE)</f>
        <v>#N/A</v>
      </c>
      <c r="BY24" s="40" t="str">
        <f>VLOOKUP($A24,House!$A$4:$DS$438,75,FALSE)</f>
        <v>#N/A</v>
      </c>
      <c r="BZ24" s="40" t="str">
        <f>VLOOKUP($A24,House!$A$4:$DS$438,76,FALSE)</f>
        <v>#N/A</v>
      </c>
      <c r="CA24" s="159" t="str">
        <f>VLOOKUP($A24,House!$A$4:$DS$438,77,FALSE)</f>
        <v>#N/A</v>
      </c>
      <c r="CB24" s="39" t="str">
        <f>VLOOKUP($A24,House!$A$4:$DS$438,78,FALSE)</f>
        <v>#N/A</v>
      </c>
      <c r="CC24" s="40" t="str">
        <f>VLOOKUP($A24,House!$A$4:$DS$438,79,FALSE)</f>
        <v>#N/A</v>
      </c>
      <c r="CD24" s="40" t="str">
        <f>VLOOKUP($A24,House!$A$4:$DS$438,80,FALSE)</f>
        <v>#N/A</v>
      </c>
      <c r="CE24" s="159" t="str">
        <f>VLOOKUP($A24,House!$A$4:$DS$438,81,FALSE)</f>
        <v>#N/A</v>
      </c>
      <c r="CF24" s="39" t="str">
        <f>VLOOKUP($A24,House!$A$4:$DS$438,82,FALSE)</f>
        <v>#N/A</v>
      </c>
      <c r="CG24" s="40" t="str">
        <f>VLOOKUP($A24,House!$A$4:$DS$438,83,FALSE)</f>
        <v>#N/A</v>
      </c>
      <c r="CH24" s="40" t="str">
        <f>VLOOKUP($A24,House!$A$4:$DS$438,84,FALSE)</f>
        <v>#N/A</v>
      </c>
      <c r="CI24" s="159" t="str">
        <f>VLOOKUP($A24,House!$A$4:$DS$438,85,FALSE)</f>
        <v>#N/A</v>
      </c>
      <c r="CJ24" s="39" t="str">
        <f>VLOOKUP($A24,House!$A$4:$DS$438,86,FALSE)</f>
        <v>#N/A</v>
      </c>
      <c r="CK24" s="40" t="str">
        <f>VLOOKUP($A24,House!$A$4:$DS$438,87,FALSE)</f>
        <v>#N/A</v>
      </c>
      <c r="CL24" s="40" t="str">
        <f>VLOOKUP($A24,House!$A$4:$DS$438,88,FALSE)</f>
        <v>#N/A</v>
      </c>
      <c r="CM24" s="159" t="str">
        <f>VLOOKUP($A24,House!$A$4:$DS$438,89,FALSE)</f>
        <v>#N/A</v>
      </c>
      <c r="CN24" s="39" t="str">
        <f>VLOOKUP($A24,House!$A$4:$DS$438,90,FALSE)</f>
        <v>#N/A</v>
      </c>
      <c r="CO24" s="159" t="str">
        <f>VLOOKUP($A24,House!$A$4:$DS$438,91,FALSE)</f>
        <v>#N/A</v>
      </c>
      <c r="CP24" s="39" t="str">
        <f>VLOOKUP($A24,House!$A$4:$DS$438,92,FALSE)</f>
        <v>#N/A</v>
      </c>
      <c r="CQ24" s="40" t="str">
        <f>VLOOKUP($A24,House!$A$4:$DS$438,93,FALSE)</f>
        <v>#N/A</v>
      </c>
      <c r="CR24" s="40" t="str">
        <f>VLOOKUP($A24,House!$A$4:$DS$438,94,FALSE)</f>
        <v>#N/A</v>
      </c>
      <c r="CS24" s="159" t="str">
        <f>VLOOKUP($A24,House!$A$4:$DS$438,95,FALSE)</f>
        <v>#N/A</v>
      </c>
      <c r="CT24" s="39" t="str">
        <f>VLOOKUP($A24,House!$A$4:$DS$438,96,FALSE)</f>
        <v>#N/A</v>
      </c>
      <c r="CU24" s="40" t="str">
        <f>VLOOKUP($A24,House!$A$4:$DS$438,97,FALSE)</f>
        <v>#N/A</v>
      </c>
      <c r="CV24" s="40" t="str">
        <f>VLOOKUP($A24,House!$A$4:$DS$438,98,FALSE)</f>
        <v>#N/A</v>
      </c>
      <c r="CW24" s="40" t="str">
        <f>VLOOKUP($A24,House!$A$4:$DS$438,99,FALSE)</f>
        <v>#N/A</v>
      </c>
      <c r="CX24" s="40" t="str">
        <f>VLOOKUP($A24,House!$A$4:$DS$438,100,FALSE)</f>
        <v>#N/A</v>
      </c>
      <c r="CY24" s="40" t="str">
        <f>VLOOKUP($A24,House!$A$4:$DS$438,101,FALSE)</f>
        <v>#N/A</v>
      </c>
      <c r="CZ24" s="40" t="str">
        <f>VLOOKUP($A24,House!$A$4:$DS$438,102,FALSE)</f>
        <v>#N/A</v>
      </c>
      <c r="DA24" s="39" t="str">
        <f>VLOOKUP($A24,House!$A$4:$DS$438,103,FALSE)</f>
        <v>#N/A</v>
      </c>
      <c r="DB24" s="40" t="str">
        <f>VLOOKUP($A24,House!$A$4:$DS$438,104,FALSE)</f>
        <v>#N/A</v>
      </c>
      <c r="DC24" s="40" t="str">
        <f>VLOOKUP($A24,House!$A$4:$DS$438,105,FALSE)</f>
        <v>#N/A</v>
      </c>
      <c r="DD24" s="40" t="str">
        <f>VLOOKUP($A24,House!$A$4:$DS$438,106,FALSE)</f>
        <v>#N/A</v>
      </c>
      <c r="DE24" s="40" t="str">
        <f>VLOOKUP($A24,House!$A$4:$DS$438,107,FALSE)</f>
        <v>#N/A</v>
      </c>
      <c r="DF24" s="40" t="str">
        <f>VLOOKUP($A24,House!$A$4:$DS$438,108,FALSE)</f>
        <v>#N/A</v>
      </c>
      <c r="DG24" s="40" t="str">
        <f>VLOOKUP($A24,House!$A$4:$DS$438,109,FALSE)</f>
        <v>#N/A</v>
      </c>
      <c r="DH24" s="39" t="str">
        <f>VLOOKUP($A24,House!$A$4:$DS$438,110,FALSE)</f>
        <v>#N/A</v>
      </c>
      <c r="DI24" s="40" t="str">
        <f>VLOOKUP($A24,House!$A$4:$DS$438,111,FALSE)</f>
        <v>#N/A</v>
      </c>
      <c r="DJ24" s="40" t="str">
        <f>VLOOKUP($A24,House!$A$4:$DS$438,112,FALSE)</f>
        <v>#N/A</v>
      </c>
      <c r="DK24" s="40" t="str">
        <f>VLOOKUP($A24,House!$A$4:$DS$438,113,FALSE)</f>
        <v>#N/A</v>
      </c>
      <c r="DL24" s="40" t="str">
        <f>VLOOKUP($A24,House!$A$4:$DS$438,114,FALSE)</f>
        <v>#N/A</v>
      </c>
      <c r="DM24" s="40" t="str">
        <f>VLOOKUP($A24,House!$A$4:$DS$438,115,FALSE)</f>
        <v>#N/A</v>
      </c>
      <c r="DN24" s="159" t="str">
        <f>VLOOKUP($A24,House!$A$4:$DS$438,116,FALSE)</f>
        <v>#N/A</v>
      </c>
      <c r="DO24" s="39" t="str">
        <f>VLOOKUP($A24,House!$A$4:$DS$438,117,FALSE)</f>
        <v>#N/A</v>
      </c>
      <c r="DP24" s="40" t="str">
        <f>VLOOKUP($A24,House!$A$4:$DS$438,118,FALSE)</f>
        <v>#N/A</v>
      </c>
      <c r="DQ24" s="40" t="str">
        <f>VLOOKUP($A24,House!$A$4:$DS$438,119,FALSE)</f>
        <v>#N/A</v>
      </c>
      <c r="DR24" s="40" t="str">
        <f>VLOOKUP($A24,House!$A$4:$DS$438,120,FALSE)</f>
        <v>#N/A</v>
      </c>
      <c r="DS24" s="40" t="str">
        <f>VLOOKUP($A24,House!$A$4:$DS$438,121,FALSE)</f>
        <v>#N/A</v>
      </c>
      <c r="DT24" s="40" t="str">
        <f>VLOOKUP($A24,House!$A$4:$DS$438,122,FALSE)</f>
        <v>#N/A</v>
      </c>
      <c r="DU24" s="159" t="str">
        <f>VLOOKUP($A24,House!$A$4:$DS$438,123,FALSE)</f>
        <v>#N/A</v>
      </c>
    </row>
    <row r="25" spans="1:125" hidden="1">
      <c r="A25" s="154"/>
      <c r="B25" s="154" t="str">
        <f>VLOOKUP($A25,House!$A$4:$DS$438,2,FALSE)</f>
        <v>#N/A</v>
      </c>
      <c r="C25" s="140" t="str">
        <f>VLOOKUP($A25,House!$A$4:$DS$438,3,FALSE)</f>
        <v>#N/A</v>
      </c>
      <c r="D25" s="97" t="str">
        <f>VLOOKUP($A25,House!$A$4:$DS$438,4,FALSE)</f>
        <v>#N/A</v>
      </c>
      <c r="E25" s="4" t="str">
        <f>VLOOKUP($A25,House!$A$4:$DS$438,5,FALSE)</f>
        <v>#N/A</v>
      </c>
      <c r="F25" s="29" t="str">
        <f>VLOOKUP($A25,House!$A$4:$DS$438,6,FALSE)</f>
        <v>#N/A</v>
      </c>
      <c r="G25" s="156" t="str">
        <f>VLOOKUP($A25,House!$A$4:$DS$438,7,FALSE)</f>
        <v>#N/A</v>
      </c>
      <c r="H25" s="98"/>
      <c r="I25" s="99"/>
      <c r="J25" s="166" t="str">
        <f>VLOOKUP($A25,House!$A$4:$DS$438,8,FALSE)</f>
        <v>#N/A</v>
      </c>
      <c r="K25" s="150" t="str">
        <f>VLOOKUP($A25,House!$A$4:$DS$438,9,FALSE)</f>
        <v>#N/A</v>
      </c>
      <c r="L25" s="100" t="str">
        <f>VLOOKUP($A25,House!$A$4:$DS$438,10,FALSE)</f>
        <v>#N/A</v>
      </c>
      <c r="M25" s="100" t="str">
        <f>VLOOKUP($A25,House!$A$4:$DS$438,11,FALSE)</f>
        <v>#N/A</v>
      </c>
      <c r="N25" s="100" t="str">
        <f>VLOOKUP($A25,House!$A$4:$DS$438,12,FALSE)</f>
        <v>#N/A</v>
      </c>
      <c r="O25" s="100" t="str">
        <f>VLOOKUP($A25,House!$A$4:$DS$438,13,FALSE)</f>
        <v>#N/A</v>
      </c>
      <c r="P25" s="100" t="str">
        <f>VLOOKUP($A25,House!$A$4:$DS$438,14,FALSE)</f>
        <v>#N/A</v>
      </c>
      <c r="Q25" s="43" t="str">
        <f>VLOOKUP($A25,House!$A$4:$DS$438,15,FALSE)</f>
        <v>#N/A</v>
      </c>
      <c r="R25" s="162" t="str">
        <f>VLOOKUP($A25,House!$A$4:$DS$438,16,FALSE)</f>
        <v>#N/A</v>
      </c>
      <c r="S25" s="43" t="str">
        <f>VLOOKUP($A25,House!$A$4:$DS$438,17,FALSE)</f>
        <v>#N/A</v>
      </c>
      <c r="T25" s="162" t="str">
        <f>VLOOKUP($A25,House!$A$4:$DS$438,18,FALSE)</f>
        <v>#N/A</v>
      </c>
      <c r="U25" s="43" t="str">
        <f>VLOOKUP($A25,House!$A$4:$DS$438,19,FALSE)</f>
        <v>#N/A</v>
      </c>
      <c r="V25" s="162" t="str">
        <f>VLOOKUP($A25,House!$A$4:$DS$438,20,FALSE)</f>
        <v>#N/A</v>
      </c>
      <c r="W25" s="43" t="str">
        <f>VLOOKUP($A25,House!$A$4:$DS$438,21,FALSE)</f>
        <v>#N/A</v>
      </c>
      <c r="X25" s="162" t="str">
        <f>VLOOKUP($A25,House!$A$4:$DS$438,22,FALSE)</f>
        <v>#N/A</v>
      </c>
      <c r="Y25" s="43" t="str">
        <f>VLOOKUP($A25,House!$A$4:$DS$438,23,FALSE)</f>
        <v>#N/A</v>
      </c>
      <c r="Z25" s="162" t="str">
        <f>VLOOKUP($A25,House!$A$4:$DS$438,24,FALSE)</f>
        <v>#N/A</v>
      </c>
      <c r="AA25" s="43" t="str">
        <f>VLOOKUP($A25,House!$A$4:$DS$438,25,FALSE)</f>
        <v>#N/A</v>
      </c>
      <c r="AB25" s="162" t="str">
        <f>VLOOKUP($A25,House!$A$4:$DS$438,26,FALSE)</f>
        <v>#N/A</v>
      </c>
      <c r="AC25" s="43" t="str">
        <f>VLOOKUP($A25,House!$A$4:$DS$438,27,FALSE)</f>
        <v>#N/A</v>
      </c>
      <c r="AD25" s="162" t="str">
        <f>VLOOKUP($A25,House!$A$4:$DS$438,28,FALSE)</f>
        <v>#N/A</v>
      </c>
      <c r="AE25" s="43" t="str">
        <f>VLOOKUP($A25,House!$A$4:$DS$438,29,FALSE)</f>
        <v>#N/A</v>
      </c>
      <c r="AF25" s="162" t="str">
        <f>VLOOKUP($A25,House!$A$4:$DS$438,30,FALSE)</f>
        <v>#N/A</v>
      </c>
      <c r="AG25" s="43" t="str">
        <f>VLOOKUP($A25,House!$A$4:$DS$438,31,FALSE)</f>
        <v>#N/A</v>
      </c>
      <c r="AH25" s="162" t="str">
        <f>VLOOKUP($A25,House!$A$4:$DS$438,32,FALSE)</f>
        <v>#N/A</v>
      </c>
      <c r="AI25" s="43" t="str">
        <f>VLOOKUP($A25,House!$A$4:$DS$438,33,FALSE)</f>
        <v>#N/A</v>
      </c>
      <c r="AJ25" s="44" t="str">
        <f>VLOOKUP($A25,House!$A$4:$DS$438,34,FALSE)</f>
        <v>#N/A</v>
      </c>
      <c r="AK25" s="44" t="str">
        <f>VLOOKUP($A25,House!$A$4:$DS$438,35,FALSE)</f>
        <v>#N/A</v>
      </c>
      <c r="AL25" s="44" t="str">
        <f>VLOOKUP($A25,House!$A$4:$DS$438,36,FALSE)</f>
        <v>#N/A</v>
      </c>
      <c r="AM25" s="44" t="str">
        <f>VLOOKUP($A25,House!$A$4:$DS$438,37,FALSE)</f>
        <v>#N/A</v>
      </c>
      <c r="AN25" s="44" t="str">
        <f>VLOOKUP($A25,House!$A$4:$DS$438,38,FALSE)</f>
        <v>#N/A</v>
      </c>
      <c r="AO25" s="43" t="str">
        <f>VLOOKUP($A25,House!$A$4:$DS$438,39,FALSE)</f>
        <v>#N/A</v>
      </c>
      <c r="AP25" s="44" t="str">
        <f>VLOOKUP($A25,House!$A$4:$DS$438,40,FALSE)</f>
        <v>#N/A</v>
      </c>
      <c r="AQ25" s="44" t="str">
        <f>VLOOKUP($A25,House!$A$4:$DS$438,41,FALSE)</f>
        <v>#N/A</v>
      </c>
      <c r="AR25" s="44" t="str">
        <f>VLOOKUP($A25,House!$A$4:$DS$438,42,FALSE)</f>
        <v>#N/A</v>
      </c>
      <c r="AS25" s="44" t="str">
        <f>VLOOKUP($A25,House!$A$4:$DS$438,43,FALSE)</f>
        <v>#N/A</v>
      </c>
      <c r="AT25" s="163" t="str">
        <f>VLOOKUP($A25,House!$A$4:$DS$438,44,FALSE)</f>
        <v>#N/A</v>
      </c>
      <c r="AU25" s="116" t="str">
        <f>VLOOKUP($A25,House!$A$4:$DS$438,45,FALSE)</f>
        <v>#N/A</v>
      </c>
      <c r="AV25" s="46" t="str">
        <f>VLOOKUP($A25,House!$A$4:$DS$438,46,FALSE)</f>
        <v>#N/A</v>
      </c>
      <c r="AW25" s="47" t="str">
        <f>VLOOKUP($A25,House!$A$4:$DS$438,47,FALSE)</f>
        <v>#N/A</v>
      </c>
      <c r="AX25" s="46" t="str">
        <f>VLOOKUP($A25,House!$A$4:$DS$438,48,FALSE)</f>
        <v>#N/A</v>
      </c>
      <c r="AY25" s="47" t="str">
        <f>VLOOKUP($A25,House!$A$4:$DS$438,49,FALSE)</f>
        <v>#N/A</v>
      </c>
      <c r="AZ25" s="164" t="str">
        <f>VLOOKUP($A25,House!$A$4:$DS$438,50,FALSE)</f>
        <v>#N/A</v>
      </c>
      <c r="BA25" s="48" t="str">
        <f>VLOOKUP($A25,House!$A$4:$DS$438,51,FALSE)</f>
        <v>#N/A</v>
      </c>
      <c r="BB25" s="49" t="str">
        <f>VLOOKUP($A25,House!$A$4:$DS$438,52,FALSE)</f>
        <v>#N/A</v>
      </c>
      <c r="BC25" s="50" t="str">
        <f>VLOOKUP($A25,House!$A$4:$DS$438,53,FALSE)</f>
        <v>#N/A</v>
      </c>
      <c r="BD25" s="49" t="str">
        <f>VLOOKUP($A25,House!$A$4:$DS$438,54,FALSE)</f>
        <v>#N/A</v>
      </c>
      <c r="BE25" s="165" t="str">
        <f>VLOOKUP($A25,House!$A$4:$DS$438,55,FALSE)</f>
        <v>#N/A</v>
      </c>
      <c r="BF25" s="49" t="str">
        <f>VLOOKUP($A25,House!$A$4:$DS$438,56,FALSE)</f>
        <v>#N/A</v>
      </c>
      <c r="BG25" s="44" t="str">
        <f>VLOOKUP($A25,House!$A$4:$DS$438,57,FALSE)</f>
        <v>#N/A</v>
      </c>
      <c r="BH25" s="162" t="str">
        <f>VLOOKUP($A25,House!$A$4:$DS$438,58,FALSE)</f>
        <v>#N/A</v>
      </c>
      <c r="BI25" s="100" t="str">
        <f>VLOOKUP($A25,House!$A$4:$DS$438,59,FALSE)</f>
        <v>#N/A</v>
      </c>
      <c r="BJ25" s="39" t="str">
        <f>VLOOKUP($A25,House!$A$4:$DS$438,60,FALSE)</f>
        <v>#N/A</v>
      </c>
      <c r="BK25" s="40" t="str">
        <f>VLOOKUP($A25,House!$A$4:$DS$438,61,FALSE)</f>
        <v>#N/A</v>
      </c>
      <c r="BL25" s="40" t="str">
        <f>VLOOKUP($A25,House!$A$4:$DS$438,62,FALSE)</f>
        <v>#N/A</v>
      </c>
      <c r="BM25" s="39" t="str">
        <f>VLOOKUP($A25,House!$A$4:$DS$438,63,FALSE)</f>
        <v>#N/A</v>
      </c>
      <c r="BN25" s="40" t="str">
        <f>VLOOKUP($A25,House!$A$4:$DS$438,64,FALSE)</f>
        <v>#N/A</v>
      </c>
      <c r="BO25" s="40" t="str">
        <f>VLOOKUP($A25,House!$A$4:$DS$438,65,FALSE)</f>
        <v>#N/A</v>
      </c>
      <c r="BP25" s="39" t="str">
        <f>VLOOKUP($A25,House!$A$4:$DS$438,66,FALSE)</f>
        <v>#N/A</v>
      </c>
      <c r="BQ25" s="40" t="str">
        <f>VLOOKUP($A25,House!$A$4:$DS$438,67,FALSE)</f>
        <v>#N/A</v>
      </c>
      <c r="BR25" s="40" t="str">
        <f>VLOOKUP($A25,House!$A$4:$DS$438,68,FALSE)</f>
        <v>#N/A</v>
      </c>
      <c r="BS25" s="39" t="str">
        <f>VLOOKUP($A25,House!$A$4:$DS$438,69,FALSE)</f>
        <v>#N/A</v>
      </c>
      <c r="BT25" s="40" t="str">
        <f>VLOOKUP($A25,House!$A$4:$DS$438,70,FALSE)</f>
        <v>#N/A</v>
      </c>
      <c r="BU25" s="40" t="str">
        <f>VLOOKUP($A25,House!$A$4:$DS$438,71,FALSE)</f>
        <v>#N/A</v>
      </c>
      <c r="BV25" s="39" t="str">
        <f>VLOOKUP($A25,House!$A$4:$DS$438,72,FALSE)</f>
        <v>#N/A</v>
      </c>
      <c r="BW25" s="40" t="str">
        <f>VLOOKUP($A25,House!$A$4:$DS$438,73,FALSE)</f>
        <v>#N/A</v>
      </c>
      <c r="BX25" s="40" t="str">
        <f>VLOOKUP($A25,House!$A$4:$DS$438,74,FALSE)</f>
        <v>#N/A</v>
      </c>
      <c r="BY25" s="40" t="str">
        <f>VLOOKUP($A25,House!$A$4:$DS$438,75,FALSE)</f>
        <v>#N/A</v>
      </c>
      <c r="BZ25" s="40" t="str">
        <f>VLOOKUP($A25,House!$A$4:$DS$438,76,FALSE)</f>
        <v>#N/A</v>
      </c>
      <c r="CA25" s="159" t="str">
        <f>VLOOKUP($A25,House!$A$4:$DS$438,77,FALSE)</f>
        <v>#N/A</v>
      </c>
      <c r="CB25" s="39" t="str">
        <f>VLOOKUP($A25,House!$A$4:$DS$438,78,FALSE)</f>
        <v>#N/A</v>
      </c>
      <c r="CC25" s="40" t="str">
        <f>VLOOKUP($A25,House!$A$4:$DS$438,79,FALSE)</f>
        <v>#N/A</v>
      </c>
      <c r="CD25" s="40" t="str">
        <f>VLOOKUP($A25,House!$A$4:$DS$438,80,FALSE)</f>
        <v>#N/A</v>
      </c>
      <c r="CE25" s="159" t="str">
        <f>VLOOKUP($A25,House!$A$4:$DS$438,81,FALSE)</f>
        <v>#N/A</v>
      </c>
      <c r="CF25" s="39" t="str">
        <f>VLOOKUP($A25,House!$A$4:$DS$438,82,FALSE)</f>
        <v>#N/A</v>
      </c>
      <c r="CG25" s="40" t="str">
        <f>VLOOKUP($A25,House!$A$4:$DS$438,83,FALSE)</f>
        <v>#N/A</v>
      </c>
      <c r="CH25" s="40" t="str">
        <f>VLOOKUP($A25,House!$A$4:$DS$438,84,FALSE)</f>
        <v>#N/A</v>
      </c>
      <c r="CI25" s="159" t="str">
        <f>VLOOKUP($A25,House!$A$4:$DS$438,85,FALSE)</f>
        <v>#N/A</v>
      </c>
      <c r="CJ25" s="39" t="str">
        <f>VLOOKUP($A25,House!$A$4:$DS$438,86,FALSE)</f>
        <v>#N/A</v>
      </c>
      <c r="CK25" s="40" t="str">
        <f>VLOOKUP($A25,House!$A$4:$DS$438,87,FALSE)</f>
        <v>#N/A</v>
      </c>
      <c r="CL25" s="40" t="str">
        <f>VLOOKUP($A25,House!$A$4:$DS$438,88,FALSE)</f>
        <v>#N/A</v>
      </c>
      <c r="CM25" s="159" t="str">
        <f>VLOOKUP($A25,House!$A$4:$DS$438,89,FALSE)</f>
        <v>#N/A</v>
      </c>
      <c r="CN25" s="39" t="str">
        <f>VLOOKUP($A25,House!$A$4:$DS$438,90,FALSE)</f>
        <v>#N/A</v>
      </c>
      <c r="CO25" s="159" t="str">
        <f>VLOOKUP($A25,House!$A$4:$DS$438,91,FALSE)</f>
        <v>#N/A</v>
      </c>
      <c r="CP25" s="39" t="str">
        <f>VLOOKUP($A25,House!$A$4:$DS$438,92,FALSE)</f>
        <v>#N/A</v>
      </c>
      <c r="CQ25" s="40" t="str">
        <f>VLOOKUP($A25,House!$A$4:$DS$438,93,FALSE)</f>
        <v>#N/A</v>
      </c>
      <c r="CR25" s="40" t="str">
        <f>VLOOKUP($A25,House!$A$4:$DS$438,94,FALSE)</f>
        <v>#N/A</v>
      </c>
      <c r="CS25" s="159" t="str">
        <f>VLOOKUP($A25,House!$A$4:$DS$438,95,FALSE)</f>
        <v>#N/A</v>
      </c>
      <c r="CT25" s="39" t="str">
        <f>VLOOKUP($A25,House!$A$4:$DS$438,96,FALSE)</f>
        <v>#N/A</v>
      </c>
      <c r="CU25" s="40" t="str">
        <f>VLOOKUP($A25,House!$A$4:$DS$438,97,FALSE)</f>
        <v>#N/A</v>
      </c>
      <c r="CV25" s="40" t="str">
        <f>VLOOKUP($A25,House!$A$4:$DS$438,98,FALSE)</f>
        <v>#N/A</v>
      </c>
      <c r="CW25" s="40" t="str">
        <f>VLOOKUP($A25,House!$A$4:$DS$438,99,FALSE)</f>
        <v>#N/A</v>
      </c>
      <c r="CX25" s="40" t="str">
        <f>VLOOKUP($A25,House!$A$4:$DS$438,100,FALSE)</f>
        <v>#N/A</v>
      </c>
      <c r="CY25" s="40" t="str">
        <f>VLOOKUP($A25,House!$A$4:$DS$438,101,FALSE)</f>
        <v>#N/A</v>
      </c>
      <c r="CZ25" s="40" t="str">
        <f>VLOOKUP($A25,House!$A$4:$DS$438,102,FALSE)</f>
        <v>#N/A</v>
      </c>
      <c r="DA25" s="39" t="str">
        <f>VLOOKUP($A25,House!$A$4:$DS$438,103,FALSE)</f>
        <v>#N/A</v>
      </c>
      <c r="DB25" s="40" t="str">
        <f>VLOOKUP($A25,House!$A$4:$DS$438,104,FALSE)</f>
        <v>#N/A</v>
      </c>
      <c r="DC25" s="40" t="str">
        <f>VLOOKUP($A25,House!$A$4:$DS$438,105,FALSE)</f>
        <v>#N/A</v>
      </c>
      <c r="DD25" s="40" t="str">
        <f>VLOOKUP($A25,House!$A$4:$DS$438,106,FALSE)</f>
        <v>#N/A</v>
      </c>
      <c r="DE25" s="40" t="str">
        <f>VLOOKUP($A25,House!$A$4:$DS$438,107,FALSE)</f>
        <v>#N/A</v>
      </c>
      <c r="DF25" s="40" t="str">
        <f>VLOOKUP($A25,House!$A$4:$DS$438,108,FALSE)</f>
        <v>#N/A</v>
      </c>
      <c r="DG25" s="40" t="str">
        <f>VLOOKUP($A25,House!$A$4:$DS$438,109,FALSE)</f>
        <v>#N/A</v>
      </c>
      <c r="DH25" s="39" t="str">
        <f>VLOOKUP($A25,House!$A$4:$DS$438,110,FALSE)</f>
        <v>#N/A</v>
      </c>
      <c r="DI25" s="40" t="str">
        <f>VLOOKUP($A25,House!$A$4:$DS$438,111,FALSE)</f>
        <v>#N/A</v>
      </c>
      <c r="DJ25" s="40" t="str">
        <f>VLOOKUP($A25,House!$A$4:$DS$438,112,FALSE)</f>
        <v>#N/A</v>
      </c>
      <c r="DK25" s="40" t="str">
        <f>VLOOKUP($A25,House!$A$4:$DS$438,113,FALSE)</f>
        <v>#N/A</v>
      </c>
      <c r="DL25" s="40" t="str">
        <f>VLOOKUP($A25,House!$A$4:$DS$438,114,FALSE)</f>
        <v>#N/A</v>
      </c>
      <c r="DM25" s="40" t="str">
        <f>VLOOKUP($A25,House!$A$4:$DS$438,115,FALSE)</f>
        <v>#N/A</v>
      </c>
      <c r="DN25" s="159" t="str">
        <f>VLOOKUP($A25,House!$A$4:$DS$438,116,FALSE)</f>
        <v>#N/A</v>
      </c>
      <c r="DO25" s="39" t="str">
        <f>VLOOKUP($A25,House!$A$4:$DS$438,117,FALSE)</f>
        <v>#N/A</v>
      </c>
      <c r="DP25" s="40" t="str">
        <f>VLOOKUP($A25,House!$A$4:$DS$438,118,FALSE)</f>
        <v>#N/A</v>
      </c>
      <c r="DQ25" s="40" t="str">
        <f>VLOOKUP($A25,House!$A$4:$DS$438,119,FALSE)</f>
        <v>#N/A</v>
      </c>
      <c r="DR25" s="40" t="str">
        <f>VLOOKUP($A25,House!$A$4:$DS$438,120,FALSE)</f>
        <v>#N/A</v>
      </c>
      <c r="DS25" s="40" t="str">
        <f>VLOOKUP($A25,House!$A$4:$DS$438,121,FALSE)</f>
        <v>#N/A</v>
      </c>
      <c r="DT25" s="40" t="str">
        <f>VLOOKUP($A25,House!$A$4:$DS$438,122,FALSE)</f>
        <v>#N/A</v>
      </c>
      <c r="DU25" s="159" t="str">
        <f>VLOOKUP($A25,House!$A$4:$DS$438,123,FALSE)</f>
        <v>#N/A</v>
      </c>
    </row>
    <row r="26" spans="1:125" hidden="1">
      <c r="A26" s="155"/>
      <c r="B26" s="155" t="str">
        <f>VLOOKUP($A26,House!$A$4:$DS$438,2,FALSE)</f>
        <v>#N/A</v>
      </c>
      <c r="C26" s="140" t="str">
        <f>VLOOKUP($A26,House!$A$4:$DS$438,3,FALSE)</f>
        <v>#N/A</v>
      </c>
      <c r="D26" s="97" t="str">
        <f>VLOOKUP($A26,House!$A$4:$DS$438,4,FALSE)</f>
        <v>#N/A</v>
      </c>
      <c r="E26" s="4" t="str">
        <f>VLOOKUP($A26,House!$A$4:$DS$438,5,FALSE)</f>
        <v>#N/A</v>
      </c>
      <c r="F26" s="29" t="str">
        <f>VLOOKUP($A26,House!$A$4:$DS$438,6,FALSE)</f>
        <v>#N/A</v>
      </c>
      <c r="G26" s="156" t="str">
        <f>VLOOKUP($A26,House!$A$4:$DS$438,7,FALSE)</f>
        <v>#N/A</v>
      </c>
      <c r="H26" s="98"/>
      <c r="I26" s="99"/>
      <c r="J26" s="166" t="str">
        <f>VLOOKUP($A26,House!$A$4:$DS$438,8,FALSE)</f>
        <v>#N/A</v>
      </c>
      <c r="K26" s="150" t="str">
        <f>VLOOKUP($A26,House!$A$4:$DS$438,9,FALSE)</f>
        <v>#N/A</v>
      </c>
      <c r="L26" s="100" t="str">
        <f>VLOOKUP($A26,House!$A$4:$DS$438,10,FALSE)</f>
        <v>#N/A</v>
      </c>
      <c r="M26" s="100" t="str">
        <f>VLOOKUP($A26,House!$A$4:$DS$438,11,FALSE)</f>
        <v>#N/A</v>
      </c>
      <c r="N26" s="100" t="str">
        <f>VLOOKUP($A26,House!$A$4:$DS$438,12,FALSE)</f>
        <v>#N/A</v>
      </c>
      <c r="O26" s="100" t="str">
        <f>VLOOKUP($A26,House!$A$4:$DS$438,13,FALSE)</f>
        <v>#N/A</v>
      </c>
      <c r="P26" s="100" t="str">
        <f>VLOOKUP($A26,House!$A$4:$DS$438,14,FALSE)</f>
        <v>#N/A</v>
      </c>
      <c r="Q26" s="43" t="str">
        <f>VLOOKUP($A26,House!$A$4:$DS$438,15,FALSE)</f>
        <v>#N/A</v>
      </c>
      <c r="R26" s="162" t="str">
        <f>VLOOKUP($A26,House!$A$4:$DS$438,16,FALSE)</f>
        <v>#N/A</v>
      </c>
      <c r="S26" s="43" t="str">
        <f>VLOOKUP($A26,House!$A$4:$DS$438,17,FALSE)</f>
        <v>#N/A</v>
      </c>
      <c r="T26" s="162" t="str">
        <f>VLOOKUP($A26,House!$A$4:$DS$438,18,FALSE)</f>
        <v>#N/A</v>
      </c>
      <c r="U26" s="43" t="str">
        <f>VLOOKUP($A26,House!$A$4:$DS$438,19,FALSE)</f>
        <v>#N/A</v>
      </c>
      <c r="V26" s="162" t="str">
        <f>VLOOKUP($A26,House!$A$4:$DS$438,20,FALSE)</f>
        <v>#N/A</v>
      </c>
      <c r="W26" s="43" t="str">
        <f>VLOOKUP($A26,House!$A$4:$DS$438,21,FALSE)</f>
        <v>#N/A</v>
      </c>
      <c r="X26" s="162" t="str">
        <f>VLOOKUP($A26,House!$A$4:$DS$438,22,FALSE)</f>
        <v>#N/A</v>
      </c>
      <c r="Y26" s="43" t="str">
        <f>VLOOKUP($A26,House!$A$4:$DS$438,23,FALSE)</f>
        <v>#N/A</v>
      </c>
      <c r="Z26" s="162" t="str">
        <f>VLOOKUP($A26,House!$A$4:$DS$438,24,FALSE)</f>
        <v>#N/A</v>
      </c>
      <c r="AA26" s="43" t="str">
        <f>VLOOKUP($A26,House!$A$4:$DS$438,25,FALSE)</f>
        <v>#N/A</v>
      </c>
      <c r="AB26" s="162" t="str">
        <f>VLOOKUP($A26,House!$A$4:$DS$438,26,FALSE)</f>
        <v>#N/A</v>
      </c>
      <c r="AC26" s="43" t="str">
        <f>VLOOKUP($A26,House!$A$4:$DS$438,27,FALSE)</f>
        <v>#N/A</v>
      </c>
      <c r="AD26" s="162" t="str">
        <f>VLOOKUP($A26,House!$A$4:$DS$438,28,FALSE)</f>
        <v>#N/A</v>
      </c>
      <c r="AE26" s="43" t="str">
        <f>VLOOKUP($A26,House!$A$4:$DS$438,29,FALSE)</f>
        <v>#N/A</v>
      </c>
      <c r="AF26" s="162" t="str">
        <f>VLOOKUP($A26,House!$A$4:$DS$438,30,FALSE)</f>
        <v>#N/A</v>
      </c>
      <c r="AG26" s="43" t="str">
        <f>VLOOKUP($A26,House!$A$4:$DS$438,31,FALSE)</f>
        <v>#N/A</v>
      </c>
      <c r="AH26" s="162" t="str">
        <f>VLOOKUP($A26,House!$A$4:$DS$438,32,FALSE)</f>
        <v>#N/A</v>
      </c>
      <c r="AI26" s="43" t="str">
        <f>VLOOKUP($A26,House!$A$4:$DS$438,33,FALSE)</f>
        <v>#N/A</v>
      </c>
      <c r="AJ26" s="44" t="str">
        <f>VLOOKUP($A26,House!$A$4:$DS$438,34,FALSE)</f>
        <v>#N/A</v>
      </c>
      <c r="AK26" s="44" t="str">
        <f>VLOOKUP($A26,House!$A$4:$DS$438,35,FALSE)</f>
        <v>#N/A</v>
      </c>
      <c r="AL26" s="44" t="str">
        <f>VLOOKUP($A26,House!$A$4:$DS$438,36,FALSE)</f>
        <v>#N/A</v>
      </c>
      <c r="AM26" s="44" t="str">
        <f>VLOOKUP($A26,House!$A$4:$DS$438,37,FALSE)</f>
        <v>#N/A</v>
      </c>
      <c r="AN26" s="44" t="str">
        <f>VLOOKUP($A26,House!$A$4:$DS$438,38,FALSE)</f>
        <v>#N/A</v>
      </c>
      <c r="AO26" s="43" t="str">
        <f>VLOOKUP($A26,House!$A$4:$DS$438,39,FALSE)</f>
        <v>#N/A</v>
      </c>
      <c r="AP26" s="44" t="str">
        <f>VLOOKUP($A26,House!$A$4:$DS$438,40,FALSE)</f>
        <v>#N/A</v>
      </c>
      <c r="AQ26" s="44" t="str">
        <f>VLOOKUP($A26,House!$A$4:$DS$438,41,FALSE)</f>
        <v>#N/A</v>
      </c>
      <c r="AR26" s="44" t="str">
        <f>VLOOKUP($A26,House!$A$4:$DS$438,42,FALSE)</f>
        <v>#N/A</v>
      </c>
      <c r="AS26" s="44" t="str">
        <f>VLOOKUP($A26,House!$A$4:$DS$438,43,FALSE)</f>
        <v>#N/A</v>
      </c>
      <c r="AT26" s="163" t="str">
        <f>VLOOKUP($A26,House!$A$4:$DS$438,44,FALSE)</f>
        <v>#N/A</v>
      </c>
      <c r="AU26" s="116" t="str">
        <f>VLOOKUP($A26,House!$A$4:$DS$438,45,FALSE)</f>
        <v>#N/A</v>
      </c>
      <c r="AV26" s="46" t="str">
        <f>VLOOKUP($A26,House!$A$4:$DS$438,46,FALSE)</f>
        <v>#N/A</v>
      </c>
      <c r="AW26" s="47" t="str">
        <f>VLOOKUP($A26,House!$A$4:$DS$438,47,FALSE)</f>
        <v>#N/A</v>
      </c>
      <c r="AX26" s="46" t="str">
        <f>VLOOKUP($A26,House!$A$4:$DS$438,48,FALSE)</f>
        <v>#N/A</v>
      </c>
      <c r="AY26" s="47" t="str">
        <f>VLOOKUP($A26,House!$A$4:$DS$438,49,FALSE)</f>
        <v>#N/A</v>
      </c>
      <c r="AZ26" s="164" t="str">
        <f>VLOOKUP($A26,House!$A$4:$DS$438,50,FALSE)</f>
        <v>#N/A</v>
      </c>
      <c r="BA26" s="48" t="str">
        <f>VLOOKUP($A26,House!$A$4:$DS$438,51,FALSE)</f>
        <v>#N/A</v>
      </c>
      <c r="BB26" s="49" t="str">
        <f>VLOOKUP($A26,House!$A$4:$DS$438,52,FALSE)</f>
        <v>#N/A</v>
      </c>
      <c r="BC26" s="50" t="str">
        <f>VLOOKUP($A26,House!$A$4:$DS$438,53,FALSE)</f>
        <v>#N/A</v>
      </c>
      <c r="BD26" s="49" t="str">
        <f>VLOOKUP($A26,House!$A$4:$DS$438,54,FALSE)</f>
        <v>#N/A</v>
      </c>
      <c r="BE26" s="165" t="str">
        <f>VLOOKUP($A26,House!$A$4:$DS$438,55,FALSE)</f>
        <v>#N/A</v>
      </c>
      <c r="BF26" s="49" t="str">
        <f>VLOOKUP($A26,House!$A$4:$DS$438,56,FALSE)</f>
        <v>#N/A</v>
      </c>
      <c r="BG26" s="44" t="str">
        <f>VLOOKUP($A26,House!$A$4:$DS$438,57,FALSE)</f>
        <v>#N/A</v>
      </c>
      <c r="BH26" s="162" t="str">
        <f>VLOOKUP($A26,House!$A$4:$DS$438,58,FALSE)</f>
        <v>#N/A</v>
      </c>
      <c r="BI26" s="100" t="str">
        <f>VLOOKUP($A26,House!$A$4:$DS$438,59,FALSE)</f>
        <v>#N/A</v>
      </c>
      <c r="BJ26" s="39" t="str">
        <f>VLOOKUP($A26,House!$A$4:$DS$438,60,FALSE)</f>
        <v>#N/A</v>
      </c>
      <c r="BK26" s="40" t="str">
        <f>VLOOKUP($A26,House!$A$4:$DS$438,61,FALSE)</f>
        <v>#N/A</v>
      </c>
      <c r="BL26" s="40" t="str">
        <f>VLOOKUP($A26,House!$A$4:$DS$438,62,FALSE)</f>
        <v>#N/A</v>
      </c>
      <c r="BM26" s="39" t="str">
        <f>VLOOKUP($A26,House!$A$4:$DS$438,63,FALSE)</f>
        <v>#N/A</v>
      </c>
      <c r="BN26" s="40" t="str">
        <f>VLOOKUP($A26,House!$A$4:$DS$438,64,FALSE)</f>
        <v>#N/A</v>
      </c>
      <c r="BO26" s="40" t="str">
        <f>VLOOKUP($A26,House!$A$4:$DS$438,65,FALSE)</f>
        <v>#N/A</v>
      </c>
      <c r="BP26" s="39" t="str">
        <f>VLOOKUP($A26,House!$A$4:$DS$438,66,FALSE)</f>
        <v>#N/A</v>
      </c>
      <c r="BQ26" s="40" t="str">
        <f>VLOOKUP($A26,House!$A$4:$DS$438,67,FALSE)</f>
        <v>#N/A</v>
      </c>
      <c r="BR26" s="40" t="str">
        <f>VLOOKUP($A26,House!$A$4:$DS$438,68,FALSE)</f>
        <v>#N/A</v>
      </c>
      <c r="BS26" s="39" t="str">
        <f>VLOOKUP($A26,House!$A$4:$DS$438,69,FALSE)</f>
        <v>#N/A</v>
      </c>
      <c r="BT26" s="40" t="str">
        <f>VLOOKUP($A26,House!$A$4:$DS$438,70,FALSE)</f>
        <v>#N/A</v>
      </c>
      <c r="BU26" s="40" t="str">
        <f>VLOOKUP($A26,House!$A$4:$DS$438,71,FALSE)</f>
        <v>#N/A</v>
      </c>
      <c r="BV26" s="39" t="str">
        <f>VLOOKUP($A26,House!$A$4:$DS$438,72,FALSE)</f>
        <v>#N/A</v>
      </c>
      <c r="BW26" s="40" t="str">
        <f>VLOOKUP($A26,House!$A$4:$DS$438,73,FALSE)</f>
        <v>#N/A</v>
      </c>
      <c r="BX26" s="40" t="str">
        <f>VLOOKUP($A26,House!$A$4:$DS$438,74,FALSE)</f>
        <v>#N/A</v>
      </c>
      <c r="BY26" s="40" t="str">
        <f>VLOOKUP($A26,House!$A$4:$DS$438,75,FALSE)</f>
        <v>#N/A</v>
      </c>
      <c r="BZ26" s="40" t="str">
        <f>VLOOKUP($A26,House!$A$4:$DS$438,76,FALSE)</f>
        <v>#N/A</v>
      </c>
      <c r="CA26" s="159" t="str">
        <f>VLOOKUP($A26,House!$A$4:$DS$438,77,FALSE)</f>
        <v>#N/A</v>
      </c>
      <c r="CB26" s="39" t="str">
        <f>VLOOKUP($A26,House!$A$4:$DS$438,78,FALSE)</f>
        <v>#N/A</v>
      </c>
      <c r="CC26" s="40" t="str">
        <f>VLOOKUP($A26,House!$A$4:$DS$438,79,FALSE)</f>
        <v>#N/A</v>
      </c>
      <c r="CD26" s="40" t="str">
        <f>VLOOKUP($A26,House!$A$4:$DS$438,80,FALSE)</f>
        <v>#N/A</v>
      </c>
      <c r="CE26" s="159" t="str">
        <f>VLOOKUP($A26,House!$A$4:$DS$438,81,FALSE)</f>
        <v>#N/A</v>
      </c>
      <c r="CF26" s="39" t="str">
        <f>VLOOKUP($A26,House!$A$4:$DS$438,82,FALSE)</f>
        <v>#N/A</v>
      </c>
      <c r="CG26" s="40" t="str">
        <f>VLOOKUP($A26,House!$A$4:$DS$438,83,FALSE)</f>
        <v>#N/A</v>
      </c>
      <c r="CH26" s="40" t="str">
        <f>VLOOKUP($A26,House!$A$4:$DS$438,84,FALSE)</f>
        <v>#N/A</v>
      </c>
      <c r="CI26" s="159" t="str">
        <f>VLOOKUP($A26,House!$A$4:$DS$438,85,FALSE)</f>
        <v>#N/A</v>
      </c>
      <c r="CJ26" s="39" t="str">
        <f>VLOOKUP($A26,House!$A$4:$DS$438,86,FALSE)</f>
        <v>#N/A</v>
      </c>
      <c r="CK26" s="40" t="str">
        <f>VLOOKUP($A26,House!$A$4:$DS$438,87,FALSE)</f>
        <v>#N/A</v>
      </c>
      <c r="CL26" s="40" t="str">
        <f>VLOOKUP($A26,House!$A$4:$DS$438,88,FALSE)</f>
        <v>#N/A</v>
      </c>
      <c r="CM26" s="159" t="str">
        <f>VLOOKUP($A26,House!$A$4:$DS$438,89,FALSE)</f>
        <v>#N/A</v>
      </c>
      <c r="CN26" s="39" t="str">
        <f>VLOOKUP($A26,House!$A$4:$DS$438,90,FALSE)</f>
        <v>#N/A</v>
      </c>
      <c r="CO26" s="159" t="str">
        <f>VLOOKUP($A26,House!$A$4:$DS$438,91,FALSE)</f>
        <v>#N/A</v>
      </c>
      <c r="CP26" s="39" t="str">
        <f>VLOOKUP($A26,House!$A$4:$DS$438,92,FALSE)</f>
        <v>#N/A</v>
      </c>
      <c r="CQ26" s="40" t="str">
        <f>VLOOKUP($A26,House!$A$4:$DS$438,93,FALSE)</f>
        <v>#N/A</v>
      </c>
      <c r="CR26" s="40" t="str">
        <f>VLOOKUP($A26,House!$A$4:$DS$438,94,FALSE)</f>
        <v>#N/A</v>
      </c>
      <c r="CS26" s="159" t="str">
        <f>VLOOKUP($A26,House!$A$4:$DS$438,95,FALSE)</f>
        <v>#N/A</v>
      </c>
      <c r="CT26" s="39" t="str">
        <f>VLOOKUP($A26,House!$A$4:$DS$438,96,FALSE)</f>
        <v>#N/A</v>
      </c>
      <c r="CU26" s="40" t="str">
        <f>VLOOKUP($A26,House!$A$4:$DS$438,97,FALSE)</f>
        <v>#N/A</v>
      </c>
      <c r="CV26" s="40" t="str">
        <f>VLOOKUP($A26,House!$A$4:$DS$438,98,FALSE)</f>
        <v>#N/A</v>
      </c>
      <c r="CW26" s="40" t="str">
        <f>VLOOKUP($A26,House!$A$4:$DS$438,99,FALSE)</f>
        <v>#N/A</v>
      </c>
      <c r="CX26" s="40" t="str">
        <f>VLOOKUP($A26,House!$A$4:$DS$438,100,FALSE)</f>
        <v>#N/A</v>
      </c>
      <c r="CY26" s="40" t="str">
        <f>VLOOKUP($A26,House!$A$4:$DS$438,101,FALSE)</f>
        <v>#N/A</v>
      </c>
      <c r="CZ26" s="40" t="str">
        <f>VLOOKUP($A26,House!$A$4:$DS$438,102,FALSE)</f>
        <v>#N/A</v>
      </c>
      <c r="DA26" s="39" t="str">
        <f>VLOOKUP($A26,House!$A$4:$DS$438,103,FALSE)</f>
        <v>#N/A</v>
      </c>
      <c r="DB26" s="40" t="str">
        <f>VLOOKUP($A26,House!$A$4:$DS$438,104,FALSE)</f>
        <v>#N/A</v>
      </c>
      <c r="DC26" s="40" t="str">
        <f>VLOOKUP($A26,House!$A$4:$DS$438,105,FALSE)</f>
        <v>#N/A</v>
      </c>
      <c r="DD26" s="40" t="str">
        <f>VLOOKUP($A26,House!$A$4:$DS$438,106,FALSE)</f>
        <v>#N/A</v>
      </c>
      <c r="DE26" s="40" t="str">
        <f>VLOOKUP($A26,House!$A$4:$DS$438,107,FALSE)</f>
        <v>#N/A</v>
      </c>
      <c r="DF26" s="40" t="str">
        <f>VLOOKUP($A26,House!$A$4:$DS$438,108,FALSE)</f>
        <v>#N/A</v>
      </c>
      <c r="DG26" s="40" t="str">
        <f>VLOOKUP($A26,House!$A$4:$DS$438,109,FALSE)</f>
        <v>#N/A</v>
      </c>
      <c r="DH26" s="39" t="str">
        <f>VLOOKUP($A26,House!$A$4:$DS$438,110,FALSE)</f>
        <v>#N/A</v>
      </c>
      <c r="DI26" s="40" t="str">
        <f>VLOOKUP($A26,House!$A$4:$DS$438,111,FALSE)</f>
        <v>#N/A</v>
      </c>
      <c r="DJ26" s="40" t="str">
        <f>VLOOKUP($A26,House!$A$4:$DS$438,112,FALSE)</f>
        <v>#N/A</v>
      </c>
      <c r="DK26" s="40" t="str">
        <f>VLOOKUP($A26,House!$A$4:$DS$438,113,FALSE)</f>
        <v>#N/A</v>
      </c>
      <c r="DL26" s="40" t="str">
        <f>VLOOKUP($A26,House!$A$4:$DS$438,114,FALSE)</f>
        <v>#N/A</v>
      </c>
      <c r="DM26" s="40" t="str">
        <f>VLOOKUP($A26,House!$A$4:$DS$438,115,FALSE)</f>
        <v>#N/A</v>
      </c>
      <c r="DN26" s="159" t="str">
        <f>VLOOKUP($A26,House!$A$4:$DS$438,116,FALSE)</f>
        <v>#N/A</v>
      </c>
      <c r="DO26" s="39" t="str">
        <f>VLOOKUP($A26,House!$A$4:$DS$438,117,FALSE)</f>
        <v>#N/A</v>
      </c>
      <c r="DP26" s="40" t="str">
        <f>VLOOKUP($A26,House!$A$4:$DS$438,118,FALSE)</f>
        <v>#N/A</v>
      </c>
      <c r="DQ26" s="40" t="str">
        <f>VLOOKUP($A26,House!$A$4:$DS$438,119,FALSE)</f>
        <v>#N/A</v>
      </c>
      <c r="DR26" s="40" t="str">
        <f>VLOOKUP($A26,House!$A$4:$DS$438,120,FALSE)</f>
        <v>#N/A</v>
      </c>
      <c r="DS26" s="40" t="str">
        <f>VLOOKUP($A26,House!$A$4:$DS$438,121,FALSE)</f>
        <v>#N/A</v>
      </c>
      <c r="DT26" s="40" t="str">
        <f>VLOOKUP($A26,House!$A$4:$DS$438,122,FALSE)</f>
        <v>#N/A</v>
      </c>
      <c r="DU26" s="159" t="str">
        <f>VLOOKUP($A26,House!$A$4:$DS$438,123,FALSE)</f>
        <v>#N/A</v>
      </c>
    </row>
    <row r="27" spans="1:125" hidden="1">
      <c r="A27" s="154"/>
      <c r="B27" s="154" t="str">
        <f>VLOOKUP($A27,House!$A$4:$DS$438,2,FALSE)</f>
        <v>#N/A</v>
      </c>
      <c r="C27" s="140" t="str">
        <f>VLOOKUP($A27,House!$A$4:$DS$438,3,FALSE)</f>
        <v>#N/A</v>
      </c>
      <c r="D27" s="97" t="str">
        <f>VLOOKUP($A27,House!$A$4:$DS$438,4,FALSE)</f>
        <v>#N/A</v>
      </c>
      <c r="E27" s="4" t="str">
        <f>VLOOKUP($A27,House!$A$4:$DS$438,5,FALSE)</f>
        <v>#N/A</v>
      </c>
      <c r="F27" s="29" t="str">
        <f>VLOOKUP($A27,House!$A$4:$DS$438,6,FALSE)</f>
        <v>#N/A</v>
      </c>
      <c r="G27" s="156" t="str">
        <f>VLOOKUP($A27,House!$A$4:$DS$438,7,FALSE)</f>
        <v>#N/A</v>
      </c>
      <c r="H27" s="98"/>
      <c r="I27" s="99"/>
      <c r="J27" s="166" t="str">
        <f>VLOOKUP($A27,House!$A$4:$DS$438,8,FALSE)</f>
        <v>#N/A</v>
      </c>
      <c r="K27" s="150" t="str">
        <f>VLOOKUP($A27,House!$A$4:$DS$438,9,FALSE)</f>
        <v>#N/A</v>
      </c>
      <c r="L27" s="100" t="str">
        <f>VLOOKUP($A27,House!$A$4:$DS$438,10,FALSE)</f>
        <v>#N/A</v>
      </c>
      <c r="M27" s="100" t="str">
        <f>VLOOKUP($A27,House!$A$4:$DS$438,11,FALSE)</f>
        <v>#N/A</v>
      </c>
      <c r="N27" s="100" t="str">
        <f>VLOOKUP($A27,House!$A$4:$DS$438,12,FALSE)</f>
        <v>#N/A</v>
      </c>
      <c r="O27" s="100" t="str">
        <f>VLOOKUP($A27,House!$A$4:$DS$438,13,FALSE)</f>
        <v>#N/A</v>
      </c>
      <c r="P27" s="100" t="str">
        <f>VLOOKUP($A27,House!$A$4:$DS$438,14,FALSE)</f>
        <v>#N/A</v>
      </c>
      <c r="Q27" s="43" t="str">
        <f>VLOOKUP($A27,House!$A$4:$DS$438,15,FALSE)</f>
        <v>#N/A</v>
      </c>
      <c r="R27" s="162" t="str">
        <f>VLOOKUP($A27,House!$A$4:$DS$438,16,FALSE)</f>
        <v>#N/A</v>
      </c>
      <c r="S27" s="43" t="str">
        <f>VLOOKUP($A27,House!$A$4:$DS$438,17,FALSE)</f>
        <v>#N/A</v>
      </c>
      <c r="T27" s="162" t="str">
        <f>VLOOKUP($A27,House!$A$4:$DS$438,18,FALSE)</f>
        <v>#N/A</v>
      </c>
      <c r="U27" s="43" t="str">
        <f>VLOOKUP($A27,House!$A$4:$DS$438,19,FALSE)</f>
        <v>#N/A</v>
      </c>
      <c r="V27" s="162" t="str">
        <f>VLOOKUP($A27,House!$A$4:$DS$438,20,FALSE)</f>
        <v>#N/A</v>
      </c>
      <c r="W27" s="43" t="str">
        <f>VLOOKUP($A27,House!$A$4:$DS$438,21,FALSE)</f>
        <v>#N/A</v>
      </c>
      <c r="X27" s="162" t="str">
        <f>VLOOKUP($A27,House!$A$4:$DS$438,22,FALSE)</f>
        <v>#N/A</v>
      </c>
      <c r="Y27" s="43" t="str">
        <f>VLOOKUP($A27,House!$A$4:$DS$438,23,FALSE)</f>
        <v>#N/A</v>
      </c>
      <c r="Z27" s="162" t="str">
        <f>VLOOKUP($A27,House!$A$4:$DS$438,24,FALSE)</f>
        <v>#N/A</v>
      </c>
      <c r="AA27" s="43" t="str">
        <f>VLOOKUP($A27,House!$A$4:$DS$438,25,FALSE)</f>
        <v>#N/A</v>
      </c>
      <c r="AB27" s="162" t="str">
        <f>VLOOKUP($A27,House!$A$4:$DS$438,26,FALSE)</f>
        <v>#N/A</v>
      </c>
      <c r="AC27" s="43" t="str">
        <f>VLOOKUP($A27,House!$A$4:$DS$438,27,FALSE)</f>
        <v>#N/A</v>
      </c>
      <c r="AD27" s="162" t="str">
        <f>VLOOKUP($A27,House!$A$4:$DS$438,28,FALSE)</f>
        <v>#N/A</v>
      </c>
      <c r="AE27" s="43" t="str">
        <f>VLOOKUP($A27,House!$A$4:$DS$438,29,FALSE)</f>
        <v>#N/A</v>
      </c>
      <c r="AF27" s="162" t="str">
        <f>VLOOKUP($A27,House!$A$4:$DS$438,30,FALSE)</f>
        <v>#N/A</v>
      </c>
      <c r="AG27" s="43" t="str">
        <f>VLOOKUP($A27,House!$A$4:$DS$438,31,FALSE)</f>
        <v>#N/A</v>
      </c>
      <c r="AH27" s="162" t="str">
        <f>VLOOKUP($A27,House!$A$4:$DS$438,32,FALSE)</f>
        <v>#N/A</v>
      </c>
      <c r="AI27" s="43" t="str">
        <f>VLOOKUP($A27,House!$A$4:$DS$438,33,FALSE)</f>
        <v>#N/A</v>
      </c>
      <c r="AJ27" s="44" t="str">
        <f>VLOOKUP($A27,House!$A$4:$DS$438,34,FALSE)</f>
        <v>#N/A</v>
      </c>
      <c r="AK27" s="44" t="str">
        <f>VLOOKUP($A27,House!$A$4:$DS$438,35,FALSE)</f>
        <v>#N/A</v>
      </c>
      <c r="AL27" s="44" t="str">
        <f>VLOOKUP($A27,House!$A$4:$DS$438,36,FALSE)</f>
        <v>#N/A</v>
      </c>
      <c r="AM27" s="44" t="str">
        <f>VLOOKUP($A27,House!$A$4:$DS$438,37,FALSE)</f>
        <v>#N/A</v>
      </c>
      <c r="AN27" s="44" t="str">
        <f>VLOOKUP($A27,House!$A$4:$DS$438,38,FALSE)</f>
        <v>#N/A</v>
      </c>
      <c r="AO27" s="43" t="str">
        <f>VLOOKUP($A27,House!$A$4:$DS$438,39,FALSE)</f>
        <v>#N/A</v>
      </c>
      <c r="AP27" s="44" t="str">
        <f>VLOOKUP($A27,House!$A$4:$DS$438,40,FALSE)</f>
        <v>#N/A</v>
      </c>
      <c r="AQ27" s="44" t="str">
        <f>VLOOKUP($A27,House!$A$4:$DS$438,41,FALSE)</f>
        <v>#N/A</v>
      </c>
      <c r="AR27" s="44" t="str">
        <f>VLOOKUP($A27,House!$A$4:$DS$438,42,FALSE)</f>
        <v>#N/A</v>
      </c>
      <c r="AS27" s="44" t="str">
        <f>VLOOKUP($A27,House!$A$4:$DS$438,43,FALSE)</f>
        <v>#N/A</v>
      </c>
      <c r="AT27" s="163" t="str">
        <f>VLOOKUP($A27,House!$A$4:$DS$438,44,FALSE)</f>
        <v>#N/A</v>
      </c>
      <c r="AU27" s="116" t="str">
        <f>VLOOKUP($A27,House!$A$4:$DS$438,45,FALSE)</f>
        <v>#N/A</v>
      </c>
      <c r="AV27" s="46" t="str">
        <f>VLOOKUP($A27,House!$A$4:$DS$438,46,FALSE)</f>
        <v>#N/A</v>
      </c>
      <c r="AW27" s="47" t="str">
        <f>VLOOKUP($A27,House!$A$4:$DS$438,47,FALSE)</f>
        <v>#N/A</v>
      </c>
      <c r="AX27" s="46" t="str">
        <f>VLOOKUP($A27,House!$A$4:$DS$438,48,FALSE)</f>
        <v>#N/A</v>
      </c>
      <c r="AY27" s="47" t="str">
        <f>VLOOKUP($A27,House!$A$4:$DS$438,49,FALSE)</f>
        <v>#N/A</v>
      </c>
      <c r="AZ27" s="164" t="str">
        <f>VLOOKUP($A27,House!$A$4:$DS$438,50,FALSE)</f>
        <v>#N/A</v>
      </c>
      <c r="BA27" s="48" t="str">
        <f>VLOOKUP($A27,House!$A$4:$DS$438,51,FALSE)</f>
        <v>#N/A</v>
      </c>
      <c r="BB27" s="49" t="str">
        <f>VLOOKUP($A27,House!$A$4:$DS$438,52,FALSE)</f>
        <v>#N/A</v>
      </c>
      <c r="BC27" s="50" t="str">
        <f>VLOOKUP($A27,House!$A$4:$DS$438,53,FALSE)</f>
        <v>#N/A</v>
      </c>
      <c r="BD27" s="49" t="str">
        <f>VLOOKUP($A27,House!$A$4:$DS$438,54,FALSE)</f>
        <v>#N/A</v>
      </c>
      <c r="BE27" s="165" t="str">
        <f>VLOOKUP($A27,House!$A$4:$DS$438,55,FALSE)</f>
        <v>#N/A</v>
      </c>
      <c r="BF27" s="49" t="str">
        <f>VLOOKUP($A27,House!$A$4:$DS$438,56,FALSE)</f>
        <v>#N/A</v>
      </c>
      <c r="BG27" s="44" t="str">
        <f>VLOOKUP($A27,House!$A$4:$DS$438,57,FALSE)</f>
        <v>#N/A</v>
      </c>
      <c r="BH27" s="162" t="str">
        <f>VLOOKUP($A27,House!$A$4:$DS$438,58,FALSE)</f>
        <v>#N/A</v>
      </c>
      <c r="BI27" s="100" t="str">
        <f>VLOOKUP($A27,House!$A$4:$DS$438,59,FALSE)</f>
        <v>#N/A</v>
      </c>
      <c r="BJ27" s="39" t="str">
        <f>VLOOKUP($A27,House!$A$4:$DS$438,60,FALSE)</f>
        <v>#N/A</v>
      </c>
      <c r="BK27" s="40" t="str">
        <f>VLOOKUP($A27,House!$A$4:$DS$438,61,FALSE)</f>
        <v>#N/A</v>
      </c>
      <c r="BL27" s="40" t="str">
        <f>VLOOKUP($A27,House!$A$4:$DS$438,62,FALSE)</f>
        <v>#N/A</v>
      </c>
      <c r="BM27" s="39" t="str">
        <f>VLOOKUP($A27,House!$A$4:$DS$438,63,FALSE)</f>
        <v>#N/A</v>
      </c>
      <c r="BN27" s="40" t="str">
        <f>VLOOKUP($A27,House!$A$4:$DS$438,64,FALSE)</f>
        <v>#N/A</v>
      </c>
      <c r="BO27" s="40" t="str">
        <f>VLOOKUP($A27,House!$A$4:$DS$438,65,FALSE)</f>
        <v>#N/A</v>
      </c>
      <c r="BP27" s="39" t="str">
        <f>VLOOKUP($A27,House!$A$4:$DS$438,66,FALSE)</f>
        <v>#N/A</v>
      </c>
      <c r="BQ27" s="40" t="str">
        <f>VLOOKUP($A27,House!$A$4:$DS$438,67,FALSE)</f>
        <v>#N/A</v>
      </c>
      <c r="BR27" s="40" t="str">
        <f>VLOOKUP($A27,House!$A$4:$DS$438,68,FALSE)</f>
        <v>#N/A</v>
      </c>
      <c r="BS27" s="39" t="str">
        <f>VLOOKUP($A27,House!$A$4:$DS$438,69,FALSE)</f>
        <v>#N/A</v>
      </c>
      <c r="BT27" s="40" t="str">
        <f>VLOOKUP($A27,House!$A$4:$DS$438,70,FALSE)</f>
        <v>#N/A</v>
      </c>
      <c r="BU27" s="40" t="str">
        <f>VLOOKUP($A27,House!$A$4:$DS$438,71,FALSE)</f>
        <v>#N/A</v>
      </c>
      <c r="BV27" s="39" t="str">
        <f>VLOOKUP($A27,House!$A$4:$DS$438,72,FALSE)</f>
        <v>#N/A</v>
      </c>
      <c r="BW27" s="40" t="str">
        <f>VLOOKUP($A27,House!$A$4:$DS$438,73,FALSE)</f>
        <v>#N/A</v>
      </c>
      <c r="BX27" s="40" t="str">
        <f>VLOOKUP($A27,House!$A$4:$DS$438,74,FALSE)</f>
        <v>#N/A</v>
      </c>
      <c r="BY27" s="40" t="str">
        <f>VLOOKUP($A27,House!$A$4:$DS$438,75,FALSE)</f>
        <v>#N/A</v>
      </c>
      <c r="BZ27" s="40" t="str">
        <f>VLOOKUP($A27,House!$A$4:$DS$438,76,FALSE)</f>
        <v>#N/A</v>
      </c>
      <c r="CA27" s="159" t="str">
        <f>VLOOKUP($A27,House!$A$4:$DS$438,77,FALSE)</f>
        <v>#N/A</v>
      </c>
      <c r="CB27" s="39" t="str">
        <f>VLOOKUP($A27,House!$A$4:$DS$438,78,FALSE)</f>
        <v>#N/A</v>
      </c>
      <c r="CC27" s="40" t="str">
        <f>VLOOKUP($A27,House!$A$4:$DS$438,79,FALSE)</f>
        <v>#N/A</v>
      </c>
      <c r="CD27" s="40" t="str">
        <f>VLOOKUP($A27,House!$A$4:$DS$438,80,FALSE)</f>
        <v>#N/A</v>
      </c>
      <c r="CE27" s="159" t="str">
        <f>VLOOKUP($A27,House!$A$4:$DS$438,81,FALSE)</f>
        <v>#N/A</v>
      </c>
      <c r="CF27" s="39" t="str">
        <f>VLOOKUP($A27,House!$A$4:$DS$438,82,FALSE)</f>
        <v>#N/A</v>
      </c>
      <c r="CG27" s="40" t="str">
        <f>VLOOKUP($A27,House!$A$4:$DS$438,83,FALSE)</f>
        <v>#N/A</v>
      </c>
      <c r="CH27" s="40" t="str">
        <f>VLOOKUP($A27,House!$A$4:$DS$438,84,FALSE)</f>
        <v>#N/A</v>
      </c>
      <c r="CI27" s="159" t="str">
        <f>VLOOKUP($A27,House!$A$4:$DS$438,85,FALSE)</f>
        <v>#N/A</v>
      </c>
      <c r="CJ27" s="39" t="str">
        <f>VLOOKUP($A27,House!$A$4:$DS$438,86,FALSE)</f>
        <v>#N/A</v>
      </c>
      <c r="CK27" s="40" t="str">
        <f>VLOOKUP($A27,House!$A$4:$DS$438,87,FALSE)</f>
        <v>#N/A</v>
      </c>
      <c r="CL27" s="40" t="str">
        <f>VLOOKUP($A27,House!$A$4:$DS$438,88,FALSE)</f>
        <v>#N/A</v>
      </c>
      <c r="CM27" s="159" t="str">
        <f>VLOOKUP($A27,House!$A$4:$DS$438,89,FALSE)</f>
        <v>#N/A</v>
      </c>
      <c r="CN27" s="39" t="str">
        <f>VLOOKUP($A27,House!$A$4:$DS$438,90,FALSE)</f>
        <v>#N/A</v>
      </c>
      <c r="CO27" s="159" t="str">
        <f>VLOOKUP($A27,House!$A$4:$DS$438,91,FALSE)</f>
        <v>#N/A</v>
      </c>
      <c r="CP27" s="39" t="str">
        <f>VLOOKUP($A27,House!$A$4:$DS$438,92,FALSE)</f>
        <v>#N/A</v>
      </c>
      <c r="CQ27" s="40" t="str">
        <f>VLOOKUP($A27,House!$A$4:$DS$438,93,FALSE)</f>
        <v>#N/A</v>
      </c>
      <c r="CR27" s="40" t="str">
        <f>VLOOKUP($A27,House!$A$4:$DS$438,94,FALSE)</f>
        <v>#N/A</v>
      </c>
      <c r="CS27" s="159" t="str">
        <f>VLOOKUP($A27,House!$A$4:$DS$438,95,FALSE)</f>
        <v>#N/A</v>
      </c>
      <c r="CT27" s="39" t="str">
        <f>VLOOKUP($A27,House!$A$4:$DS$438,96,FALSE)</f>
        <v>#N/A</v>
      </c>
      <c r="CU27" s="40" t="str">
        <f>VLOOKUP($A27,House!$A$4:$DS$438,97,FALSE)</f>
        <v>#N/A</v>
      </c>
      <c r="CV27" s="40" t="str">
        <f>VLOOKUP($A27,House!$A$4:$DS$438,98,FALSE)</f>
        <v>#N/A</v>
      </c>
      <c r="CW27" s="40" t="str">
        <f>VLOOKUP($A27,House!$A$4:$DS$438,99,FALSE)</f>
        <v>#N/A</v>
      </c>
      <c r="CX27" s="40" t="str">
        <f>VLOOKUP($A27,House!$A$4:$DS$438,100,FALSE)</f>
        <v>#N/A</v>
      </c>
      <c r="CY27" s="40" t="str">
        <f>VLOOKUP($A27,House!$A$4:$DS$438,101,FALSE)</f>
        <v>#N/A</v>
      </c>
      <c r="CZ27" s="40" t="str">
        <f>VLOOKUP($A27,House!$A$4:$DS$438,102,FALSE)</f>
        <v>#N/A</v>
      </c>
      <c r="DA27" s="39" t="str">
        <f>VLOOKUP($A27,House!$A$4:$DS$438,103,FALSE)</f>
        <v>#N/A</v>
      </c>
      <c r="DB27" s="40" t="str">
        <f>VLOOKUP($A27,House!$A$4:$DS$438,104,FALSE)</f>
        <v>#N/A</v>
      </c>
      <c r="DC27" s="40" t="str">
        <f>VLOOKUP($A27,House!$A$4:$DS$438,105,FALSE)</f>
        <v>#N/A</v>
      </c>
      <c r="DD27" s="40" t="str">
        <f>VLOOKUP($A27,House!$A$4:$DS$438,106,FALSE)</f>
        <v>#N/A</v>
      </c>
      <c r="DE27" s="40" t="str">
        <f>VLOOKUP($A27,House!$A$4:$DS$438,107,FALSE)</f>
        <v>#N/A</v>
      </c>
      <c r="DF27" s="40" t="str">
        <f>VLOOKUP($A27,House!$A$4:$DS$438,108,FALSE)</f>
        <v>#N/A</v>
      </c>
      <c r="DG27" s="40" t="str">
        <f>VLOOKUP($A27,House!$A$4:$DS$438,109,FALSE)</f>
        <v>#N/A</v>
      </c>
      <c r="DH27" s="39" t="str">
        <f>VLOOKUP($A27,House!$A$4:$DS$438,110,FALSE)</f>
        <v>#N/A</v>
      </c>
      <c r="DI27" s="40" t="str">
        <f>VLOOKUP($A27,House!$A$4:$DS$438,111,FALSE)</f>
        <v>#N/A</v>
      </c>
      <c r="DJ27" s="40" t="str">
        <f>VLOOKUP($A27,House!$A$4:$DS$438,112,FALSE)</f>
        <v>#N/A</v>
      </c>
      <c r="DK27" s="40" t="str">
        <f>VLOOKUP($A27,House!$A$4:$DS$438,113,FALSE)</f>
        <v>#N/A</v>
      </c>
      <c r="DL27" s="40" t="str">
        <f>VLOOKUP($A27,House!$A$4:$DS$438,114,FALSE)</f>
        <v>#N/A</v>
      </c>
      <c r="DM27" s="40" t="str">
        <f>VLOOKUP($A27,House!$A$4:$DS$438,115,FALSE)</f>
        <v>#N/A</v>
      </c>
      <c r="DN27" s="159" t="str">
        <f>VLOOKUP($A27,House!$A$4:$DS$438,116,FALSE)</f>
        <v>#N/A</v>
      </c>
      <c r="DO27" s="39" t="str">
        <f>VLOOKUP($A27,House!$A$4:$DS$438,117,FALSE)</f>
        <v>#N/A</v>
      </c>
      <c r="DP27" s="40" t="str">
        <f>VLOOKUP($A27,House!$A$4:$DS$438,118,FALSE)</f>
        <v>#N/A</v>
      </c>
      <c r="DQ27" s="40" t="str">
        <f>VLOOKUP($A27,House!$A$4:$DS$438,119,FALSE)</f>
        <v>#N/A</v>
      </c>
      <c r="DR27" s="40" t="str">
        <f>VLOOKUP($A27,House!$A$4:$DS$438,120,FALSE)</f>
        <v>#N/A</v>
      </c>
      <c r="DS27" s="40" t="str">
        <f>VLOOKUP($A27,House!$A$4:$DS$438,121,FALSE)</f>
        <v>#N/A</v>
      </c>
      <c r="DT27" s="40" t="str">
        <f>VLOOKUP($A27,House!$A$4:$DS$438,122,FALSE)</f>
        <v>#N/A</v>
      </c>
      <c r="DU27" s="159" t="str">
        <f>VLOOKUP($A27,House!$A$4:$DS$438,123,FALSE)</f>
        <v>#N/A</v>
      </c>
    </row>
    <row r="28" spans="1:125" hidden="1">
      <c r="A28" s="155"/>
      <c r="B28" s="155" t="str">
        <f>VLOOKUP($A28,House!$A$4:$DS$438,2,FALSE)</f>
        <v>#N/A</v>
      </c>
      <c r="C28" s="140" t="str">
        <f>VLOOKUP($A28,House!$A$4:$DS$438,3,FALSE)</f>
        <v>#N/A</v>
      </c>
      <c r="D28" s="97" t="str">
        <f>VLOOKUP($A28,House!$A$4:$DS$438,4,FALSE)</f>
        <v>#N/A</v>
      </c>
      <c r="E28" s="4" t="str">
        <f>VLOOKUP($A28,House!$A$4:$DS$438,5,FALSE)</f>
        <v>#N/A</v>
      </c>
      <c r="F28" s="29" t="str">
        <f>VLOOKUP($A28,House!$A$4:$DS$438,6,FALSE)</f>
        <v>#N/A</v>
      </c>
      <c r="G28" s="156" t="str">
        <f>VLOOKUP($A28,House!$A$4:$DS$438,7,FALSE)</f>
        <v>#N/A</v>
      </c>
      <c r="H28" s="98"/>
      <c r="I28" s="99"/>
      <c r="J28" s="166" t="str">
        <f>VLOOKUP($A28,House!$A$4:$DS$438,8,FALSE)</f>
        <v>#N/A</v>
      </c>
      <c r="K28" s="150" t="str">
        <f>VLOOKUP($A28,House!$A$4:$DS$438,9,FALSE)</f>
        <v>#N/A</v>
      </c>
      <c r="L28" s="100" t="str">
        <f>VLOOKUP($A28,House!$A$4:$DS$438,10,FALSE)</f>
        <v>#N/A</v>
      </c>
      <c r="M28" s="100" t="str">
        <f>VLOOKUP($A28,House!$A$4:$DS$438,11,FALSE)</f>
        <v>#N/A</v>
      </c>
      <c r="N28" s="100" t="str">
        <f>VLOOKUP($A28,House!$A$4:$DS$438,12,FALSE)</f>
        <v>#N/A</v>
      </c>
      <c r="O28" s="100" t="str">
        <f>VLOOKUP($A28,House!$A$4:$DS$438,13,FALSE)</f>
        <v>#N/A</v>
      </c>
      <c r="P28" s="100" t="str">
        <f>VLOOKUP($A28,House!$A$4:$DS$438,14,FALSE)</f>
        <v>#N/A</v>
      </c>
      <c r="Q28" s="43" t="str">
        <f>VLOOKUP($A28,House!$A$4:$DS$438,15,FALSE)</f>
        <v>#N/A</v>
      </c>
      <c r="R28" s="162" t="str">
        <f>VLOOKUP($A28,House!$A$4:$DS$438,16,FALSE)</f>
        <v>#N/A</v>
      </c>
      <c r="S28" s="43" t="str">
        <f>VLOOKUP($A28,House!$A$4:$DS$438,17,FALSE)</f>
        <v>#N/A</v>
      </c>
      <c r="T28" s="162" t="str">
        <f>VLOOKUP($A28,House!$A$4:$DS$438,18,FALSE)</f>
        <v>#N/A</v>
      </c>
      <c r="U28" s="43" t="str">
        <f>VLOOKUP($A28,House!$A$4:$DS$438,19,FALSE)</f>
        <v>#N/A</v>
      </c>
      <c r="V28" s="162" t="str">
        <f>VLOOKUP($A28,House!$A$4:$DS$438,20,FALSE)</f>
        <v>#N/A</v>
      </c>
      <c r="W28" s="43" t="str">
        <f>VLOOKUP($A28,House!$A$4:$DS$438,21,FALSE)</f>
        <v>#N/A</v>
      </c>
      <c r="X28" s="162" t="str">
        <f>VLOOKUP($A28,House!$A$4:$DS$438,22,FALSE)</f>
        <v>#N/A</v>
      </c>
      <c r="Y28" s="43" t="str">
        <f>VLOOKUP($A28,House!$A$4:$DS$438,23,FALSE)</f>
        <v>#N/A</v>
      </c>
      <c r="Z28" s="162" t="str">
        <f>VLOOKUP($A28,House!$A$4:$DS$438,24,FALSE)</f>
        <v>#N/A</v>
      </c>
      <c r="AA28" s="43" t="str">
        <f>VLOOKUP($A28,House!$A$4:$DS$438,25,FALSE)</f>
        <v>#N/A</v>
      </c>
      <c r="AB28" s="162" t="str">
        <f>VLOOKUP($A28,House!$A$4:$DS$438,26,FALSE)</f>
        <v>#N/A</v>
      </c>
      <c r="AC28" s="43" t="str">
        <f>VLOOKUP($A28,House!$A$4:$DS$438,27,FALSE)</f>
        <v>#N/A</v>
      </c>
      <c r="AD28" s="162" t="str">
        <f>VLOOKUP($A28,House!$A$4:$DS$438,28,FALSE)</f>
        <v>#N/A</v>
      </c>
      <c r="AE28" s="43" t="str">
        <f>VLOOKUP($A28,House!$A$4:$DS$438,29,FALSE)</f>
        <v>#N/A</v>
      </c>
      <c r="AF28" s="162" t="str">
        <f>VLOOKUP($A28,House!$A$4:$DS$438,30,FALSE)</f>
        <v>#N/A</v>
      </c>
      <c r="AG28" s="43" t="str">
        <f>VLOOKUP($A28,House!$A$4:$DS$438,31,FALSE)</f>
        <v>#N/A</v>
      </c>
      <c r="AH28" s="162" t="str">
        <f>VLOOKUP($A28,House!$A$4:$DS$438,32,FALSE)</f>
        <v>#N/A</v>
      </c>
      <c r="AI28" s="43" t="str">
        <f>VLOOKUP($A28,House!$A$4:$DS$438,33,FALSE)</f>
        <v>#N/A</v>
      </c>
      <c r="AJ28" s="44" t="str">
        <f>VLOOKUP($A28,House!$A$4:$DS$438,34,FALSE)</f>
        <v>#N/A</v>
      </c>
      <c r="AK28" s="44" t="str">
        <f>VLOOKUP($A28,House!$A$4:$DS$438,35,FALSE)</f>
        <v>#N/A</v>
      </c>
      <c r="AL28" s="44" t="str">
        <f>VLOOKUP($A28,House!$A$4:$DS$438,36,FALSE)</f>
        <v>#N/A</v>
      </c>
      <c r="AM28" s="44" t="str">
        <f>VLOOKUP($A28,House!$A$4:$DS$438,37,FALSE)</f>
        <v>#N/A</v>
      </c>
      <c r="AN28" s="44" t="str">
        <f>VLOOKUP($A28,House!$A$4:$DS$438,38,FALSE)</f>
        <v>#N/A</v>
      </c>
      <c r="AO28" s="43" t="str">
        <f>VLOOKUP($A28,House!$A$4:$DS$438,39,FALSE)</f>
        <v>#N/A</v>
      </c>
      <c r="AP28" s="44" t="str">
        <f>VLOOKUP($A28,House!$A$4:$DS$438,40,FALSE)</f>
        <v>#N/A</v>
      </c>
      <c r="AQ28" s="44" t="str">
        <f>VLOOKUP($A28,House!$A$4:$DS$438,41,FALSE)</f>
        <v>#N/A</v>
      </c>
      <c r="AR28" s="44" t="str">
        <f>VLOOKUP($A28,House!$A$4:$DS$438,42,FALSE)</f>
        <v>#N/A</v>
      </c>
      <c r="AS28" s="44" t="str">
        <f>VLOOKUP($A28,House!$A$4:$DS$438,43,FALSE)</f>
        <v>#N/A</v>
      </c>
      <c r="AT28" s="163" t="str">
        <f>VLOOKUP($A28,House!$A$4:$DS$438,44,FALSE)</f>
        <v>#N/A</v>
      </c>
      <c r="AU28" s="116" t="str">
        <f>VLOOKUP($A28,House!$A$4:$DS$438,45,FALSE)</f>
        <v>#N/A</v>
      </c>
      <c r="AV28" s="46" t="str">
        <f>VLOOKUP($A28,House!$A$4:$DS$438,46,FALSE)</f>
        <v>#N/A</v>
      </c>
      <c r="AW28" s="47" t="str">
        <f>VLOOKUP($A28,House!$A$4:$DS$438,47,FALSE)</f>
        <v>#N/A</v>
      </c>
      <c r="AX28" s="46" t="str">
        <f>VLOOKUP($A28,House!$A$4:$DS$438,48,FALSE)</f>
        <v>#N/A</v>
      </c>
      <c r="AY28" s="47" t="str">
        <f>VLOOKUP($A28,House!$A$4:$DS$438,49,FALSE)</f>
        <v>#N/A</v>
      </c>
      <c r="AZ28" s="164" t="str">
        <f>VLOOKUP($A28,House!$A$4:$DS$438,50,FALSE)</f>
        <v>#N/A</v>
      </c>
      <c r="BA28" s="48" t="str">
        <f>VLOOKUP($A28,House!$A$4:$DS$438,51,FALSE)</f>
        <v>#N/A</v>
      </c>
      <c r="BB28" s="49" t="str">
        <f>VLOOKUP($A28,House!$A$4:$DS$438,52,FALSE)</f>
        <v>#N/A</v>
      </c>
      <c r="BC28" s="50" t="str">
        <f>VLOOKUP($A28,House!$A$4:$DS$438,53,FALSE)</f>
        <v>#N/A</v>
      </c>
      <c r="BD28" s="49" t="str">
        <f>VLOOKUP($A28,House!$A$4:$DS$438,54,FALSE)</f>
        <v>#N/A</v>
      </c>
      <c r="BE28" s="165" t="str">
        <f>VLOOKUP($A28,House!$A$4:$DS$438,55,FALSE)</f>
        <v>#N/A</v>
      </c>
      <c r="BF28" s="49" t="str">
        <f>VLOOKUP($A28,House!$A$4:$DS$438,56,FALSE)</f>
        <v>#N/A</v>
      </c>
      <c r="BG28" s="44" t="str">
        <f>VLOOKUP($A28,House!$A$4:$DS$438,57,FALSE)</f>
        <v>#N/A</v>
      </c>
      <c r="BH28" s="162" t="str">
        <f>VLOOKUP($A28,House!$A$4:$DS$438,58,FALSE)</f>
        <v>#N/A</v>
      </c>
      <c r="BI28" s="100" t="str">
        <f>VLOOKUP($A28,House!$A$4:$DS$438,59,FALSE)</f>
        <v>#N/A</v>
      </c>
      <c r="BJ28" s="39" t="str">
        <f>VLOOKUP($A28,House!$A$4:$DS$438,60,FALSE)</f>
        <v>#N/A</v>
      </c>
      <c r="BK28" s="40" t="str">
        <f>VLOOKUP($A28,House!$A$4:$DS$438,61,FALSE)</f>
        <v>#N/A</v>
      </c>
      <c r="BL28" s="40" t="str">
        <f>VLOOKUP($A28,House!$A$4:$DS$438,62,FALSE)</f>
        <v>#N/A</v>
      </c>
      <c r="BM28" s="39" t="str">
        <f>VLOOKUP($A28,House!$A$4:$DS$438,63,FALSE)</f>
        <v>#N/A</v>
      </c>
      <c r="BN28" s="40" t="str">
        <f>VLOOKUP($A28,House!$A$4:$DS$438,64,FALSE)</f>
        <v>#N/A</v>
      </c>
      <c r="BO28" s="40" t="str">
        <f>VLOOKUP($A28,House!$A$4:$DS$438,65,FALSE)</f>
        <v>#N/A</v>
      </c>
      <c r="BP28" s="39" t="str">
        <f>VLOOKUP($A28,House!$A$4:$DS$438,66,FALSE)</f>
        <v>#N/A</v>
      </c>
      <c r="BQ28" s="40" t="str">
        <f>VLOOKUP($A28,House!$A$4:$DS$438,67,FALSE)</f>
        <v>#N/A</v>
      </c>
      <c r="BR28" s="40" t="str">
        <f>VLOOKUP($A28,House!$A$4:$DS$438,68,FALSE)</f>
        <v>#N/A</v>
      </c>
      <c r="BS28" s="39" t="str">
        <f>VLOOKUP($A28,House!$A$4:$DS$438,69,FALSE)</f>
        <v>#N/A</v>
      </c>
      <c r="BT28" s="40" t="str">
        <f>VLOOKUP($A28,House!$A$4:$DS$438,70,FALSE)</f>
        <v>#N/A</v>
      </c>
      <c r="BU28" s="40" t="str">
        <f>VLOOKUP($A28,House!$A$4:$DS$438,71,FALSE)</f>
        <v>#N/A</v>
      </c>
      <c r="BV28" s="39" t="str">
        <f>VLOOKUP($A28,House!$A$4:$DS$438,72,FALSE)</f>
        <v>#N/A</v>
      </c>
      <c r="BW28" s="40" t="str">
        <f>VLOOKUP($A28,House!$A$4:$DS$438,73,FALSE)</f>
        <v>#N/A</v>
      </c>
      <c r="BX28" s="40" t="str">
        <f>VLOOKUP($A28,House!$A$4:$DS$438,74,FALSE)</f>
        <v>#N/A</v>
      </c>
      <c r="BY28" s="40" t="str">
        <f>VLOOKUP($A28,House!$A$4:$DS$438,75,FALSE)</f>
        <v>#N/A</v>
      </c>
      <c r="BZ28" s="40" t="str">
        <f>VLOOKUP($A28,House!$A$4:$DS$438,76,FALSE)</f>
        <v>#N/A</v>
      </c>
      <c r="CA28" s="159" t="str">
        <f>VLOOKUP($A28,House!$A$4:$DS$438,77,FALSE)</f>
        <v>#N/A</v>
      </c>
      <c r="CB28" s="39" t="str">
        <f>VLOOKUP($A28,House!$A$4:$DS$438,78,FALSE)</f>
        <v>#N/A</v>
      </c>
      <c r="CC28" s="40" t="str">
        <f>VLOOKUP($A28,House!$A$4:$DS$438,79,FALSE)</f>
        <v>#N/A</v>
      </c>
      <c r="CD28" s="40" t="str">
        <f>VLOOKUP($A28,House!$A$4:$DS$438,80,FALSE)</f>
        <v>#N/A</v>
      </c>
      <c r="CE28" s="159" t="str">
        <f>VLOOKUP($A28,House!$A$4:$DS$438,81,FALSE)</f>
        <v>#N/A</v>
      </c>
      <c r="CF28" s="39" t="str">
        <f>VLOOKUP($A28,House!$A$4:$DS$438,82,FALSE)</f>
        <v>#N/A</v>
      </c>
      <c r="CG28" s="40" t="str">
        <f>VLOOKUP($A28,House!$A$4:$DS$438,83,FALSE)</f>
        <v>#N/A</v>
      </c>
      <c r="CH28" s="40" t="str">
        <f>VLOOKUP($A28,House!$A$4:$DS$438,84,FALSE)</f>
        <v>#N/A</v>
      </c>
      <c r="CI28" s="159" t="str">
        <f>VLOOKUP($A28,House!$A$4:$DS$438,85,FALSE)</f>
        <v>#N/A</v>
      </c>
      <c r="CJ28" s="39" t="str">
        <f>VLOOKUP($A28,House!$A$4:$DS$438,86,FALSE)</f>
        <v>#N/A</v>
      </c>
      <c r="CK28" s="40" t="str">
        <f>VLOOKUP($A28,House!$A$4:$DS$438,87,FALSE)</f>
        <v>#N/A</v>
      </c>
      <c r="CL28" s="40" t="str">
        <f>VLOOKUP($A28,House!$A$4:$DS$438,88,FALSE)</f>
        <v>#N/A</v>
      </c>
      <c r="CM28" s="159" t="str">
        <f>VLOOKUP($A28,House!$A$4:$DS$438,89,FALSE)</f>
        <v>#N/A</v>
      </c>
      <c r="CN28" s="39" t="str">
        <f>VLOOKUP($A28,House!$A$4:$DS$438,90,FALSE)</f>
        <v>#N/A</v>
      </c>
      <c r="CO28" s="159" t="str">
        <f>VLOOKUP($A28,House!$A$4:$DS$438,91,FALSE)</f>
        <v>#N/A</v>
      </c>
      <c r="CP28" s="39" t="str">
        <f>VLOOKUP($A28,House!$A$4:$DS$438,92,FALSE)</f>
        <v>#N/A</v>
      </c>
      <c r="CQ28" s="40" t="str">
        <f>VLOOKUP($A28,House!$A$4:$DS$438,93,FALSE)</f>
        <v>#N/A</v>
      </c>
      <c r="CR28" s="40" t="str">
        <f>VLOOKUP($A28,House!$A$4:$DS$438,94,FALSE)</f>
        <v>#N/A</v>
      </c>
      <c r="CS28" s="159" t="str">
        <f>VLOOKUP($A28,House!$A$4:$DS$438,95,FALSE)</f>
        <v>#N/A</v>
      </c>
      <c r="CT28" s="39" t="str">
        <f>VLOOKUP($A28,House!$A$4:$DS$438,96,FALSE)</f>
        <v>#N/A</v>
      </c>
      <c r="CU28" s="40" t="str">
        <f>VLOOKUP($A28,House!$A$4:$DS$438,97,FALSE)</f>
        <v>#N/A</v>
      </c>
      <c r="CV28" s="40" t="str">
        <f>VLOOKUP($A28,House!$A$4:$DS$438,98,FALSE)</f>
        <v>#N/A</v>
      </c>
      <c r="CW28" s="40" t="str">
        <f>VLOOKUP($A28,House!$A$4:$DS$438,99,FALSE)</f>
        <v>#N/A</v>
      </c>
      <c r="CX28" s="40" t="str">
        <f>VLOOKUP($A28,House!$A$4:$DS$438,100,FALSE)</f>
        <v>#N/A</v>
      </c>
      <c r="CY28" s="40" t="str">
        <f>VLOOKUP($A28,House!$A$4:$DS$438,101,FALSE)</f>
        <v>#N/A</v>
      </c>
      <c r="CZ28" s="40" t="str">
        <f>VLOOKUP($A28,House!$A$4:$DS$438,102,FALSE)</f>
        <v>#N/A</v>
      </c>
      <c r="DA28" s="39" t="str">
        <f>VLOOKUP($A28,House!$A$4:$DS$438,103,FALSE)</f>
        <v>#N/A</v>
      </c>
      <c r="DB28" s="40" t="str">
        <f>VLOOKUP($A28,House!$A$4:$DS$438,104,FALSE)</f>
        <v>#N/A</v>
      </c>
      <c r="DC28" s="40" t="str">
        <f>VLOOKUP($A28,House!$A$4:$DS$438,105,FALSE)</f>
        <v>#N/A</v>
      </c>
      <c r="DD28" s="40" t="str">
        <f>VLOOKUP($A28,House!$A$4:$DS$438,106,FALSE)</f>
        <v>#N/A</v>
      </c>
      <c r="DE28" s="40" t="str">
        <f>VLOOKUP($A28,House!$A$4:$DS$438,107,FALSE)</f>
        <v>#N/A</v>
      </c>
      <c r="DF28" s="40" t="str">
        <f>VLOOKUP($A28,House!$A$4:$DS$438,108,FALSE)</f>
        <v>#N/A</v>
      </c>
      <c r="DG28" s="40" t="str">
        <f>VLOOKUP($A28,House!$A$4:$DS$438,109,FALSE)</f>
        <v>#N/A</v>
      </c>
      <c r="DH28" s="39" t="str">
        <f>VLOOKUP($A28,House!$A$4:$DS$438,110,FALSE)</f>
        <v>#N/A</v>
      </c>
      <c r="DI28" s="40" t="str">
        <f>VLOOKUP($A28,House!$A$4:$DS$438,111,FALSE)</f>
        <v>#N/A</v>
      </c>
      <c r="DJ28" s="40" t="str">
        <f>VLOOKUP($A28,House!$A$4:$DS$438,112,FALSE)</f>
        <v>#N/A</v>
      </c>
      <c r="DK28" s="40" t="str">
        <f>VLOOKUP($A28,House!$A$4:$DS$438,113,FALSE)</f>
        <v>#N/A</v>
      </c>
      <c r="DL28" s="40" t="str">
        <f>VLOOKUP($A28,House!$A$4:$DS$438,114,FALSE)</f>
        <v>#N/A</v>
      </c>
      <c r="DM28" s="40" t="str">
        <f>VLOOKUP($A28,House!$A$4:$DS$438,115,FALSE)</f>
        <v>#N/A</v>
      </c>
      <c r="DN28" s="159" t="str">
        <f>VLOOKUP($A28,House!$A$4:$DS$438,116,FALSE)</f>
        <v>#N/A</v>
      </c>
      <c r="DO28" s="39" t="str">
        <f>VLOOKUP($A28,House!$A$4:$DS$438,117,FALSE)</f>
        <v>#N/A</v>
      </c>
      <c r="DP28" s="40" t="str">
        <f>VLOOKUP($A28,House!$A$4:$DS$438,118,FALSE)</f>
        <v>#N/A</v>
      </c>
      <c r="DQ28" s="40" t="str">
        <f>VLOOKUP($A28,House!$A$4:$DS$438,119,FALSE)</f>
        <v>#N/A</v>
      </c>
      <c r="DR28" s="40" t="str">
        <f>VLOOKUP($A28,House!$A$4:$DS$438,120,FALSE)</f>
        <v>#N/A</v>
      </c>
      <c r="DS28" s="40" t="str">
        <f>VLOOKUP($A28,House!$A$4:$DS$438,121,FALSE)</f>
        <v>#N/A</v>
      </c>
      <c r="DT28" s="40" t="str">
        <f>VLOOKUP($A28,House!$A$4:$DS$438,122,FALSE)</f>
        <v>#N/A</v>
      </c>
      <c r="DU28" s="159" t="str">
        <f>VLOOKUP($A28,House!$A$4:$DS$438,123,FALSE)</f>
        <v>#N/A</v>
      </c>
    </row>
    <row r="29" spans="1:125" hidden="1">
      <c r="A29" s="154"/>
      <c r="B29" s="154" t="str">
        <f>VLOOKUP($A29,House!$A$4:$DS$438,2,FALSE)</f>
        <v>#N/A</v>
      </c>
      <c r="C29" s="140" t="str">
        <f>VLOOKUP($A29,House!$A$4:$DS$438,3,FALSE)</f>
        <v>#N/A</v>
      </c>
      <c r="D29" s="97" t="str">
        <f>VLOOKUP($A29,House!$A$4:$DS$438,4,FALSE)</f>
        <v>#N/A</v>
      </c>
      <c r="E29" s="4" t="str">
        <f>VLOOKUP($A29,House!$A$4:$DS$438,5,FALSE)</f>
        <v>#N/A</v>
      </c>
      <c r="F29" s="29" t="str">
        <f>VLOOKUP($A29,House!$A$4:$DS$438,6,FALSE)</f>
        <v>#N/A</v>
      </c>
      <c r="G29" s="156" t="str">
        <f>VLOOKUP($A29,House!$A$4:$DS$438,7,FALSE)</f>
        <v>#N/A</v>
      </c>
      <c r="H29" s="98"/>
      <c r="I29" s="99"/>
      <c r="J29" s="166" t="str">
        <f>VLOOKUP($A29,House!$A$4:$DS$438,8,FALSE)</f>
        <v>#N/A</v>
      </c>
      <c r="K29" s="150" t="str">
        <f>VLOOKUP($A29,House!$A$4:$DS$438,9,FALSE)</f>
        <v>#N/A</v>
      </c>
      <c r="L29" s="100" t="str">
        <f>VLOOKUP($A29,House!$A$4:$DS$438,10,FALSE)</f>
        <v>#N/A</v>
      </c>
      <c r="M29" s="100" t="str">
        <f>VLOOKUP($A29,House!$A$4:$DS$438,11,FALSE)</f>
        <v>#N/A</v>
      </c>
      <c r="N29" s="100" t="str">
        <f>VLOOKUP($A29,House!$A$4:$DS$438,12,FALSE)</f>
        <v>#N/A</v>
      </c>
      <c r="O29" s="100" t="str">
        <f>VLOOKUP($A29,House!$A$4:$DS$438,13,FALSE)</f>
        <v>#N/A</v>
      </c>
      <c r="P29" s="100" t="str">
        <f>VLOOKUP($A29,House!$A$4:$DS$438,14,FALSE)</f>
        <v>#N/A</v>
      </c>
      <c r="Q29" s="43" t="str">
        <f>VLOOKUP($A29,House!$A$4:$DS$438,15,FALSE)</f>
        <v>#N/A</v>
      </c>
      <c r="R29" s="162" t="str">
        <f>VLOOKUP($A29,House!$A$4:$DS$438,16,FALSE)</f>
        <v>#N/A</v>
      </c>
      <c r="S29" s="43" t="str">
        <f>VLOOKUP($A29,House!$A$4:$DS$438,17,FALSE)</f>
        <v>#N/A</v>
      </c>
      <c r="T29" s="162" t="str">
        <f>VLOOKUP($A29,House!$A$4:$DS$438,18,FALSE)</f>
        <v>#N/A</v>
      </c>
      <c r="U29" s="43" t="str">
        <f>VLOOKUP($A29,House!$A$4:$DS$438,19,FALSE)</f>
        <v>#N/A</v>
      </c>
      <c r="V29" s="162" t="str">
        <f>VLOOKUP($A29,House!$A$4:$DS$438,20,FALSE)</f>
        <v>#N/A</v>
      </c>
      <c r="W29" s="43" t="str">
        <f>VLOOKUP($A29,House!$A$4:$DS$438,21,FALSE)</f>
        <v>#N/A</v>
      </c>
      <c r="X29" s="162" t="str">
        <f>VLOOKUP($A29,House!$A$4:$DS$438,22,FALSE)</f>
        <v>#N/A</v>
      </c>
      <c r="Y29" s="43" t="str">
        <f>VLOOKUP($A29,House!$A$4:$DS$438,23,FALSE)</f>
        <v>#N/A</v>
      </c>
      <c r="Z29" s="162" t="str">
        <f>VLOOKUP($A29,House!$A$4:$DS$438,24,FALSE)</f>
        <v>#N/A</v>
      </c>
      <c r="AA29" s="43" t="str">
        <f>VLOOKUP($A29,House!$A$4:$DS$438,25,FALSE)</f>
        <v>#N/A</v>
      </c>
      <c r="AB29" s="162" t="str">
        <f>VLOOKUP($A29,House!$A$4:$DS$438,26,FALSE)</f>
        <v>#N/A</v>
      </c>
      <c r="AC29" s="43" t="str">
        <f>VLOOKUP($A29,House!$A$4:$DS$438,27,FALSE)</f>
        <v>#N/A</v>
      </c>
      <c r="AD29" s="162" t="str">
        <f>VLOOKUP($A29,House!$A$4:$DS$438,28,FALSE)</f>
        <v>#N/A</v>
      </c>
      <c r="AE29" s="43" t="str">
        <f>VLOOKUP($A29,House!$A$4:$DS$438,29,FALSE)</f>
        <v>#N/A</v>
      </c>
      <c r="AF29" s="162" t="str">
        <f>VLOOKUP($A29,House!$A$4:$DS$438,30,FALSE)</f>
        <v>#N/A</v>
      </c>
      <c r="AG29" s="43" t="str">
        <f>VLOOKUP($A29,House!$A$4:$DS$438,31,FALSE)</f>
        <v>#N/A</v>
      </c>
      <c r="AH29" s="162" t="str">
        <f>VLOOKUP($A29,House!$A$4:$DS$438,32,FALSE)</f>
        <v>#N/A</v>
      </c>
      <c r="AI29" s="43" t="str">
        <f>VLOOKUP($A29,House!$A$4:$DS$438,33,FALSE)</f>
        <v>#N/A</v>
      </c>
      <c r="AJ29" s="44" t="str">
        <f>VLOOKUP($A29,House!$A$4:$DS$438,34,FALSE)</f>
        <v>#N/A</v>
      </c>
      <c r="AK29" s="44" t="str">
        <f>VLOOKUP($A29,House!$A$4:$DS$438,35,FALSE)</f>
        <v>#N/A</v>
      </c>
      <c r="AL29" s="44" t="str">
        <f>VLOOKUP($A29,House!$A$4:$DS$438,36,FALSE)</f>
        <v>#N/A</v>
      </c>
      <c r="AM29" s="44" t="str">
        <f>VLOOKUP($A29,House!$A$4:$DS$438,37,FALSE)</f>
        <v>#N/A</v>
      </c>
      <c r="AN29" s="44" t="str">
        <f>VLOOKUP($A29,House!$A$4:$DS$438,38,FALSE)</f>
        <v>#N/A</v>
      </c>
      <c r="AO29" s="43" t="str">
        <f>VLOOKUP($A29,House!$A$4:$DS$438,39,FALSE)</f>
        <v>#N/A</v>
      </c>
      <c r="AP29" s="44" t="str">
        <f>VLOOKUP($A29,House!$A$4:$DS$438,40,FALSE)</f>
        <v>#N/A</v>
      </c>
      <c r="AQ29" s="44" t="str">
        <f>VLOOKUP($A29,House!$A$4:$DS$438,41,FALSE)</f>
        <v>#N/A</v>
      </c>
      <c r="AR29" s="44" t="str">
        <f>VLOOKUP($A29,House!$A$4:$DS$438,42,FALSE)</f>
        <v>#N/A</v>
      </c>
      <c r="AS29" s="44" t="str">
        <f>VLOOKUP($A29,House!$A$4:$DS$438,43,FALSE)</f>
        <v>#N/A</v>
      </c>
      <c r="AT29" s="163" t="str">
        <f>VLOOKUP($A29,House!$A$4:$DS$438,44,FALSE)</f>
        <v>#N/A</v>
      </c>
      <c r="AU29" s="116" t="str">
        <f>VLOOKUP($A29,House!$A$4:$DS$438,45,FALSE)</f>
        <v>#N/A</v>
      </c>
      <c r="AV29" s="46" t="str">
        <f>VLOOKUP($A29,House!$A$4:$DS$438,46,FALSE)</f>
        <v>#N/A</v>
      </c>
      <c r="AW29" s="47" t="str">
        <f>VLOOKUP($A29,House!$A$4:$DS$438,47,FALSE)</f>
        <v>#N/A</v>
      </c>
      <c r="AX29" s="46" t="str">
        <f>VLOOKUP($A29,House!$A$4:$DS$438,48,FALSE)</f>
        <v>#N/A</v>
      </c>
      <c r="AY29" s="47" t="str">
        <f>VLOOKUP($A29,House!$A$4:$DS$438,49,FALSE)</f>
        <v>#N/A</v>
      </c>
      <c r="AZ29" s="164" t="str">
        <f>VLOOKUP($A29,House!$A$4:$DS$438,50,FALSE)</f>
        <v>#N/A</v>
      </c>
      <c r="BA29" s="48" t="str">
        <f>VLOOKUP($A29,House!$A$4:$DS$438,51,FALSE)</f>
        <v>#N/A</v>
      </c>
      <c r="BB29" s="49" t="str">
        <f>VLOOKUP($A29,House!$A$4:$DS$438,52,FALSE)</f>
        <v>#N/A</v>
      </c>
      <c r="BC29" s="50" t="str">
        <f>VLOOKUP($A29,House!$A$4:$DS$438,53,FALSE)</f>
        <v>#N/A</v>
      </c>
      <c r="BD29" s="49" t="str">
        <f>VLOOKUP($A29,House!$A$4:$DS$438,54,FALSE)</f>
        <v>#N/A</v>
      </c>
      <c r="BE29" s="165" t="str">
        <f>VLOOKUP($A29,House!$A$4:$DS$438,55,FALSE)</f>
        <v>#N/A</v>
      </c>
      <c r="BF29" s="49" t="str">
        <f>VLOOKUP($A29,House!$A$4:$DS$438,56,FALSE)</f>
        <v>#N/A</v>
      </c>
      <c r="BG29" s="44" t="str">
        <f>VLOOKUP($A29,House!$A$4:$DS$438,57,FALSE)</f>
        <v>#N/A</v>
      </c>
      <c r="BH29" s="162" t="str">
        <f>VLOOKUP($A29,House!$A$4:$DS$438,58,FALSE)</f>
        <v>#N/A</v>
      </c>
      <c r="BI29" s="100" t="str">
        <f>VLOOKUP($A29,House!$A$4:$DS$438,59,FALSE)</f>
        <v>#N/A</v>
      </c>
      <c r="BJ29" s="39" t="str">
        <f>VLOOKUP($A29,House!$A$4:$DS$438,60,FALSE)</f>
        <v>#N/A</v>
      </c>
      <c r="BK29" s="40" t="str">
        <f>VLOOKUP($A29,House!$A$4:$DS$438,61,FALSE)</f>
        <v>#N/A</v>
      </c>
      <c r="BL29" s="40" t="str">
        <f>VLOOKUP($A29,House!$A$4:$DS$438,62,FALSE)</f>
        <v>#N/A</v>
      </c>
      <c r="BM29" s="39" t="str">
        <f>VLOOKUP($A29,House!$A$4:$DS$438,63,FALSE)</f>
        <v>#N/A</v>
      </c>
      <c r="BN29" s="40" t="str">
        <f>VLOOKUP($A29,House!$A$4:$DS$438,64,FALSE)</f>
        <v>#N/A</v>
      </c>
      <c r="BO29" s="40" t="str">
        <f>VLOOKUP($A29,House!$A$4:$DS$438,65,FALSE)</f>
        <v>#N/A</v>
      </c>
      <c r="BP29" s="39" t="str">
        <f>VLOOKUP($A29,House!$A$4:$DS$438,66,FALSE)</f>
        <v>#N/A</v>
      </c>
      <c r="BQ29" s="40" t="str">
        <f>VLOOKUP($A29,House!$A$4:$DS$438,67,FALSE)</f>
        <v>#N/A</v>
      </c>
      <c r="BR29" s="40" t="str">
        <f>VLOOKUP($A29,House!$A$4:$DS$438,68,FALSE)</f>
        <v>#N/A</v>
      </c>
      <c r="BS29" s="39" t="str">
        <f>VLOOKUP($A29,House!$A$4:$DS$438,69,FALSE)</f>
        <v>#N/A</v>
      </c>
      <c r="BT29" s="40" t="str">
        <f>VLOOKUP($A29,House!$A$4:$DS$438,70,FALSE)</f>
        <v>#N/A</v>
      </c>
      <c r="BU29" s="40" t="str">
        <f>VLOOKUP($A29,House!$A$4:$DS$438,71,FALSE)</f>
        <v>#N/A</v>
      </c>
      <c r="BV29" s="39" t="str">
        <f>VLOOKUP($A29,House!$A$4:$DS$438,72,FALSE)</f>
        <v>#N/A</v>
      </c>
      <c r="BW29" s="40" t="str">
        <f>VLOOKUP($A29,House!$A$4:$DS$438,73,FALSE)</f>
        <v>#N/A</v>
      </c>
      <c r="BX29" s="40" t="str">
        <f>VLOOKUP($A29,House!$A$4:$DS$438,74,FALSE)</f>
        <v>#N/A</v>
      </c>
      <c r="BY29" s="40" t="str">
        <f>VLOOKUP($A29,House!$A$4:$DS$438,75,FALSE)</f>
        <v>#N/A</v>
      </c>
      <c r="BZ29" s="40" t="str">
        <f>VLOOKUP($A29,House!$A$4:$DS$438,76,FALSE)</f>
        <v>#N/A</v>
      </c>
      <c r="CA29" s="159" t="str">
        <f>VLOOKUP($A29,House!$A$4:$DS$438,77,FALSE)</f>
        <v>#N/A</v>
      </c>
      <c r="CB29" s="39" t="str">
        <f>VLOOKUP($A29,House!$A$4:$DS$438,78,FALSE)</f>
        <v>#N/A</v>
      </c>
      <c r="CC29" s="40" t="str">
        <f>VLOOKUP($A29,House!$A$4:$DS$438,79,FALSE)</f>
        <v>#N/A</v>
      </c>
      <c r="CD29" s="40" t="str">
        <f>VLOOKUP($A29,House!$A$4:$DS$438,80,FALSE)</f>
        <v>#N/A</v>
      </c>
      <c r="CE29" s="159" t="str">
        <f>VLOOKUP($A29,House!$A$4:$DS$438,81,FALSE)</f>
        <v>#N/A</v>
      </c>
      <c r="CF29" s="39" t="str">
        <f>VLOOKUP($A29,House!$A$4:$DS$438,82,FALSE)</f>
        <v>#N/A</v>
      </c>
      <c r="CG29" s="40" t="str">
        <f>VLOOKUP($A29,House!$A$4:$DS$438,83,FALSE)</f>
        <v>#N/A</v>
      </c>
      <c r="CH29" s="40" t="str">
        <f>VLOOKUP($A29,House!$A$4:$DS$438,84,FALSE)</f>
        <v>#N/A</v>
      </c>
      <c r="CI29" s="159" t="str">
        <f>VLOOKUP($A29,House!$A$4:$DS$438,85,FALSE)</f>
        <v>#N/A</v>
      </c>
      <c r="CJ29" s="39" t="str">
        <f>VLOOKUP($A29,House!$A$4:$DS$438,86,FALSE)</f>
        <v>#N/A</v>
      </c>
      <c r="CK29" s="40" t="str">
        <f>VLOOKUP($A29,House!$A$4:$DS$438,87,FALSE)</f>
        <v>#N/A</v>
      </c>
      <c r="CL29" s="40" t="str">
        <f>VLOOKUP($A29,House!$A$4:$DS$438,88,FALSE)</f>
        <v>#N/A</v>
      </c>
      <c r="CM29" s="159" t="str">
        <f>VLOOKUP($A29,House!$A$4:$DS$438,89,FALSE)</f>
        <v>#N/A</v>
      </c>
      <c r="CN29" s="39" t="str">
        <f>VLOOKUP($A29,House!$A$4:$DS$438,90,FALSE)</f>
        <v>#N/A</v>
      </c>
      <c r="CO29" s="159" t="str">
        <f>VLOOKUP($A29,House!$A$4:$DS$438,91,FALSE)</f>
        <v>#N/A</v>
      </c>
      <c r="CP29" s="39" t="str">
        <f>VLOOKUP($A29,House!$A$4:$DS$438,92,FALSE)</f>
        <v>#N/A</v>
      </c>
      <c r="CQ29" s="40" t="str">
        <f>VLOOKUP($A29,House!$A$4:$DS$438,93,FALSE)</f>
        <v>#N/A</v>
      </c>
      <c r="CR29" s="40" t="str">
        <f>VLOOKUP($A29,House!$A$4:$DS$438,94,FALSE)</f>
        <v>#N/A</v>
      </c>
      <c r="CS29" s="159" t="str">
        <f>VLOOKUP($A29,House!$A$4:$DS$438,95,FALSE)</f>
        <v>#N/A</v>
      </c>
      <c r="CT29" s="39" t="str">
        <f>VLOOKUP($A29,House!$A$4:$DS$438,96,FALSE)</f>
        <v>#N/A</v>
      </c>
      <c r="CU29" s="40" t="str">
        <f>VLOOKUP($A29,House!$A$4:$DS$438,97,FALSE)</f>
        <v>#N/A</v>
      </c>
      <c r="CV29" s="40" t="str">
        <f>VLOOKUP($A29,House!$A$4:$DS$438,98,FALSE)</f>
        <v>#N/A</v>
      </c>
      <c r="CW29" s="40" t="str">
        <f>VLOOKUP($A29,House!$A$4:$DS$438,99,FALSE)</f>
        <v>#N/A</v>
      </c>
      <c r="CX29" s="40" t="str">
        <f>VLOOKUP($A29,House!$A$4:$DS$438,100,FALSE)</f>
        <v>#N/A</v>
      </c>
      <c r="CY29" s="40" t="str">
        <f>VLOOKUP($A29,House!$A$4:$DS$438,101,FALSE)</f>
        <v>#N/A</v>
      </c>
      <c r="CZ29" s="40" t="str">
        <f>VLOOKUP($A29,House!$A$4:$DS$438,102,FALSE)</f>
        <v>#N/A</v>
      </c>
      <c r="DA29" s="39" t="str">
        <f>VLOOKUP($A29,House!$A$4:$DS$438,103,FALSE)</f>
        <v>#N/A</v>
      </c>
      <c r="DB29" s="40" t="str">
        <f>VLOOKUP($A29,House!$A$4:$DS$438,104,FALSE)</f>
        <v>#N/A</v>
      </c>
      <c r="DC29" s="40" t="str">
        <f>VLOOKUP($A29,House!$A$4:$DS$438,105,FALSE)</f>
        <v>#N/A</v>
      </c>
      <c r="DD29" s="40" t="str">
        <f>VLOOKUP($A29,House!$A$4:$DS$438,106,FALSE)</f>
        <v>#N/A</v>
      </c>
      <c r="DE29" s="40" t="str">
        <f>VLOOKUP($A29,House!$A$4:$DS$438,107,FALSE)</f>
        <v>#N/A</v>
      </c>
      <c r="DF29" s="40" t="str">
        <f>VLOOKUP($A29,House!$A$4:$DS$438,108,FALSE)</f>
        <v>#N/A</v>
      </c>
      <c r="DG29" s="40" t="str">
        <f>VLOOKUP($A29,House!$A$4:$DS$438,109,FALSE)</f>
        <v>#N/A</v>
      </c>
      <c r="DH29" s="39" t="str">
        <f>VLOOKUP($A29,House!$A$4:$DS$438,110,FALSE)</f>
        <v>#N/A</v>
      </c>
      <c r="DI29" s="40" t="str">
        <f>VLOOKUP($A29,House!$A$4:$DS$438,111,FALSE)</f>
        <v>#N/A</v>
      </c>
      <c r="DJ29" s="40" t="str">
        <f>VLOOKUP($A29,House!$A$4:$DS$438,112,FALSE)</f>
        <v>#N/A</v>
      </c>
      <c r="DK29" s="40" t="str">
        <f>VLOOKUP($A29,House!$A$4:$DS$438,113,FALSE)</f>
        <v>#N/A</v>
      </c>
      <c r="DL29" s="40" t="str">
        <f>VLOOKUP($A29,House!$A$4:$DS$438,114,FALSE)</f>
        <v>#N/A</v>
      </c>
      <c r="DM29" s="40" t="str">
        <f>VLOOKUP($A29,House!$A$4:$DS$438,115,FALSE)</f>
        <v>#N/A</v>
      </c>
      <c r="DN29" s="159" t="str">
        <f>VLOOKUP($A29,House!$A$4:$DS$438,116,FALSE)</f>
        <v>#N/A</v>
      </c>
      <c r="DO29" s="39" t="str">
        <f>VLOOKUP($A29,House!$A$4:$DS$438,117,FALSE)</f>
        <v>#N/A</v>
      </c>
      <c r="DP29" s="40" t="str">
        <f>VLOOKUP($A29,House!$A$4:$DS$438,118,FALSE)</f>
        <v>#N/A</v>
      </c>
      <c r="DQ29" s="40" t="str">
        <f>VLOOKUP($A29,House!$A$4:$DS$438,119,FALSE)</f>
        <v>#N/A</v>
      </c>
      <c r="DR29" s="40" t="str">
        <f>VLOOKUP($A29,House!$A$4:$DS$438,120,FALSE)</f>
        <v>#N/A</v>
      </c>
      <c r="DS29" s="40" t="str">
        <f>VLOOKUP($A29,House!$A$4:$DS$438,121,FALSE)</f>
        <v>#N/A</v>
      </c>
      <c r="DT29" s="40" t="str">
        <f>VLOOKUP($A29,House!$A$4:$DS$438,122,FALSE)</f>
        <v>#N/A</v>
      </c>
      <c r="DU29" s="159" t="str">
        <f>VLOOKUP($A29,House!$A$4:$DS$438,123,FALSE)</f>
        <v>#N/A</v>
      </c>
    </row>
    <row r="30" spans="1:125" hidden="1">
      <c r="A30" s="155"/>
      <c r="B30" s="155" t="str">
        <f>VLOOKUP($A30,House!$A$4:$DS$438,2,FALSE)</f>
        <v>#N/A</v>
      </c>
      <c r="C30" s="140" t="str">
        <f>VLOOKUP($A30,House!$A$4:$DS$438,3,FALSE)</f>
        <v>#N/A</v>
      </c>
      <c r="D30" s="97" t="str">
        <f>VLOOKUP($A30,House!$A$4:$DS$438,4,FALSE)</f>
        <v>#N/A</v>
      </c>
      <c r="E30" s="4" t="str">
        <f>VLOOKUP($A30,House!$A$4:$DS$438,5,FALSE)</f>
        <v>#N/A</v>
      </c>
      <c r="F30" s="29" t="str">
        <f>VLOOKUP($A30,House!$A$4:$DS$438,6,FALSE)</f>
        <v>#N/A</v>
      </c>
      <c r="G30" s="156" t="str">
        <f>VLOOKUP($A30,House!$A$4:$DS$438,7,FALSE)</f>
        <v>#N/A</v>
      </c>
      <c r="H30" s="98"/>
      <c r="I30" s="99"/>
      <c r="J30" s="166" t="str">
        <f>VLOOKUP($A30,House!$A$4:$DS$438,8,FALSE)</f>
        <v>#N/A</v>
      </c>
      <c r="K30" s="150" t="str">
        <f>VLOOKUP($A30,House!$A$4:$DS$438,9,FALSE)</f>
        <v>#N/A</v>
      </c>
      <c r="L30" s="100" t="str">
        <f>VLOOKUP($A30,House!$A$4:$DS$438,10,FALSE)</f>
        <v>#N/A</v>
      </c>
      <c r="M30" s="100" t="str">
        <f>VLOOKUP($A30,House!$A$4:$DS$438,11,FALSE)</f>
        <v>#N/A</v>
      </c>
      <c r="N30" s="100" t="str">
        <f>VLOOKUP($A30,House!$A$4:$DS$438,12,FALSE)</f>
        <v>#N/A</v>
      </c>
      <c r="O30" s="100" t="str">
        <f>VLOOKUP($A30,House!$A$4:$DS$438,13,FALSE)</f>
        <v>#N/A</v>
      </c>
      <c r="P30" s="100" t="str">
        <f>VLOOKUP($A30,House!$A$4:$DS$438,14,FALSE)</f>
        <v>#N/A</v>
      </c>
      <c r="Q30" s="43" t="str">
        <f>VLOOKUP($A30,House!$A$4:$DS$438,15,FALSE)</f>
        <v>#N/A</v>
      </c>
      <c r="R30" s="162" t="str">
        <f>VLOOKUP($A30,House!$A$4:$DS$438,16,FALSE)</f>
        <v>#N/A</v>
      </c>
      <c r="S30" s="43" t="str">
        <f>VLOOKUP($A30,House!$A$4:$DS$438,17,FALSE)</f>
        <v>#N/A</v>
      </c>
      <c r="T30" s="162" t="str">
        <f>VLOOKUP($A30,House!$A$4:$DS$438,18,FALSE)</f>
        <v>#N/A</v>
      </c>
      <c r="U30" s="43" t="str">
        <f>VLOOKUP($A30,House!$A$4:$DS$438,19,FALSE)</f>
        <v>#N/A</v>
      </c>
      <c r="V30" s="162" t="str">
        <f>VLOOKUP($A30,House!$A$4:$DS$438,20,FALSE)</f>
        <v>#N/A</v>
      </c>
      <c r="W30" s="43" t="str">
        <f>VLOOKUP($A30,House!$A$4:$DS$438,21,FALSE)</f>
        <v>#N/A</v>
      </c>
      <c r="X30" s="162" t="str">
        <f>VLOOKUP($A30,House!$A$4:$DS$438,22,FALSE)</f>
        <v>#N/A</v>
      </c>
      <c r="Y30" s="43" t="str">
        <f>VLOOKUP($A30,House!$A$4:$DS$438,23,FALSE)</f>
        <v>#N/A</v>
      </c>
      <c r="Z30" s="162" t="str">
        <f>VLOOKUP($A30,House!$A$4:$DS$438,24,FALSE)</f>
        <v>#N/A</v>
      </c>
      <c r="AA30" s="43" t="str">
        <f>VLOOKUP($A30,House!$A$4:$DS$438,25,FALSE)</f>
        <v>#N/A</v>
      </c>
      <c r="AB30" s="162" t="str">
        <f>VLOOKUP($A30,House!$A$4:$DS$438,26,FALSE)</f>
        <v>#N/A</v>
      </c>
      <c r="AC30" s="43" t="str">
        <f>VLOOKUP($A30,House!$A$4:$DS$438,27,FALSE)</f>
        <v>#N/A</v>
      </c>
      <c r="AD30" s="162" t="str">
        <f>VLOOKUP($A30,House!$A$4:$DS$438,28,FALSE)</f>
        <v>#N/A</v>
      </c>
      <c r="AE30" s="43" t="str">
        <f>VLOOKUP($A30,House!$A$4:$DS$438,29,FALSE)</f>
        <v>#N/A</v>
      </c>
      <c r="AF30" s="162" t="str">
        <f>VLOOKUP($A30,House!$A$4:$DS$438,30,FALSE)</f>
        <v>#N/A</v>
      </c>
      <c r="AG30" s="43" t="str">
        <f>VLOOKUP($A30,House!$A$4:$DS$438,31,FALSE)</f>
        <v>#N/A</v>
      </c>
      <c r="AH30" s="162" t="str">
        <f>VLOOKUP($A30,House!$A$4:$DS$438,32,FALSE)</f>
        <v>#N/A</v>
      </c>
      <c r="AI30" s="43" t="str">
        <f>VLOOKUP($A30,House!$A$4:$DS$438,33,FALSE)</f>
        <v>#N/A</v>
      </c>
      <c r="AJ30" s="44" t="str">
        <f>VLOOKUP($A30,House!$A$4:$DS$438,34,FALSE)</f>
        <v>#N/A</v>
      </c>
      <c r="AK30" s="44" t="str">
        <f>VLOOKUP($A30,House!$A$4:$DS$438,35,FALSE)</f>
        <v>#N/A</v>
      </c>
      <c r="AL30" s="44" t="str">
        <f>VLOOKUP($A30,House!$A$4:$DS$438,36,FALSE)</f>
        <v>#N/A</v>
      </c>
      <c r="AM30" s="44" t="str">
        <f>VLOOKUP($A30,House!$A$4:$DS$438,37,FALSE)</f>
        <v>#N/A</v>
      </c>
      <c r="AN30" s="44" t="str">
        <f>VLOOKUP($A30,House!$A$4:$DS$438,38,FALSE)</f>
        <v>#N/A</v>
      </c>
      <c r="AO30" s="43" t="str">
        <f>VLOOKUP($A30,House!$A$4:$DS$438,39,FALSE)</f>
        <v>#N/A</v>
      </c>
      <c r="AP30" s="44" t="str">
        <f>VLOOKUP($A30,House!$A$4:$DS$438,40,FALSE)</f>
        <v>#N/A</v>
      </c>
      <c r="AQ30" s="44" t="str">
        <f>VLOOKUP($A30,House!$A$4:$DS$438,41,FALSE)</f>
        <v>#N/A</v>
      </c>
      <c r="AR30" s="44" t="str">
        <f>VLOOKUP($A30,House!$A$4:$DS$438,42,FALSE)</f>
        <v>#N/A</v>
      </c>
      <c r="AS30" s="44" t="str">
        <f>VLOOKUP($A30,House!$A$4:$DS$438,43,FALSE)</f>
        <v>#N/A</v>
      </c>
      <c r="AT30" s="163" t="str">
        <f>VLOOKUP($A30,House!$A$4:$DS$438,44,FALSE)</f>
        <v>#N/A</v>
      </c>
      <c r="AU30" s="116" t="str">
        <f>VLOOKUP($A30,House!$A$4:$DS$438,45,FALSE)</f>
        <v>#N/A</v>
      </c>
      <c r="AV30" s="46" t="str">
        <f>VLOOKUP($A30,House!$A$4:$DS$438,46,FALSE)</f>
        <v>#N/A</v>
      </c>
      <c r="AW30" s="47" t="str">
        <f>VLOOKUP($A30,House!$A$4:$DS$438,47,FALSE)</f>
        <v>#N/A</v>
      </c>
      <c r="AX30" s="46" t="str">
        <f>VLOOKUP($A30,House!$A$4:$DS$438,48,FALSE)</f>
        <v>#N/A</v>
      </c>
      <c r="AY30" s="47" t="str">
        <f>VLOOKUP($A30,House!$A$4:$DS$438,49,FALSE)</f>
        <v>#N/A</v>
      </c>
      <c r="AZ30" s="164" t="str">
        <f>VLOOKUP($A30,House!$A$4:$DS$438,50,FALSE)</f>
        <v>#N/A</v>
      </c>
      <c r="BA30" s="48" t="str">
        <f>VLOOKUP($A30,House!$A$4:$DS$438,51,FALSE)</f>
        <v>#N/A</v>
      </c>
      <c r="BB30" s="49" t="str">
        <f>VLOOKUP($A30,House!$A$4:$DS$438,52,FALSE)</f>
        <v>#N/A</v>
      </c>
      <c r="BC30" s="50" t="str">
        <f>VLOOKUP($A30,House!$A$4:$DS$438,53,FALSE)</f>
        <v>#N/A</v>
      </c>
      <c r="BD30" s="49" t="str">
        <f>VLOOKUP($A30,House!$A$4:$DS$438,54,FALSE)</f>
        <v>#N/A</v>
      </c>
      <c r="BE30" s="165" t="str">
        <f>VLOOKUP($A30,House!$A$4:$DS$438,55,FALSE)</f>
        <v>#N/A</v>
      </c>
      <c r="BF30" s="49" t="str">
        <f>VLOOKUP($A30,House!$A$4:$DS$438,56,FALSE)</f>
        <v>#N/A</v>
      </c>
      <c r="BG30" s="44" t="str">
        <f>VLOOKUP($A30,House!$A$4:$DS$438,57,FALSE)</f>
        <v>#N/A</v>
      </c>
      <c r="BH30" s="162" t="str">
        <f>VLOOKUP($A30,House!$A$4:$DS$438,58,FALSE)</f>
        <v>#N/A</v>
      </c>
      <c r="BI30" s="100" t="str">
        <f>VLOOKUP($A30,House!$A$4:$DS$438,59,FALSE)</f>
        <v>#N/A</v>
      </c>
      <c r="BJ30" s="39" t="str">
        <f>VLOOKUP($A30,House!$A$4:$DS$438,60,FALSE)</f>
        <v>#N/A</v>
      </c>
      <c r="BK30" s="40" t="str">
        <f>VLOOKUP($A30,House!$A$4:$DS$438,61,FALSE)</f>
        <v>#N/A</v>
      </c>
      <c r="BL30" s="40" t="str">
        <f>VLOOKUP($A30,House!$A$4:$DS$438,62,FALSE)</f>
        <v>#N/A</v>
      </c>
      <c r="BM30" s="39" t="str">
        <f>VLOOKUP($A30,House!$A$4:$DS$438,63,FALSE)</f>
        <v>#N/A</v>
      </c>
      <c r="BN30" s="40" t="str">
        <f>VLOOKUP($A30,House!$A$4:$DS$438,64,FALSE)</f>
        <v>#N/A</v>
      </c>
      <c r="BO30" s="40" t="str">
        <f>VLOOKUP($A30,House!$A$4:$DS$438,65,FALSE)</f>
        <v>#N/A</v>
      </c>
      <c r="BP30" s="39" t="str">
        <f>VLOOKUP($A30,House!$A$4:$DS$438,66,FALSE)</f>
        <v>#N/A</v>
      </c>
      <c r="BQ30" s="40" t="str">
        <f>VLOOKUP($A30,House!$A$4:$DS$438,67,FALSE)</f>
        <v>#N/A</v>
      </c>
      <c r="BR30" s="40" t="str">
        <f>VLOOKUP($A30,House!$A$4:$DS$438,68,FALSE)</f>
        <v>#N/A</v>
      </c>
      <c r="BS30" s="39" t="str">
        <f>VLOOKUP($A30,House!$A$4:$DS$438,69,FALSE)</f>
        <v>#N/A</v>
      </c>
      <c r="BT30" s="40" t="str">
        <f>VLOOKUP($A30,House!$A$4:$DS$438,70,FALSE)</f>
        <v>#N/A</v>
      </c>
      <c r="BU30" s="40" t="str">
        <f>VLOOKUP($A30,House!$A$4:$DS$438,71,FALSE)</f>
        <v>#N/A</v>
      </c>
      <c r="BV30" s="39" t="str">
        <f>VLOOKUP($A30,House!$A$4:$DS$438,72,FALSE)</f>
        <v>#N/A</v>
      </c>
      <c r="BW30" s="40" t="str">
        <f>VLOOKUP($A30,House!$A$4:$DS$438,73,FALSE)</f>
        <v>#N/A</v>
      </c>
      <c r="BX30" s="40" t="str">
        <f>VLOOKUP($A30,House!$A$4:$DS$438,74,FALSE)</f>
        <v>#N/A</v>
      </c>
      <c r="BY30" s="40" t="str">
        <f>VLOOKUP($A30,House!$A$4:$DS$438,75,FALSE)</f>
        <v>#N/A</v>
      </c>
      <c r="BZ30" s="40" t="str">
        <f>VLOOKUP($A30,House!$A$4:$DS$438,76,FALSE)</f>
        <v>#N/A</v>
      </c>
      <c r="CA30" s="159" t="str">
        <f>VLOOKUP($A30,House!$A$4:$DS$438,77,FALSE)</f>
        <v>#N/A</v>
      </c>
      <c r="CB30" s="39" t="str">
        <f>VLOOKUP($A30,House!$A$4:$DS$438,78,FALSE)</f>
        <v>#N/A</v>
      </c>
      <c r="CC30" s="40" t="str">
        <f>VLOOKUP($A30,House!$A$4:$DS$438,79,FALSE)</f>
        <v>#N/A</v>
      </c>
      <c r="CD30" s="40" t="str">
        <f>VLOOKUP($A30,House!$A$4:$DS$438,80,FALSE)</f>
        <v>#N/A</v>
      </c>
      <c r="CE30" s="159" t="str">
        <f>VLOOKUP($A30,House!$A$4:$DS$438,81,FALSE)</f>
        <v>#N/A</v>
      </c>
      <c r="CF30" s="39" t="str">
        <f>VLOOKUP($A30,House!$A$4:$DS$438,82,FALSE)</f>
        <v>#N/A</v>
      </c>
      <c r="CG30" s="40" t="str">
        <f>VLOOKUP($A30,House!$A$4:$DS$438,83,FALSE)</f>
        <v>#N/A</v>
      </c>
      <c r="CH30" s="40" t="str">
        <f>VLOOKUP($A30,House!$A$4:$DS$438,84,FALSE)</f>
        <v>#N/A</v>
      </c>
      <c r="CI30" s="159" t="str">
        <f>VLOOKUP($A30,House!$A$4:$DS$438,85,FALSE)</f>
        <v>#N/A</v>
      </c>
      <c r="CJ30" s="39" t="str">
        <f>VLOOKUP($A30,House!$A$4:$DS$438,86,FALSE)</f>
        <v>#N/A</v>
      </c>
      <c r="CK30" s="40" t="str">
        <f>VLOOKUP($A30,House!$A$4:$DS$438,87,FALSE)</f>
        <v>#N/A</v>
      </c>
      <c r="CL30" s="40" t="str">
        <f>VLOOKUP($A30,House!$A$4:$DS$438,88,FALSE)</f>
        <v>#N/A</v>
      </c>
      <c r="CM30" s="159" t="str">
        <f>VLOOKUP($A30,House!$A$4:$DS$438,89,FALSE)</f>
        <v>#N/A</v>
      </c>
      <c r="CN30" s="39" t="str">
        <f>VLOOKUP($A30,House!$A$4:$DS$438,90,FALSE)</f>
        <v>#N/A</v>
      </c>
      <c r="CO30" s="159" t="str">
        <f>VLOOKUP($A30,House!$A$4:$DS$438,91,FALSE)</f>
        <v>#N/A</v>
      </c>
      <c r="CP30" s="39" t="str">
        <f>VLOOKUP($A30,House!$A$4:$DS$438,92,FALSE)</f>
        <v>#N/A</v>
      </c>
      <c r="CQ30" s="40" t="str">
        <f>VLOOKUP($A30,House!$A$4:$DS$438,93,FALSE)</f>
        <v>#N/A</v>
      </c>
      <c r="CR30" s="40" t="str">
        <f>VLOOKUP($A30,House!$A$4:$DS$438,94,FALSE)</f>
        <v>#N/A</v>
      </c>
      <c r="CS30" s="159" t="str">
        <f>VLOOKUP($A30,House!$A$4:$DS$438,95,FALSE)</f>
        <v>#N/A</v>
      </c>
      <c r="CT30" s="39" t="str">
        <f>VLOOKUP($A30,House!$A$4:$DS$438,96,FALSE)</f>
        <v>#N/A</v>
      </c>
      <c r="CU30" s="40" t="str">
        <f>VLOOKUP($A30,House!$A$4:$DS$438,97,FALSE)</f>
        <v>#N/A</v>
      </c>
      <c r="CV30" s="40" t="str">
        <f>VLOOKUP($A30,House!$A$4:$DS$438,98,FALSE)</f>
        <v>#N/A</v>
      </c>
      <c r="CW30" s="40" t="str">
        <f>VLOOKUP($A30,House!$A$4:$DS$438,99,FALSE)</f>
        <v>#N/A</v>
      </c>
      <c r="CX30" s="40" t="str">
        <f>VLOOKUP($A30,House!$A$4:$DS$438,100,FALSE)</f>
        <v>#N/A</v>
      </c>
      <c r="CY30" s="40" t="str">
        <f>VLOOKUP($A30,House!$A$4:$DS$438,101,FALSE)</f>
        <v>#N/A</v>
      </c>
      <c r="CZ30" s="40" t="str">
        <f>VLOOKUP($A30,House!$A$4:$DS$438,102,FALSE)</f>
        <v>#N/A</v>
      </c>
      <c r="DA30" s="39" t="str">
        <f>VLOOKUP($A30,House!$A$4:$DS$438,103,FALSE)</f>
        <v>#N/A</v>
      </c>
      <c r="DB30" s="40" t="str">
        <f>VLOOKUP($A30,House!$A$4:$DS$438,104,FALSE)</f>
        <v>#N/A</v>
      </c>
      <c r="DC30" s="40" t="str">
        <f>VLOOKUP($A30,House!$A$4:$DS$438,105,FALSE)</f>
        <v>#N/A</v>
      </c>
      <c r="DD30" s="40" t="str">
        <f>VLOOKUP($A30,House!$A$4:$DS$438,106,FALSE)</f>
        <v>#N/A</v>
      </c>
      <c r="DE30" s="40" t="str">
        <f>VLOOKUP($A30,House!$A$4:$DS$438,107,FALSE)</f>
        <v>#N/A</v>
      </c>
      <c r="DF30" s="40" t="str">
        <f>VLOOKUP($A30,House!$A$4:$DS$438,108,FALSE)</f>
        <v>#N/A</v>
      </c>
      <c r="DG30" s="40" t="str">
        <f>VLOOKUP($A30,House!$A$4:$DS$438,109,FALSE)</f>
        <v>#N/A</v>
      </c>
      <c r="DH30" s="39" t="str">
        <f>VLOOKUP($A30,House!$A$4:$DS$438,110,FALSE)</f>
        <v>#N/A</v>
      </c>
      <c r="DI30" s="40" t="str">
        <f>VLOOKUP($A30,House!$A$4:$DS$438,111,FALSE)</f>
        <v>#N/A</v>
      </c>
      <c r="DJ30" s="40" t="str">
        <f>VLOOKUP($A30,House!$A$4:$DS$438,112,FALSE)</f>
        <v>#N/A</v>
      </c>
      <c r="DK30" s="40" t="str">
        <f>VLOOKUP($A30,House!$A$4:$DS$438,113,FALSE)</f>
        <v>#N/A</v>
      </c>
      <c r="DL30" s="40" t="str">
        <f>VLOOKUP($A30,House!$A$4:$DS$438,114,FALSE)</f>
        <v>#N/A</v>
      </c>
      <c r="DM30" s="40" t="str">
        <f>VLOOKUP($A30,House!$A$4:$DS$438,115,FALSE)</f>
        <v>#N/A</v>
      </c>
      <c r="DN30" s="159" t="str">
        <f>VLOOKUP($A30,House!$A$4:$DS$438,116,FALSE)</f>
        <v>#N/A</v>
      </c>
      <c r="DO30" s="39" t="str">
        <f>VLOOKUP($A30,House!$A$4:$DS$438,117,FALSE)</f>
        <v>#N/A</v>
      </c>
      <c r="DP30" s="40" t="str">
        <f>VLOOKUP($A30,House!$A$4:$DS$438,118,FALSE)</f>
        <v>#N/A</v>
      </c>
      <c r="DQ30" s="40" t="str">
        <f>VLOOKUP($A30,House!$A$4:$DS$438,119,FALSE)</f>
        <v>#N/A</v>
      </c>
      <c r="DR30" s="40" t="str">
        <f>VLOOKUP($A30,House!$A$4:$DS$438,120,FALSE)</f>
        <v>#N/A</v>
      </c>
      <c r="DS30" s="40" t="str">
        <f>VLOOKUP($A30,House!$A$4:$DS$438,121,FALSE)</f>
        <v>#N/A</v>
      </c>
      <c r="DT30" s="40" t="str">
        <f>VLOOKUP($A30,House!$A$4:$DS$438,122,FALSE)</f>
        <v>#N/A</v>
      </c>
      <c r="DU30" s="159" t="str">
        <f>VLOOKUP($A30,House!$A$4:$DS$438,123,FALSE)</f>
        <v>#N/A</v>
      </c>
    </row>
    <row r="31" spans="1:125" hidden="1">
      <c r="A31" s="154"/>
      <c r="B31" s="154" t="str">
        <f>VLOOKUP($A31,House!$A$4:$DS$438,2,FALSE)</f>
        <v>#N/A</v>
      </c>
      <c r="C31" s="140" t="str">
        <f>VLOOKUP($A31,House!$A$4:$DS$438,3,FALSE)</f>
        <v>#N/A</v>
      </c>
      <c r="D31" s="97" t="str">
        <f>VLOOKUP($A31,House!$A$4:$DS$438,4,FALSE)</f>
        <v>#N/A</v>
      </c>
      <c r="E31" s="4" t="str">
        <f>VLOOKUP($A31,House!$A$4:$DS$438,5,FALSE)</f>
        <v>#N/A</v>
      </c>
      <c r="F31" s="29" t="str">
        <f>VLOOKUP($A31,House!$A$4:$DS$438,6,FALSE)</f>
        <v>#N/A</v>
      </c>
      <c r="G31" s="156" t="str">
        <f>VLOOKUP($A31,House!$A$4:$DS$438,7,FALSE)</f>
        <v>#N/A</v>
      </c>
      <c r="H31" s="98"/>
      <c r="I31" s="99"/>
      <c r="J31" s="166" t="str">
        <f>VLOOKUP($A31,House!$A$4:$DS$438,8,FALSE)</f>
        <v>#N/A</v>
      </c>
      <c r="K31" s="150" t="str">
        <f>VLOOKUP($A31,House!$A$4:$DS$438,9,FALSE)</f>
        <v>#N/A</v>
      </c>
      <c r="L31" s="100" t="str">
        <f>VLOOKUP($A31,House!$A$4:$DS$438,10,FALSE)</f>
        <v>#N/A</v>
      </c>
      <c r="M31" s="100" t="str">
        <f>VLOOKUP($A31,House!$A$4:$DS$438,11,FALSE)</f>
        <v>#N/A</v>
      </c>
      <c r="N31" s="100" t="str">
        <f>VLOOKUP($A31,House!$A$4:$DS$438,12,FALSE)</f>
        <v>#N/A</v>
      </c>
      <c r="O31" s="100" t="str">
        <f>VLOOKUP($A31,House!$A$4:$DS$438,13,FALSE)</f>
        <v>#N/A</v>
      </c>
      <c r="P31" s="100" t="str">
        <f>VLOOKUP($A31,House!$A$4:$DS$438,14,FALSE)</f>
        <v>#N/A</v>
      </c>
      <c r="Q31" s="43" t="str">
        <f>VLOOKUP($A31,House!$A$4:$DS$438,15,FALSE)</f>
        <v>#N/A</v>
      </c>
      <c r="R31" s="162" t="str">
        <f>VLOOKUP($A31,House!$A$4:$DS$438,16,FALSE)</f>
        <v>#N/A</v>
      </c>
      <c r="S31" s="43" t="str">
        <f>VLOOKUP($A31,House!$A$4:$DS$438,17,FALSE)</f>
        <v>#N/A</v>
      </c>
      <c r="T31" s="162" t="str">
        <f>VLOOKUP($A31,House!$A$4:$DS$438,18,FALSE)</f>
        <v>#N/A</v>
      </c>
      <c r="U31" s="43" t="str">
        <f>VLOOKUP($A31,House!$A$4:$DS$438,19,FALSE)</f>
        <v>#N/A</v>
      </c>
      <c r="V31" s="162" t="str">
        <f>VLOOKUP($A31,House!$A$4:$DS$438,20,FALSE)</f>
        <v>#N/A</v>
      </c>
      <c r="W31" s="43" t="str">
        <f>VLOOKUP($A31,House!$A$4:$DS$438,21,FALSE)</f>
        <v>#N/A</v>
      </c>
      <c r="X31" s="162" t="str">
        <f>VLOOKUP($A31,House!$A$4:$DS$438,22,FALSE)</f>
        <v>#N/A</v>
      </c>
      <c r="Y31" s="43" t="str">
        <f>VLOOKUP($A31,House!$A$4:$DS$438,23,FALSE)</f>
        <v>#N/A</v>
      </c>
      <c r="Z31" s="162" t="str">
        <f>VLOOKUP($A31,House!$A$4:$DS$438,24,FALSE)</f>
        <v>#N/A</v>
      </c>
      <c r="AA31" s="43" t="str">
        <f>VLOOKUP($A31,House!$A$4:$DS$438,25,FALSE)</f>
        <v>#N/A</v>
      </c>
      <c r="AB31" s="162" t="str">
        <f>VLOOKUP($A31,House!$A$4:$DS$438,26,FALSE)</f>
        <v>#N/A</v>
      </c>
      <c r="AC31" s="43" t="str">
        <f>VLOOKUP($A31,House!$A$4:$DS$438,27,FALSE)</f>
        <v>#N/A</v>
      </c>
      <c r="AD31" s="162" t="str">
        <f>VLOOKUP($A31,House!$A$4:$DS$438,28,FALSE)</f>
        <v>#N/A</v>
      </c>
      <c r="AE31" s="43" t="str">
        <f>VLOOKUP($A31,House!$A$4:$DS$438,29,FALSE)</f>
        <v>#N/A</v>
      </c>
      <c r="AF31" s="162" t="str">
        <f>VLOOKUP($A31,House!$A$4:$DS$438,30,FALSE)</f>
        <v>#N/A</v>
      </c>
      <c r="AG31" s="43" t="str">
        <f>VLOOKUP($A31,House!$A$4:$DS$438,31,FALSE)</f>
        <v>#N/A</v>
      </c>
      <c r="AH31" s="162" t="str">
        <f>VLOOKUP($A31,House!$A$4:$DS$438,32,FALSE)</f>
        <v>#N/A</v>
      </c>
      <c r="AI31" s="43" t="str">
        <f>VLOOKUP($A31,House!$A$4:$DS$438,33,FALSE)</f>
        <v>#N/A</v>
      </c>
      <c r="AJ31" s="44" t="str">
        <f>VLOOKUP($A31,House!$A$4:$DS$438,34,FALSE)</f>
        <v>#N/A</v>
      </c>
      <c r="AK31" s="44" t="str">
        <f>VLOOKUP($A31,House!$A$4:$DS$438,35,FALSE)</f>
        <v>#N/A</v>
      </c>
      <c r="AL31" s="44" t="str">
        <f>VLOOKUP($A31,House!$A$4:$DS$438,36,FALSE)</f>
        <v>#N/A</v>
      </c>
      <c r="AM31" s="44" t="str">
        <f>VLOOKUP($A31,House!$A$4:$DS$438,37,FALSE)</f>
        <v>#N/A</v>
      </c>
      <c r="AN31" s="44" t="str">
        <f>VLOOKUP($A31,House!$A$4:$DS$438,38,FALSE)</f>
        <v>#N/A</v>
      </c>
      <c r="AO31" s="43" t="str">
        <f>VLOOKUP($A31,House!$A$4:$DS$438,39,FALSE)</f>
        <v>#N/A</v>
      </c>
      <c r="AP31" s="44" t="str">
        <f>VLOOKUP($A31,House!$A$4:$DS$438,40,FALSE)</f>
        <v>#N/A</v>
      </c>
      <c r="AQ31" s="44" t="str">
        <f>VLOOKUP($A31,House!$A$4:$DS$438,41,FALSE)</f>
        <v>#N/A</v>
      </c>
      <c r="AR31" s="44" t="str">
        <f>VLOOKUP($A31,House!$A$4:$DS$438,42,FALSE)</f>
        <v>#N/A</v>
      </c>
      <c r="AS31" s="44" t="str">
        <f>VLOOKUP($A31,House!$A$4:$DS$438,43,FALSE)</f>
        <v>#N/A</v>
      </c>
      <c r="AT31" s="163" t="str">
        <f>VLOOKUP($A31,House!$A$4:$DS$438,44,FALSE)</f>
        <v>#N/A</v>
      </c>
      <c r="AU31" s="116" t="str">
        <f>VLOOKUP($A31,House!$A$4:$DS$438,45,FALSE)</f>
        <v>#N/A</v>
      </c>
      <c r="AV31" s="46" t="str">
        <f>VLOOKUP($A31,House!$A$4:$DS$438,46,FALSE)</f>
        <v>#N/A</v>
      </c>
      <c r="AW31" s="47" t="str">
        <f>VLOOKUP($A31,House!$A$4:$DS$438,47,FALSE)</f>
        <v>#N/A</v>
      </c>
      <c r="AX31" s="46" t="str">
        <f>VLOOKUP($A31,House!$A$4:$DS$438,48,FALSE)</f>
        <v>#N/A</v>
      </c>
      <c r="AY31" s="47" t="str">
        <f>VLOOKUP($A31,House!$A$4:$DS$438,49,FALSE)</f>
        <v>#N/A</v>
      </c>
      <c r="AZ31" s="164" t="str">
        <f>VLOOKUP($A31,House!$A$4:$DS$438,50,FALSE)</f>
        <v>#N/A</v>
      </c>
      <c r="BA31" s="48" t="str">
        <f>VLOOKUP($A31,House!$A$4:$DS$438,51,FALSE)</f>
        <v>#N/A</v>
      </c>
      <c r="BB31" s="49" t="str">
        <f>VLOOKUP($A31,House!$A$4:$DS$438,52,FALSE)</f>
        <v>#N/A</v>
      </c>
      <c r="BC31" s="50" t="str">
        <f>VLOOKUP($A31,House!$A$4:$DS$438,53,FALSE)</f>
        <v>#N/A</v>
      </c>
      <c r="BD31" s="49" t="str">
        <f>VLOOKUP($A31,House!$A$4:$DS$438,54,FALSE)</f>
        <v>#N/A</v>
      </c>
      <c r="BE31" s="165" t="str">
        <f>VLOOKUP($A31,House!$A$4:$DS$438,55,FALSE)</f>
        <v>#N/A</v>
      </c>
      <c r="BF31" s="49" t="str">
        <f>VLOOKUP($A31,House!$A$4:$DS$438,56,FALSE)</f>
        <v>#N/A</v>
      </c>
      <c r="BG31" s="44" t="str">
        <f>VLOOKUP($A31,House!$A$4:$DS$438,57,FALSE)</f>
        <v>#N/A</v>
      </c>
      <c r="BH31" s="162" t="str">
        <f>VLOOKUP($A31,House!$A$4:$DS$438,58,FALSE)</f>
        <v>#N/A</v>
      </c>
      <c r="BI31" s="100" t="str">
        <f>VLOOKUP($A31,House!$A$4:$DS$438,59,FALSE)</f>
        <v>#N/A</v>
      </c>
      <c r="BJ31" s="39" t="str">
        <f>VLOOKUP($A31,House!$A$4:$DS$438,60,FALSE)</f>
        <v>#N/A</v>
      </c>
      <c r="BK31" s="40" t="str">
        <f>VLOOKUP($A31,House!$A$4:$DS$438,61,FALSE)</f>
        <v>#N/A</v>
      </c>
      <c r="BL31" s="40" t="str">
        <f>VLOOKUP($A31,House!$A$4:$DS$438,62,FALSE)</f>
        <v>#N/A</v>
      </c>
      <c r="BM31" s="39" t="str">
        <f>VLOOKUP($A31,House!$A$4:$DS$438,63,FALSE)</f>
        <v>#N/A</v>
      </c>
      <c r="BN31" s="40" t="str">
        <f>VLOOKUP($A31,House!$A$4:$DS$438,64,FALSE)</f>
        <v>#N/A</v>
      </c>
      <c r="BO31" s="40" t="str">
        <f>VLOOKUP($A31,House!$A$4:$DS$438,65,FALSE)</f>
        <v>#N/A</v>
      </c>
      <c r="BP31" s="39" t="str">
        <f>VLOOKUP($A31,House!$A$4:$DS$438,66,FALSE)</f>
        <v>#N/A</v>
      </c>
      <c r="BQ31" s="40" t="str">
        <f>VLOOKUP($A31,House!$A$4:$DS$438,67,FALSE)</f>
        <v>#N/A</v>
      </c>
      <c r="BR31" s="40" t="str">
        <f>VLOOKUP($A31,House!$A$4:$DS$438,68,FALSE)</f>
        <v>#N/A</v>
      </c>
      <c r="BS31" s="39" t="str">
        <f>VLOOKUP($A31,House!$A$4:$DS$438,69,FALSE)</f>
        <v>#N/A</v>
      </c>
      <c r="BT31" s="40" t="str">
        <f>VLOOKUP($A31,House!$A$4:$DS$438,70,FALSE)</f>
        <v>#N/A</v>
      </c>
      <c r="BU31" s="40" t="str">
        <f>VLOOKUP($A31,House!$A$4:$DS$438,71,FALSE)</f>
        <v>#N/A</v>
      </c>
      <c r="BV31" s="39" t="str">
        <f>VLOOKUP($A31,House!$A$4:$DS$438,72,FALSE)</f>
        <v>#N/A</v>
      </c>
      <c r="BW31" s="40" t="str">
        <f>VLOOKUP($A31,House!$A$4:$DS$438,73,FALSE)</f>
        <v>#N/A</v>
      </c>
      <c r="BX31" s="40" t="str">
        <f>VLOOKUP($A31,House!$A$4:$DS$438,74,FALSE)</f>
        <v>#N/A</v>
      </c>
      <c r="BY31" s="40" t="str">
        <f>VLOOKUP($A31,House!$A$4:$DS$438,75,FALSE)</f>
        <v>#N/A</v>
      </c>
      <c r="BZ31" s="40" t="str">
        <f>VLOOKUP($A31,House!$A$4:$DS$438,76,FALSE)</f>
        <v>#N/A</v>
      </c>
      <c r="CA31" s="159" t="str">
        <f>VLOOKUP($A31,House!$A$4:$DS$438,77,FALSE)</f>
        <v>#N/A</v>
      </c>
      <c r="CB31" s="39" t="str">
        <f>VLOOKUP($A31,House!$A$4:$DS$438,78,FALSE)</f>
        <v>#N/A</v>
      </c>
      <c r="CC31" s="40" t="str">
        <f>VLOOKUP($A31,House!$A$4:$DS$438,79,FALSE)</f>
        <v>#N/A</v>
      </c>
      <c r="CD31" s="40" t="str">
        <f>VLOOKUP($A31,House!$A$4:$DS$438,80,FALSE)</f>
        <v>#N/A</v>
      </c>
      <c r="CE31" s="159" t="str">
        <f>VLOOKUP($A31,House!$A$4:$DS$438,81,FALSE)</f>
        <v>#N/A</v>
      </c>
      <c r="CF31" s="39" t="str">
        <f>VLOOKUP($A31,House!$A$4:$DS$438,82,FALSE)</f>
        <v>#N/A</v>
      </c>
      <c r="CG31" s="40" t="str">
        <f>VLOOKUP($A31,House!$A$4:$DS$438,83,FALSE)</f>
        <v>#N/A</v>
      </c>
      <c r="CH31" s="40" t="str">
        <f>VLOOKUP($A31,House!$A$4:$DS$438,84,FALSE)</f>
        <v>#N/A</v>
      </c>
      <c r="CI31" s="159" t="str">
        <f>VLOOKUP($A31,House!$A$4:$DS$438,85,FALSE)</f>
        <v>#N/A</v>
      </c>
      <c r="CJ31" s="39" t="str">
        <f>VLOOKUP($A31,House!$A$4:$DS$438,86,FALSE)</f>
        <v>#N/A</v>
      </c>
      <c r="CK31" s="40" t="str">
        <f>VLOOKUP($A31,House!$A$4:$DS$438,87,FALSE)</f>
        <v>#N/A</v>
      </c>
      <c r="CL31" s="40" t="str">
        <f>VLOOKUP($A31,House!$A$4:$DS$438,88,FALSE)</f>
        <v>#N/A</v>
      </c>
      <c r="CM31" s="159" t="str">
        <f>VLOOKUP($A31,House!$A$4:$DS$438,89,FALSE)</f>
        <v>#N/A</v>
      </c>
      <c r="CN31" s="39" t="str">
        <f>VLOOKUP($A31,House!$A$4:$DS$438,90,FALSE)</f>
        <v>#N/A</v>
      </c>
      <c r="CO31" s="159" t="str">
        <f>VLOOKUP($A31,House!$A$4:$DS$438,91,FALSE)</f>
        <v>#N/A</v>
      </c>
      <c r="CP31" s="39" t="str">
        <f>VLOOKUP($A31,House!$A$4:$DS$438,92,FALSE)</f>
        <v>#N/A</v>
      </c>
      <c r="CQ31" s="40" t="str">
        <f>VLOOKUP($A31,House!$A$4:$DS$438,93,FALSE)</f>
        <v>#N/A</v>
      </c>
      <c r="CR31" s="40" t="str">
        <f>VLOOKUP($A31,House!$A$4:$DS$438,94,FALSE)</f>
        <v>#N/A</v>
      </c>
      <c r="CS31" s="159" t="str">
        <f>VLOOKUP($A31,House!$A$4:$DS$438,95,FALSE)</f>
        <v>#N/A</v>
      </c>
      <c r="CT31" s="39" t="str">
        <f>VLOOKUP($A31,House!$A$4:$DS$438,96,FALSE)</f>
        <v>#N/A</v>
      </c>
      <c r="CU31" s="40" t="str">
        <f>VLOOKUP($A31,House!$A$4:$DS$438,97,FALSE)</f>
        <v>#N/A</v>
      </c>
      <c r="CV31" s="40" t="str">
        <f>VLOOKUP($A31,House!$A$4:$DS$438,98,FALSE)</f>
        <v>#N/A</v>
      </c>
      <c r="CW31" s="40" t="str">
        <f>VLOOKUP($A31,House!$A$4:$DS$438,99,FALSE)</f>
        <v>#N/A</v>
      </c>
      <c r="CX31" s="40" t="str">
        <f>VLOOKUP($A31,House!$A$4:$DS$438,100,FALSE)</f>
        <v>#N/A</v>
      </c>
      <c r="CY31" s="40" t="str">
        <f>VLOOKUP($A31,House!$A$4:$DS$438,101,FALSE)</f>
        <v>#N/A</v>
      </c>
      <c r="CZ31" s="40" t="str">
        <f>VLOOKUP($A31,House!$A$4:$DS$438,102,FALSE)</f>
        <v>#N/A</v>
      </c>
      <c r="DA31" s="39" t="str">
        <f>VLOOKUP($A31,House!$A$4:$DS$438,103,FALSE)</f>
        <v>#N/A</v>
      </c>
      <c r="DB31" s="40" t="str">
        <f>VLOOKUP($A31,House!$A$4:$DS$438,104,FALSE)</f>
        <v>#N/A</v>
      </c>
      <c r="DC31" s="40" t="str">
        <f>VLOOKUP($A31,House!$A$4:$DS$438,105,FALSE)</f>
        <v>#N/A</v>
      </c>
      <c r="DD31" s="40" t="str">
        <f>VLOOKUP($A31,House!$A$4:$DS$438,106,FALSE)</f>
        <v>#N/A</v>
      </c>
      <c r="DE31" s="40" t="str">
        <f>VLOOKUP($A31,House!$A$4:$DS$438,107,FALSE)</f>
        <v>#N/A</v>
      </c>
      <c r="DF31" s="40" t="str">
        <f>VLOOKUP($A31,House!$A$4:$DS$438,108,FALSE)</f>
        <v>#N/A</v>
      </c>
      <c r="DG31" s="40" t="str">
        <f>VLOOKUP($A31,House!$A$4:$DS$438,109,FALSE)</f>
        <v>#N/A</v>
      </c>
      <c r="DH31" s="39" t="str">
        <f>VLOOKUP($A31,House!$A$4:$DS$438,110,FALSE)</f>
        <v>#N/A</v>
      </c>
      <c r="DI31" s="40" t="str">
        <f>VLOOKUP($A31,House!$A$4:$DS$438,111,FALSE)</f>
        <v>#N/A</v>
      </c>
      <c r="DJ31" s="40" t="str">
        <f>VLOOKUP($A31,House!$A$4:$DS$438,112,FALSE)</f>
        <v>#N/A</v>
      </c>
      <c r="DK31" s="40" t="str">
        <f>VLOOKUP($A31,House!$A$4:$DS$438,113,FALSE)</f>
        <v>#N/A</v>
      </c>
      <c r="DL31" s="40" t="str">
        <f>VLOOKUP($A31,House!$A$4:$DS$438,114,FALSE)</f>
        <v>#N/A</v>
      </c>
      <c r="DM31" s="40" t="str">
        <f>VLOOKUP($A31,House!$A$4:$DS$438,115,FALSE)</f>
        <v>#N/A</v>
      </c>
      <c r="DN31" s="159" t="str">
        <f>VLOOKUP($A31,House!$A$4:$DS$438,116,FALSE)</f>
        <v>#N/A</v>
      </c>
      <c r="DO31" s="39" t="str">
        <f>VLOOKUP($A31,House!$A$4:$DS$438,117,FALSE)</f>
        <v>#N/A</v>
      </c>
      <c r="DP31" s="40" t="str">
        <f>VLOOKUP($A31,House!$A$4:$DS$438,118,FALSE)</f>
        <v>#N/A</v>
      </c>
      <c r="DQ31" s="40" t="str">
        <f>VLOOKUP($A31,House!$A$4:$DS$438,119,FALSE)</f>
        <v>#N/A</v>
      </c>
      <c r="DR31" s="40" t="str">
        <f>VLOOKUP($A31,House!$A$4:$DS$438,120,FALSE)</f>
        <v>#N/A</v>
      </c>
      <c r="DS31" s="40" t="str">
        <f>VLOOKUP($A31,House!$A$4:$DS$438,121,FALSE)</f>
        <v>#N/A</v>
      </c>
      <c r="DT31" s="40" t="str">
        <f>VLOOKUP($A31,House!$A$4:$DS$438,122,FALSE)</f>
        <v>#N/A</v>
      </c>
      <c r="DU31" s="159" t="str">
        <f>VLOOKUP($A31,House!$A$4:$DS$438,123,FALSE)</f>
        <v>#N/A</v>
      </c>
    </row>
    <row r="32" spans="1:125" hidden="1">
      <c r="A32" s="155"/>
      <c r="B32" s="155" t="str">
        <f>VLOOKUP($A32,House!$A$4:$DS$438,2,FALSE)</f>
        <v>#N/A</v>
      </c>
      <c r="C32" s="140" t="str">
        <f>VLOOKUP($A32,House!$A$4:$DS$438,3,FALSE)</f>
        <v>#N/A</v>
      </c>
      <c r="D32" s="97" t="str">
        <f>VLOOKUP($A32,House!$A$4:$DS$438,4,FALSE)</f>
        <v>#N/A</v>
      </c>
      <c r="E32" s="4" t="str">
        <f>VLOOKUP($A32,House!$A$4:$DS$438,5,FALSE)</f>
        <v>#N/A</v>
      </c>
      <c r="F32" s="29" t="str">
        <f>VLOOKUP($A32,House!$A$4:$DS$438,6,FALSE)</f>
        <v>#N/A</v>
      </c>
      <c r="G32" s="156" t="str">
        <f>VLOOKUP($A32,House!$A$4:$DS$438,7,FALSE)</f>
        <v>#N/A</v>
      </c>
      <c r="H32" s="98"/>
      <c r="I32" s="99"/>
      <c r="J32" s="166" t="str">
        <f>VLOOKUP($A32,House!$A$4:$DS$438,8,FALSE)</f>
        <v>#N/A</v>
      </c>
      <c r="K32" s="150" t="str">
        <f>VLOOKUP($A32,House!$A$4:$DS$438,9,FALSE)</f>
        <v>#N/A</v>
      </c>
      <c r="L32" s="100" t="str">
        <f>VLOOKUP($A32,House!$A$4:$DS$438,10,FALSE)</f>
        <v>#N/A</v>
      </c>
      <c r="M32" s="100" t="str">
        <f>VLOOKUP($A32,House!$A$4:$DS$438,11,FALSE)</f>
        <v>#N/A</v>
      </c>
      <c r="N32" s="100" t="str">
        <f>VLOOKUP($A32,House!$A$4:$DS$438,12,FALSE)</f>
        <v>#N/A</v>
      </c>
      <c r="O32" s="100" t="str">
        <f>VLOOKUP($A32,House!$A$4:$DS$438,13,FALSE)</f>
        <v>#N/A</v>
      </c>
      <c r="P32" s="100" t="str">
        <f>VLOOKUP($A32,House!$A$4:$DS$438,14,FALSE)</f>
        <v>#N/A</v>
      </c>
      <c r="Q32" s="43" t="str">
        <f>VLOOKUP($A32,House!$A$4:$DS$438,15,FALSE)</f>
        <v>#N/A</v>
      </c>
      <c r="R32" s="162" t="str">
        <f>VLOOKUP($A32,House!$A$4:$DS$438,16,FALSE)</f>
        <v>#N/A</v>
      </c>
      <c r="S32" s="43" t="str">
        <f>VLOOKUP($A32,House!$A$4:$DS$438,17,FALSE)</f>
        <v>#N/A</v>
      </c>
      <c r="T32" s="162" t="str">
        <f>VLOOKUP($A32,House!$A$4:$DS$438,18,FALSE)</f>
        <v>#N/A</v>
      </c>
      <c r="U32" s="43" t="str">
        <f>VLOOKUP($A32,House!$A$4:$DS$438,19,FALSE)</f>
        <v>#N/A</v>
      </c>
      <c r="V32" s="162" t="str">
        <f>VLOOKUP($A32,House!$A$4:$DS$438,20,FALSE)</f>
        <v>#N/A</v>
      </c>
      <c r="W32" s="43" t="str">
        <f>VLOOKUP($A32,House!$A$4:$DS$438,21,FALSE)</f>
        <v>#N/A</v>
      </c>
      <c r="X32" s="162" t="str">
        <f>VLOOKUP($A32,House!$A$4:$DS$438,22,FALSE)</f>
        <v>#N/A</v>
      </c>
      <c r="Y32" s="43" t="str">
        <f>VLOOKUP($A32,House!$A$4:$DS$438,23,FALSE)</f>
        <v>#N/A</v>
      </c>
      <c r="Z32" s="162" t="str">
        <f>VLOOKUP($A32,House!$A$4:$DS$438,24,FALSE)</f>
        <v>#N/A</v>
      </c>
      <c r="AA32" s="43" t="str">
        <f>VLOOKUP($A32,House!$A$4:$DS$438,25,FALSE)</f>
        <v>#N/A</v>
      </c>
      <c r="AB32" s="162" t="str">
        <f>VLOOKUP($A32,House!$A$4:$DS$438,26,FALSE)</f>
        <v>#N/A</v>
      </c>
      <c r="AC32" s="43" t="str">
        <f>VLOOKUP($A32,House!$A$4:$DS$438,27,FALSE)</f>
        <v>#N/A</v>
      </c>
      <c r="AD32" s="162" t="str">
        <f>VLOOKUP($A32,House!$A$4:$DS$438,28,FALSE)</f>
        <v>#N/A</v>
      </c>
      <c r="AE32" s="43" t="str">
        <f>VLOOKUP($A32,House!$A$4:$DS$438,29,FALSE)</f>
        <v>#N/A</v>
      </c>
      <c r="AF32" s="162" t="str">
        <f>VLOOKUP($A32,House!$A$4:$DS$438,30,FALSE)</f>
        <v>#N/A</v>
      </c>
      <c r="AG32" s="43" t="str">
        <f>VLOOKUP($A32,House!$A$4:$DS$438,31,FALSE)</f>
        <v>#N/A</v>
      </c>
      <c r="AH32" s="162" t="str">
        <f>VLOOKUP($A32,House!$A$4:$DS$438,32,FALSE)</f>
        <v>#N/A</v>
      </c>
      <c r="AI32" s="43" t="str">
        <f>VLOOKUP($A32,House!$A$4:$DS$438,33,FALSE)</f>
        <v>#N/A</v>
      </c>
      <c r="AJ32" s="44" t="str">
        <f>VLOOKUP($A32,House!$A$4:$DS$438,34,FALSE)</f>
        <v>#N/A</v>
      </c>
      <c r="AK32" s="44" t="str">
        <f>VLOOKUP($A32,House!$A$4:$DS$438,35,FALSE)</f>
        <v>#N/A</v>
      </c>
      <c r="AL32" s="44" t="str">
        <f>VLOOKUP($A32,House!$A$4:$DS$438,36,FALSE)</f>
        <v>#N/A</v>
      </c>
      <c r="AM32" s="44" t="str">
        <f>VLOOKUP($A32,House!$A$4:$DS$438,37,FALSE)</f>
        <v>#N/A</v>
      </c>
      <c r="AN32" s="44" t="str">
        <f>VLOOKUP($A32,House!$A$4:$DS$438,38,FALSE)</f>
        <v>#N/A</v>
      </c>
      <c r="AO32" s="43" t="str">
        <f>VLOOKUP($A32,House!$A$4:$DS$438,39,FALSE)</f>
        <v>#N/A</v>
      </c>
      <c r="AP32" s="44" t="str">
        <f>VLOOKUP($A32,House!$A$4:$DS$438,40,FALSE)</f>
        <v>#N/A</v>
      </c>
      <c r="AQ32" s="44" t="str">
        <f>VLOOKUP($A32,House!$A$4:$DS$438,41,FALSE)</f>
        <v>#N/A</v>
      </c>
      <c r="AR32" s="44" t="str">
        <f>VLOOKUP($A32,House!$A$4:$DS$438,42,FALSE)</f>
        <v>#N/A</v>
      </c>
      <c r="AS32" s="44" t="str">
        <f>VLOOKUP($A32,House!$A$4:$DS$438,43,FALSE)</f>
        <v>#N/A</v>
      </c>
      <c r="AT32" s="163" t="str">
        <f>VLOOKUP($A32,House!$A$4:$DS$438,44,FALSE)</f>
        <v>#N/A</v>
      </c>
      <c r="AU32" s="116" t="str">
        <f>VLOOKUP($A32,House!$A$4:$DS$438,45,FALSE)</f>
        <v>#N/A</v>
      </c>
      <c r="AV32" s="46" t="str">
        <f>VLOOKUP($A32,House!$A$4:$DS$438,46,FALSE)</f>
        <v>#N/A</v>
      </c>
      <c r="AW32" s="47" t="str">
        <f>VLOOKUP($A32,House!$A$4:$DS$438,47,FALSE)</f>
        <v>#N/A</v>
      </c>
      <c r="AX32" s="46" t="str">
        <f>VLOOKUP($A32,House!$A$4:$DS$438,48,FALSE)</f>
        <v>#N/A</v>
      </c>
      <c r="AY32" s="47" t="str">
        <f>VLOOKUP($A32,House!$A$4:$DS$438,49,FALSE)</f>
        <v>#N/A</v>
      </c>
      <c r="AZ32" s="164" t="str">
        <f>VLOOKUP($A32,House!$A$4:$DS$438,50,FALSE)</f>
        <v>#N/A</v>
      </c>
      <c r="BA32" s="48" t="str">
        <f>VLOOKUP($A32,House!$A$4:$DS$438,51,FALSE)</f>
        <v>#N/A</v>
      </c>
      <c r="BB32" s="49" t="str">
        <f>VLOOKUP($A32,House!$A$4:$DS$438,52,FALSE)</f>
        <v>#N/A</v>
      </c>
      <c r="BC32" s="50" t="str">
        <f>VLOOKUP($A32,House!$A$4:$DS$438,53,FALSE)</f>
        <v>#N/A</v>
      </c>
      <c r="BD32" s="49" t="str">
        <f>VLOOKUP($A32,House!$A$4:$DS$438,54,FALSE)</f>
        <v>#N/A</v>
      </c>
      <c r="BE32" s="165" t="str">
        <f>VLOOKUP($A32,House!$A$4:$DS$438,55,FALSE)</f>
        <v>#N/A</v>
      </c>
      <c r="BF32" s="49" t="str">
        <f>VLOOKUP($A32,House!$A$4:$DS$438,56,FALSE)</f>
        <v>#N/A</v>
      </c>
      <c r="BG32" s="44" t="str">
        <f>VLOOKUP($A32,House!$A$4:$DS$438,57,FALSE)</f>
        <v>#N/A</v>
      </c>
      <c r="BH32" s="162" t="str">
        <f>VLOOKUP($A32,House!$A$4:$DS$438,58,FALSE)</f>
        <v>#N/A</v>
      </c>
      <c r="BI32" s="100" t="str">
        <f>VLOOKUP($A32,House!$A$4:$DS$438,59,FALSE)</f>
        <v>#N/A</v>
      </c>
      <c r="BJ32" s="39" t="str">
        <f>VLOOKUP($A32,House!$A$4:$DS$438,60,FALSE)</f>
        <v>#N/A</v>
      </c>
      <c r="BK32" s="40" t="str">
        <f>VLOOKUP($A32,House!$A$4:$DS$438,61,FALSE)</f>
        <v>#N/A</v>
      </c>
      <c r="BL32" s="40" t="str">
        <f>VLOOKUP($A32,House!$A$4:$DS$438,62,FALSE)</f>
        <v>#N/A</v>
      </c>
      <c r="BM32" s="39" t="str">
        <f>VLOOKUP($A32,House!$A$4:$DS$438,63,FALSE)</f>
        <v>#N/A</v>
      </c>
      <c r="BN32" s="40" t="str">
        <f>VLOOKUP($A32,House!$A$4:$DS$438,64,FALSE)</f>
        <v>#N/A</v>
      </c>
      <c r="BO32" s="40" t="str">
        <f>VLOOKUP($A32,House!$A$4:$DS$438,65,FALSE)</f>
        <v>#N/A</v>
      </c>
      <c r="BP32" s="39" t="str">
        <f>VLOOKUP($A32,House!$A$4:$DS$438,66,FALSE)</f>
        <v>#N/A</v>
      </c>
      <c r="BQ32" s="40" t="str">
        <f>VLOOKUP($A32,House!$A$4:$DS$438,67,FALSE)</f>
        <v>#N/A</v>
      </c>
      <c r="BR32" s="40" t="str">
        <f>VLOOKUP($A32,House!$A$4:$DS$438,68,FALSE)</f>
        <v>#N/A</v>
      </c>
      <c r="BS32" s="39" t="str">
        <f>VLOOKUP($A32,House!$A$4:$DS$438,69,FALSE)</f>
        <v>#N/A</v>
      </c>
      <c r="BT32" s="40" t="str">
        <f>VLOOKUP($A32,House!$A$4:$DS$438,70,FALSE)</f>
        <v>#N/A</v>
      </c>
      <c r="BU32" s="40" t="str">
        <f>VLOOKUP($A32,House!$A$4:$DS$438,71,FALSE)</f>
        <v>#N/A</v>
      </c>
      <c r="BV32" s="39" t="str">
        <f>VLOOKUP($A32,House!$A$4:$DS$438,72,FALSE)</f>
        <v>#N/A</v>
      </c>
      <c r="BW32" s="40" t="str">
        <f>VLOOKUP($A32,House!$A$4:$DS$438,73,FALSE)</f>
        <v>#N/A</v>
      </c>
      <c r="BX32" s="40" t="str">
        <f>VLOOKUP($A32,House!$A$4:$DS$438,74,FALSE)</f>
        <v>#N/A</v>
      </c>
      <c r="BY32" s="40" t="str">
        <f>VLOOKUP($A32,House!$A$4:$DS$438,75,FALSE)</f>
        <v>#N/A</v>
      </c>
      <c r="BZ32" s="40" t="str">
        <f>VLOOKUP($A32,House!$A$4:$DS$438,76,FALSE)</f>
        <v>#N/A</v>
      </c>
      <c r="CA32" s="159" t="str">
        <f>VLOOKUP($A32,House!$A$4:$DS$438,77,FALSE)</f>
        <v>#N/A</v>
      </c>
      <c r="CB32" s="39" t="str">
        <f>VLOOKUP($A32,House!$A$4:$DS$438,78,FALSE)</f>
        <v>#N/A</v>
      </c>
      <c r="CC32" s="40" t="str">
        <f>VLOOKUP($A32,House!$A$4:$DS$438,79,FALSE)</f>
        <v>#N/A</v>
      </c>
      <c r="CD32" s="40" t="str">
        <f>VLOOKUP($A32,House!$A$4:$DS$438,80,FALSE)</f>
        <v>#N/A</v>
      </c>
      <c r="CE32" s="159" t="str">
        <f>VLOOKUP($A32,House!$A$4:$DS$438,81,FALSE)</f>
        <v>#N/A</v>
      </c>
      <c r="CF32" s="39" t="str">
        <f>VLOOKUP($A32,House!$A$4:$DS$438,82,FALSE)</f>
        <v>#N/A</v>
      </c>
      <c r="CG32" s="40" t="str">
        <f>VLOOKUP($A32,House!$A$4:$DS$438,83,FALSE)</f>
        <v>#N/A</v>
      </c>
      <c r="CH32" s="40" t="str">
        <f>VLOOKUP($A32,House!$A$4:$DS$438,84,FALSE)</f>
        <v>#N/A</v>
      </c>
      <c r="CI32" s="159" t="str">
        <f>VLOOKUP($A32,House!$A$4:$DS$438,85,FALSE)</f>
        <v>#N/A</v>
      </c>
      <c r="CJ32" s="39" t="str">
        <f>VLOOKUP($A32,House!$A$4:$DS$438,86,FALSE)</f>
        <v>#N/A</v>
      </c>
      <c r="CK32" s="40" t="str">
        <f>VLOOKUP($A32,House!$A$4:$DS$438,87,FALSE)</f>
        <v>#N/A</v>
      </c>
      <c r="CL32" s="40" t="str">
        <f>VLOOKUP($A32,House!$A$4:$DS$438,88,FALSE)</f>
        <v>#N/A</v>
      </c>
      <c r="CM32" s="159" t="str">
        <f>VLOOKUP($A32,House!$A$4:$DS$438,89,FALSE)</f>
        <v>#N/A</v>
      </c>
      <c r="CN32" s="39" t="str">
        <f>VLOOKUP($A32,House!$A$4:$DS$438,90,FALSE)</f>
        <v>#N/A</v>
      </c>
      <c r="CO32" s="159" t="str">
        <f>VLOOKUP($A32,House!$A$4:$DS$438,91,FALSE)</f>
        <v>#N/A</v>
      </c>
      <c r="CP32" s="39" t="str">
        <f>VLOOKUP($A32,House!$A$4:$DS$438,92,FALSE)</f>
        <v>#N/A</v>
      </c>
      <c r="CQ32" s="40" t="str">
        <f>VLOOKUP($A32,House!$A$4:$DS$438,93,FALSE)</f>
        <v>#N/A</v>
      </c>
      <c r="CR32" s="40" t="str">
        <f>VLOOKUP($A32,House!$A$4:$DS$438,94,FALSE)</f>
        <v>#N/A</v>
      </c>
      <c r="CS32" s="159" t="str">
        <f>VLOOKUP($A32,House!$A$4:$DS$438,95,FALSE)</f>
        <v>#N/A</v>
      </c>
      <c r="CT32" s="39" t="str">
        <f>VLOOKUP($A32,House!$A$4:$DS$438,96,FALSE)</f>
        <v>#N/A</v>
      </c>
      <c r="CU32" s="40" t="str">
        <f>VLOOKUP($A32,House!$A$4:$DS$438,97,FALSE)</f>
        <v>#N/A</v>
      </c>
      <c r="CV32" s="40" t="str">
        <f>VLOOKUP($A32,House!$A$4:$DS$438,98,FALSE)</f>
        <v>#N/A</v>
      </c>
      <c r="CW32" s="40" t="str">
        <f>VLOOKUP($A32,House!$A$4:$DS$438,99,FALSE)</f>
        <v>#N/A</v>
      </c>
      <c r="CX32" s="40" t="str">
        <f>VLOOKUP($A32,House!$A$4:$DS$438,100,FALSE)</f>
        <v>#N/A</v>
      </c>
      <c r="CY32" s="40" t="str">
        <f>VLOOKUP($A32,House!$A$4:$DS$438,101,FALSE)</f>
        <v>#N/A</v>
      </c>
      <c r="CZ32" s="40" t="str">
        <f>VLOOKUP($A32,House!$A$4:$DS$438,102,FALSE)</f>
        <v>#N/A</v>
      </c>
      <c r="DA32" s="39" t="str">
        <f>VLOOKUP($A32,House!$A$4:$DS$438,103,FALSE)</f>
        <v>#N/A</v>
      </c>
      <c r="DB32" s="40" t="str">
        <f>VLOOKUP($A32,House!$A$4:$DS$438,104,FALSE)</f>
        <v>#N/A</v>
      </c>
      <c r="DC32" s="40" t="str">
        <f>VLOOKUP($A32,House!$A$4:$DS$438,105,FALSE)</f>
        <v>#N/A</v>
      </c>
      <c r="DD32" s="40" t="str">
        <f>VLOOKUP($A32,House!$A$4:$DS$438,106,FALSE)</f>
        <v>#N/A</v>
      </c>
      <c r="DE32" s="40" t="str">
        <f>VLOOKUP($A32,House!$A$4:$DS$438,107,FALSE)</f>
        <v>#N/A</v>
      </c>
      <c r="DF32" s="40" t="str">
        <f>VLOOKUP($A32,House!$A$4:$DS$438,108,FALSE)</f>
        <v>#N/A</v>
      </c>
      <c r="DG32" s="40" t="str">
        <f>VLOOKUP($A32,House!$A$4:$DS$438,109,FALSE)</f>
        <v>#N/A</v>
      </c>
      <c r="DH32" s="39" t="str">
        <f>VLOOKUP($A32,House!$A$4:$DS$438,110,FALSE)</f>
        <v>#N/A</v>
      </c>
      <c r="DI32" s="40" t="str">
        <f>VLOOKUP($A32,House!$A$4:$DS$438,111,FALSE)</f>
        <v>#N/A</v>
      </c>
      <c r="DJ32" s="40" t="str">
        <f>VLOOKUP($A32,House!$A$4:$DS$438,112,FALSE)</f>
        <v>#N/A</v>
      </c>
      <c r="DK32" s="40" t="str">
        <f>VLOOKUP($A32,House!$A$4:$DS$438,113,FALSE)</f>
        <v>#N/A</v>
      </c>
      <c r="DL32" s="40" t="str">
        <f>VLOOKUP($A32,House!$A$4:$DS$438,114,FALSE)</f>
        <v>#N/A</v>
      </c>
      <c r="DM32" s="40" t="str">
        <f>VLOOKUP($A32,House!$A$4:$DS$438,115,FALSE)</f>
        <v>#N/A</v>
      </c>
      <c r="DN32" s="159" t="str">
        <f>VLOOKUP($A32,House!$A$4:$DS$438,116,FALSE)</f>
        <v>#N/A</v>
      </c>
      <c r="DO32" s="39" t="str">
        <f>VLOOKUP($A32,House!$A$4:$DS$438,117,FALSE)</f>
        <v>#N/A</v>
      </c>
      <c r="DP32" s="40" t="str">
        <f>VLOOKUP($A32,House!$A$4:$DS$438,118,FALSE)</f>
        <v>#N/A</v>
      </c>
      <c r="DQ32" s="40" t="str">
        <f>VLOOKUP($A32,House!$A$4:$DS$438,119,FALSE)</f>
        <v>#N/A</v>
      </c>
      <c r="DR32" s="40" t="str">
        <f>VLOOKUP($A32,House!$A$4:$DS$438,120,FALSE)</f>
        <v>#N/A</v>
      </c>
      <c r="DS32" s="40" t="str">
        <f>VLOOKUP($A32,House!$A$4:$DS$438,121,FALSE)</f>
        <v>#N/A</v>
      </c>
      <c r="DT32" s="40" t="str">
        <f>VLOOKUP($A32,House!$A$4:$DS$438,122,FALSE)</f>
        <v>#N/A</v>
      </c>
      <c r="DU32" s="159" t="str">
        <f>VLOOKUP($A32,House!$A$4:$DS$438,123,FALSE)</f>
        <v>#N/A</v>
      </c>
    </row>
    <row r="33" spans="1:125" hidden="1">
      <c r="A33" s="154"/>
      <c r="B33" s="154" t="str">
        <f>VLOOKUP($A33,House!$A$4:$DS$438,2,FALSE)</f>
        <v>#N/A</v>
      </c>
      <c r="C33" s="140" t="str">
        <f>VLOOKUP($A33,House!$A$4:$DS$438,3,FALSE)</f>
        <v>#N/A</v>
      </c>
      <c r="D33" s="97" t="str">
        <f>VLOOKUP($A33,House!$A$4:$DS$438,4,FALSE)</f>
        <v>#N/A</v>
      </c>
      <c r="E33" s="4" t="str">
        <f>VLOOKUP($A33,House!$A$4:$DS$438,5,FALSE)</f>
        <v>#N/A</v>
      </c>
      <c r="F33" s="29" t="str">
        <f>VLOOKUP($A33,House!$A$4:$DS$438,6,FALSE)</f>
        <v>#N/A</v>
      </c>
      <c r="G33" s="156" t="str">
        <f>VLOOKUP($A33,House!$A$4:$DS$438,7,FALSE)</f>
        <v>#N/A</v>
      </c>
      <c r="H33" s="98"/>
      <c r="I33" s="99"/>
      <c r="J33" s="166" t="str">
        <f>VLOOKUP($A33,House!$A$4:$DS$438,8,FALSE)</f>
        <v>#N/A</v>
      </c>
      <c r="K33" s="150" t="str">
        <f>VLOOKUP($A33,House!$A$4:$DS$438,9,FALSE)</f>
        <v>#N/A</v>
      </c>
      <c r="L33" s="100" t="str">
        <f>VLOOKUP($A33,House!$A$4:$DS$438,10,FALSE)</f>
        <v>#N/A</v>
      </c>
      <c r="M33" s="100" t="str">
        <f>VLOOKUP($A33,House!$A$4:$DS$438,11,FALSE)</f>
        <v>#N/A</v>
      </c>
      <c r="N33" s="100" t="str">
        <f>VLOOKUP($A33,House!$A$4:$DS$438,12,FALSE)</f>
        <v>#N/A</v>
      </c>
      <c r="O33" s="100" t="str">
        <f>VLOOKUP($A33,House!$A$4:$DS$438,13,FALSE)</f>
        <v>#N/A</v>
      </c>
      <c r="P33" s="100" t="str">
        <f>VLOOKUP($A33,House!$A$4:$DS$438,14,FALSE)</f>
        <v>#N/A</v>
      </c>
      <c r="Q33" s="43" t="str">
        <f>VLOOKUP($A33,House!$A$4:$DS$438,15,FALSE)</f>
        <v>#N/A</v>
      </c>
      <c r="R33" s="162" t="str">
        <f>VLOOKUP($A33,House!$A$4:$DS$438,16,FALSE)</f>
        <v>#N/A</v>
      </c>
      <c r="S33" s="43" t="str">
        <f>VLOOKUP($A33,House!$A$4:$DS$438,17,FALSE)</f>
        <v>#N/A</v>
      </c>
      <c r="T33" s="162" t="str">
        <f>VLOOKUP($A33,House!$A$4:$DS$438,18,FALSE)</f>
        <v>#N/A</v>
      </c>
      <c r="U33" s="43" t="str">
        <f>VLOOKUP($A33,House!$A$4:$DS$438,19,FALSE)</f>
        <v>#N/A</v>
      </c>
      <c r="V33" s="162" t="str">
        <f>VLOOKUP($A33,House!$A$4:$DS$438,20,FALSE)</f>
        <v>#N/A</v>
      </c>
      <c r="W33" s="43" t="str">
        <f>VLOOKUP($A33,House!$A$4:$DS$438,21,FALSE)</f>
        <v>#N/A</v>
      </c>
      <c r="X33" s="162" t="str">
        <f>VLOOKUP($A33,House!$A$4:$DS$438,22,FALSE)</f>
        <v>#N/A</v>
      </c>
      <c r="Y33" s="43" t="str">
        <f>VLOOKUP($A33,House!$A$4:$DS$438,23,FALSE)</f>
        <v>#N/A</v>
      </c>
      <c r="Z33" s="162" t="str">
        <f>VLOOKUP($A33,House!$A$4:$DS$438,24,FALSE)</f>
        <v>#N/A</v>
      </c>
      <c r="AA33" s="43" t="str">
        <f>VLOOKUP($A33,House!$A$4:$DS$438,25,FALSE)</f>
        <v>#N/A</v>
      </c>
      <c r="AB33" s="162" t="str">
        <f>VLOOKUP($A33,House!$A$4:$DS$438,26,FALSE)</f>
        <v>#N/A</v>
      </c>
      <c r="AC33" s="43" t="str">
        <f>VLOOKUP($A33,House!$A$4:$DS$438,27,FALSE)</f>
        <v>#N/A</v>
      </c>
      <c r="AD33" s="162" t="str">
        <f>VLOOKUP($A33,House!$A$4:$DS$438,28,FALSE)</f>
        <v>#N/A</v>
      </c>
      <c r="AE33" s="43" t="str">
        <f>VLOOKUP($A33,House!$A$4:$DS$438,29,FALSE)</f>
        <v>#N/A</v>
      </c>
      <c r="AF33" s="162" t="str">
        <f>VLOOKUP($A33,House!$A$4:$DS$438,30,FALSE)</f>
        <v>#N/A</v>
      </c>
      <c r="AG33" s="43" t="str">
        <f>VLOOKUP($A33,House!$A$4:$DS$438,31,FALSE)</f>
        <v>#N/A</v>
      </c>
      <c r="AH33" s="162" t="str">
        <f>VLOOKUP($A33,House!$A$4:$DS$438,32,FALSE)</f>
        <v>#N/A</v>
      </c>
      <c r="AI33" s="43" t="str">
        <f>VLOOKUP($A33,House!$A$4:$DS$438,33,FALSE)</f>
        <v>#N/A</v>
      </c>
      <c r="AJ33" s="44" t="str">
        <f>VLOOKUP($A33,House!$A$4:$DS$438,34,FALSE)</f>
        <v>#N/A</v>
      </c>
      <c r="AK33" s="44" t="str">
        <f>VLOOKUP($A33,House!$A$4:$DS$438,35,FALSE)</f>
        <v>#N/A</v>
      </c>
      <c r="AL33" s="44" t="str">
        <f>VLOOKUP($A33,House!$A$4:$DS$438,36,FALSE)</f>
        <v>#N/A</v>
      </c>
      <c r="AM33" s="44" t="str">
        <f>VLOOKUP($A33,House!$A$4:$DS$438,37,FALSE)</f>
        <v>#N/A</v>
      </c>
      <c r="AN33" s="44" t="str">
        <f>VLOOKUP($A33,House!$A$4:$DS$438,38,FALSE)</f>
        <v>#N/A</v>
      </c>
      <c r="AO33" s="43" t="str">
        <f>VLOOKUP($A33,House!$A$4:$DS$438,39,FALSE)</f>
        <v>#N/A</v>
      </c>
      <c r="AP33" s="44" t="str">
        <f>VLOOKUP($A33,House!$A$4:$DS$438,40,FALSE)</f>
        <v>#N/A</v>
      </c>
      <c r="AQ33" s="44" t="str">
        <f>VLOOKUP($A33,House!$A$4:$DS$438,41,FALSE)</f>
        <v>#N/A</v>
      </c>
      <c r="AR33" s="44" t="str">
        <f>VLOOKUP($A33,House!$A$4:$DS$438,42,FALSE)</f>
        <v>#N/A</v>
      </c>
      <c r="AS33" s="44" t="str">
        <f>VLOOKUP($A33,House!$A$4:$DS$438,43,FALSE)</f>
        <v>#N/A</v>
      </c>
      <c r="AT33" s="163" t="str">
        <f>VLOOKUP($A33,House!$A$4:$DS$438,44,FALSE)</f>
        <v>#N/A</v>
      </c>
      <c r="AU33" s="116" t="str">
        <f>VLOOKUP($A33,House!$A$4:$DS$438,45,FALSE)</f>
        <v>#N/A</v>
      </c>
      <c r="AV33" s="46" t="str">
        <f>VLOOKUP($A33,House!$A$4:$DS$438,46,FALSE)</f>
        <v>#N/A</v>
      </c>
      <c r="AW33" s="47" t="str">
        <f>VLOOKUP($A33,House!$A$4:$DS$438,47,FALSE)</f>
        <v>#N/A</v>
      </c>
      <c r="AX33" s="46" t="str">
        <f>VLOOKUP($A33,House!$A$4:$DS$438,48,FALSE)</f>
        <v>#N/A</v>
      </c>
      <c r="AY33" s="47" t="str">
        <f>VLOOKUP($A33,House!$A$4:$DS$438,49,FALSE)</f>
        <v>#N/A</v>
      </c>
      <c r="AZ33" s="164" t="str">
        <f>VLOOKUP($A33,House!$A$4:$DS$438,50,FALSE)</f>
        <v>#N/A</v>
      </c>
      <c r="BA33" s="48" t="str">
        <f>VLOOKUP($A33,House!$A$4:$DS$438,51,FALSE)</f>
        <v>#N/A</v>
      </c>
      <c r="BB33" s="49" t="str">
        <f>VLOOKUP($A33,House!$A$4:$DS$438,52,FALSE)</f>
        <v>#N/A</v>
      </c>
      <c r="BC33" s="50" t="str">
        <f>VLOOKUP($A33,House!$A$4:$DS$438,53,FALSE)</f>
        <v>#N/A</v>
      </c>
      <c r="BD33" s="49" t="str">
        <f>VLOOKUP($A33,House!$A$4:$DS$438,54,FALSE)</f>
        <v>#N/A</v>
      </c>
      <c r="BE33" s="165" t="str">
        <f>VLOOKUP($A33,House!$A$4:$DS$438,55,FALSE)</f>
        <v>#N/A</v>
      </c>
      <c r="BF33" s="49" t="str">
        <f>VLOOKUP($A33,House!$A$4:$DS$438,56,FALSE)</f>
        <v>#N/A</v>
      </c>
      <c r="BG33" s="44" t="str">
        <f>VLOOKUP($A33,House!$A$4:$DS$438,57,FALSE)</f>
        <v>#N/A</v>
      </c>
      <c r="BH33" s="162" t="str">
        <f>VLOOKUP($A33,House!$A$4:$DS$438,58,FALSE)</f>
        <v>#N/A</v>
      </c>
      <c r="BI33" s="100" t="str">
        <f>VLOOKUP($A33,House!$A$4:$DS$438,59,FALSE)</f>
        <v>#N/A</v>
      </c>
      <c r="BJ33" s="39" t="str">
        <f>VLOOKUP($A33,House!$A$4:$DS$438,60,FALSE)</f>
        <v>#N/A</v>
      </c>
      <c r="BK33" s="40" t="str">
        <f>VLOOKUP($A33,House!$A$4:$DS$438,61,FALSE)</f>
        <v>#N/A</v>
      </c>
      <c r="BL33" s="40" t="str">
        <f>VLOOKUP($A33,House!$A$4:$DS$438,62,FALSE)</f>
        <v>#N/A</v>
      </c>
      <c r="BM33" s="39" t="str">
        <f>VLOOKUP($A33,House!$A$4:$DS$438,63,FALSE)</f>
        <v>#N/A</v>
      </c>
      <c r="BN33" s="40" t="str">
        <f>VLOOKUP($A33,House!$A$4:$DS$438,64,FALSE)</f>
        <v>#N/A</v>
      </c>
      <c r="BO33" s="40" t="str">
        <f>VLOOKUP($A33,House!$A$4:$DS$438,65,FALSE)</f>
        <v>#N/A</v>
      </c>
      <c r="BP33" s="39" t="str">
        <f>VLOOKUP($A33,House!$A$4:$DS$438,66,FALSE)</f>
        <v>#N/A</v>
      </c>
      <c r="BQ33" s="40" t="str">
        <f>VLOOKUP($A33,House!$A$4:$DS$438,67,FALSE)</f>
        <v>#N/A</v>
      </c>
      <c r="BR33" s="40" t="str">
        <f>VLOOKUP($A33,House!$A$4:$DS$438,68,FALSE)</f>
        <v>#N/A</v>
      </c>
      <c r="BS33" s="39" t="str">
        <f>VLOOKUP($A33,House!$A$4:$DS$438,69,FALSE)</f>
        <v>#N/A</v>
      </c>
      <c r="BT33" s="40" t="str">
        <f>VLOOKUP($A33,House!$A$4:$DS$438,70,FALSE)</f>
        <v>#N/A</v>
      </c>
      <c r="BU33" s="40" t="str">
        <f>VLOOKUP($A33,House!$A$4:$DS$438,71,FALSE)</f>
        <v>#N/A</v>
      </c>
      <c r="BV33" s="39" t="str">
        <f>VLOOKUP($A33,House!$A$4:$DS$438,72,FALSE)</f>
        <v>#N/A</v>
      </c>
      <c r="BW33" s="40" t="str">
        <f>VLOOKUP($A33,House!$A$4:$DS$438,73,FALSE)</f>
        <v>#N/A</v>
      </c>
      <c r="BX33" s="40" t="str">
        <f>VLOOKUP($A33,House!$A$4:$DS$438,74,FALSE)</f>
        <v>#N/A</v>
      </c>
      <c r="BY33" s="40" t="str">
        <f>VLOOKUP($A33,House!$A$4:$DS$438,75,FALSE)</f>
        <v>#N/A</v>
      </c>
      <c r="BZ33" s="40" t="str">
        <f>VLOOKUP($A33,House!$A$4:$DS$438,76,FALSE)</f>
        <v>#N/A</v>
      </c>
      <c r="CA33" s="159" t="str">
        <f>VLOOKUP($A33,House!$A$4:$DS$438,77,FALSE)</f>
        <v>#N/A</v>
      </c>
      <c r="CB33" s="39" t="str">
        <f>VLOOKUP($A33,House!$A$4:$DS$438,78,FALSE)</f>
        <v>#N/A</v>
      </c>
      <c r="CC33" s="40" t="str">
        <f>VLOOKUP($A33,House!$A$4:$DS$438,79,FALSE)</f>
        <v>#N/A</v>
      </c>
      <c r="CD33" s="40" t="str">
        <f>VLOOKUP($A33,House!$A$4:$DS$438,80,FALSE)</f>
        <v>#N/A</v>
      </c>
      <c r="CE33" s="159" t="str">
        <f>VLOOKUP($A33,House!$A$4:$DS$438,81,FALSE)</f>
        <v>#N/A</v>
      </c>
      <c r="CF33" s="39" t="str">
        <f>VLOOKUP($A33,House!$A$4:$DS$438,82,FALSE)</f>
        <v>#N/A</v>
      </c>
      <c r="CG33" s="40" t="str">
        <f>VLOOKUP($A33,House!$A$4:$DS$438,83,FALSE)</f>
        <v>#N/A</v>
      </c>
      <c r="CH33" s="40" t="str">
        <f>VLOOKUP($A33,House!$A$4:$DS$438,84,FALSE)</f>
        <v>#N/A</v>
      </c>
      <c r="CI33" s="159" t="str">
        <f>VLOOKUP($A33,House!$A$4:$DS$438,85,FALSE)</f>
        <v>#N/A</v>
      </c>
      <c r="CJ33" s="39" t="str">
        <f>VLOOKUP($A33,House!$A$4:$DS$438,86,FALSE)</f>
        <v>#N/A</v>
      </c>
      <c r="CK33" s="40" t="str">
        <f>VLOOKUP($A33,House!$A$4:$DS$438,87,FALSE)</f>
        <v>#N/A</v>
      </c>
      <c r="CL33" s="40" t="str">
        <f>VLOOKUP($A33,House!$A$4:$DS$438,88,FALSE)</f>
        <v>#N/A</v>
      </c>
      <c r="CM33" s="159" t="str">
        <f>VLOOKUP($A33,House!$A$4:$DS$438,89,FALSE)</f>
        <v>#N/A</v>
      </c>
      <c r="CN33" s="39" t="str">
        <f>VLOOKUP($A33,House!$A$4:$DS$438,90,FALSE)</f>
        <v>#N/A</v>
      </c>
      <c r="CO33" s="159" t="str">
        <f>VLOOKUP($A33,House!$A$4:$DS$438,91,FALSE)</f>
        <v>#N/A</v>
      </c>
      <c r="CP33" s="39" t="str">
        <f>VLOOKUP($A33,House!$A$4:$DS$438,92,FALSE)</f>
        <v>#N/A</v>
      </c>
      <c r="CQ33" s="40" t="str">
        <f>VLOOKUP($A33,House!$A$4:$DS$438,93,FALSE)</f>
        <v>#N/A</v>
      </c>
      <c r="CR33" s="40" t="str">
        <f>VLOOKUP($A33,House!$A$4:$DS$438,94,FALSE)</f>
        <v>#N/A</v>
      </c>
      <c r="CS33" s="159" t="str">
        <f>VLOOKUP($A33,House!$A$4:$DS$438,95,FALSE)</f>
        <v>#N/A</v>
      </c>
      <c r="CT33" s="39" t="str">
        <f>VLOOKUP($A33,House!$A$4:$DS$438,96,FALSE)</f>
        <v>#N/A</v>
      </c>
      <c r="CU33" s="40" t="str">
        <f>VLOOKUP($A33,House!$A$4:$DS$438,97,FALSE)</f>
        <v>#N/A</v>
      </c>
      <c r="CV33" s="40" t="str">
        <f>VLOOKUP($A33,House!$A$4:$DS$438,98,FALSE)</f>
        <v>#N/A</v>
      </c>
      <c r="CW33" s="40" t="str">
        <f>VLOOKUP($A33,House!$A$4:$DS$438,99,FALSE)</f>
        <v>#N/A</v>
      </c>
      <c r="CX33" s="40" t="str">
        <f>VLOOKUP($A33,House!$A$4:$DS$438,100,FALSE)</f>
        <v>#N/A</v>
      </c>
      <c r="CY33" s="40" t="str">
        <f>VLOOKUP($A33,House!$A$4:$DS$438,101,FALSE)</f>
        <v>#N/A</v>
      </c>
      <c r="CZ33" s="40" t="str">
        <f>VLOOKUP($A33,House!$A$4:$DS$438,102,FALSE)</f>
        <v>#N/A</v>
      </c>
      <c r="DA33" s="39" t="str">
        <f>VLOOKUP($A33,House!$A$4:$DS$438,103,FALSE)</f>
        <v>#N/A</v>
      </c>
      <c r="DB33" s="40" t="str">
        <f>VLOOKUP($A33,House!$A$4:$DS$438,104,FALSE)</f>
        <v>#N/A</v>
      </c>
      <c r="DC33" s="40" t="str">
        <f>VLOOKUP($A33,House!$A$4:$DS$438,105,FALSE)</f>
        <v>#N/A</v>
      </c>
      <c r="DD33" s="40" t="str">
        <f>VLOOKUP($A33,House!$A$4:$DS$438,106,FALSE)</f>
        <v>#N/A</v>
      </c>
      <c r="DE33" s="40" t="str">
        <f>VLOOKUP($A33,House!$A$4:$DS$438,107,FALSE)</f>
        <v>#N/A</v>
      </c>
      <c r="DF33" s="40" t="str">
        <f>VLOOKUP($A33,House!$A$4:$DS$438,108,FALSE)</f>
        <v>#N/A</v>
      </c>
      <c r="DG33" s="40" t="str">
        <f>VLOOKUP($A33,House!$A$4:$DS$438,109,FALSE)</f>
        <v>#N/A</v>
      </c>
      <c r="DH33" s="39" t="str">
        <f>VLOOKUP($A33,House!$A$4:$DS$438,110,FALSE)</f>
        <v>#N/A</v>
      </c>
      <c r="DI33" s="40" t="str">
        <f>VLOOKUP($A33,House!$A$4:$DS$438,111,FALSE)</f>
        <v>#N/A</v>
      </c>
      <c r="DJ33" s="40" t="str">
        <f>VLOOKUP($A33,House!$A$4:$DS$438,112,FALSE)</f>
        <v>#N/A</v>
      </c>
      <c r="DK33" s="40" t="str">
        <f>VLOOKUP($A33,House!$A$4:$DS$438,113,FALSE)</f>
        <v>#N/A</v>
      </c>
      <c r="DL33" s="40" t="str">
        <f>VLOOKUP($A33,House!$A$4:$DS$438,114,FALSE)</f>
        <v>#N/A</v>
      </c>
      <c r="DM33" s="40" t="str">
        <f>VLOOKUP($A33,House!$A$4:$DS$438,115,FALSE)</f>
        <v>#N/A</v>
      </c>
      <c r="DN33" s="159" t="str">
        <f>VLOOKUP($A33,House!$A$4:$DS$438,116,FALSE)</f>
        <v>#N/A</v>
      </c>
      <c r="DO33" s="39" t="str">
        <f>VLOOKUP($A33,House!$A$4:$DS$438,117,FALSE)</f>
        <v>#N/A</v>
      </c>
      <c r="DP33" s="40" t="str">
        <f>VLOOKUP($A33,House!$A$4:$DS$438,118,FALSE)</f>
        <v>#N/A</v>
      </c>
      <c r="DQ33" s="40" t="str">
        <f>VLOOKUP($A33,House!$A$4:$DS$438,119,FALSE)</f>
        <v>#N/A</v>
      </c>
      <c r="DR33" s="40" t="str">
        <f>VLOOKUP($A33,House!$A$4:$DS$438,120,FALSE)</f>
        <v>#N/A</v>
      </c>
      <c r="DS33" s="40" t="str">
        <f>VLOOKUP($A33,House!$A$4:$DS$438,121,FALSE)</f>
        <v>#N/A</v>
      </c>
      <c r="DT33" s="40" t="str">
        <f>VLOOKUP($A33,House!$A$4:$DS$438,122,FALSE)</f>
        <v>#N/A</v>
      </c>
      <c r="DU33" s="159" t="str">
        <f>VLOOKUP($A33,House!$A$4:$DS$438,123,FALSE)</f>
        <v>#N/A</v>
      </c>
    </row>
    <row r="34" spans="1:125" hidden="1">
      <c r="A34" s="155"/>
      <c r="B34" s="155" t="str">
        <f>VLOOKUP($A34,House!$A$4:$DS$438,2,FALSE)</f>
        <v>#N/A</v>
      </c>
      <c r="C34" s="140" t="str">
        <f>VLOOKUP($A34,House!$A$4:$DS$438,3,FALSE)</f>
        <v>#N/A</v>
      </c>
      <c r="D34" s="97" t="str">
        <f>VLOOKUP($A34,House!$A$4:$DS$438,4,FALSE)</f>
        <v>#N/A</v>
      </c>
      <c r="E34" s="4" t="str">
        <f>VLOOKUP($A34,House!$A$4:$DS$438,5,FALSE)</f>
        <v>#N/A</v>
      </c>
      <c r="F34" s="29" t="str">
        <f>VLOOKUP($A34,House!$A$4:$DS$438,6,FALSE)</f>
        <v>#N/A</v>
      </c>
      <c r="G34" s="156" t="str">
        <f>VLOOKUP($A34,House!$A$4:$DS$438,7,FALSE)</f>
        <v>#N/A</v>
      </c>
      <c r="H34" s="98"/>
      <c r="I34" s="99"/>
      <c r="J34" s="166" t="str">
        <f>VLOOKUP($A34,House!$A$4:$DS$438,8,FALSE)</f>
        <v>#N/A</v>
      </c>
      <c r="K34" s="150" t="str">
        <f>VLOOKUP($A34,House!$A$4:$DS$438,9,FALSE)</f>
        <v>#N/A</v>
      </c>
      <c r="L34" s="100" t="str">
        <f>VLOOKUP($A34,House!$A$4:$DS$438,10,FALSE)</f>
        <v>#N/A</v>
      </c>
      <c r="M34" s="100" t="str">
        <f>VLOOKUP($A34,House!$A$4:$DS$438,11,FALSE)</f>
        <v>#N/A</v>
      </c>
      <c r="N34" s="100" t="str">
        <f>VLOOKUP($A34,House!$A$4:$DS$438,12,FALSE)</f>
        <v>#N/A</v>
      </c>
      <c r="O34" s="100" t="str">
        <f>VLOOKUP($A34,House!$A$4:$DS$438,13,FALSE)</f>
        <v>#N/A</v>
      </c>
      <c r="P34" s="100" t="str">
        <f>VLOOKUP($A34,House!$A$4:$DS$438,14,FALSE)</f>
        <v>#N/A</v>
      </c>
      <c r="Q34" s="43" t="str">
        <f>VLOOKUP($A34,House!$A$4:$DS$438,15,FALSE)</f>
        <v>#N/A</v>
      </c>
      <c r="R34" s="162" t="str">
        <f>VLOOKUP($A34,House!$A$4:$DS$438,16,FALSE)</f>
        <v>#N/A</v>
      </c>
      <c r="S34" s="43" t="str">
        <f>VLOOKUP($A34,House!$A$4:$DS$438,17,FALSE)</f>
        <v>#N/A</v>
      </c>
      <c r="T34" s="162" t="str">
        <f>VLOOKUP($A34,House!$A$4:$DS$438,18,FALSE)</f>
        <v>#N/A</v>
      </c>
      <c r="U34" s="43" t="str">
        <f>VLOOKUP($A34,House!$A$4:$DS$438,19,FALSE)</f>
        <v>#N/A</v>
      </c>
      <c r="V34" s="162" t="str">
        <f>VLOOKUP($A34,House!$A$4:$DS$438,20,FALSE)</f>
        <v>#N/A</v>
      </c>
      <c r="W34" s="43" t="str">
        <f>VLOOKUP($A34,House!$A$4:$DS$438,21,FALSE)</f>
        <v>#N/A</v>
      </c>
      <c r="X34" s="162" t="str">
        <f>VLOOKUP($A34,House!$A$4:$DS$438,22,FALSE)</f>
        <v>#N/A</v>
      </c>
      <c r="Y34" s="43" t="str">
        <f>VLOOKUP($A34,House!$A$4:$DS$438,23,FALSE)</f>
        <v>#N/A</v>
      </c>
      <c r="Z34" s="162" t="str">
        <f>VLOOKUP($A34,House!$A$4:$DS$438,24,FALSE)</f>
        <v>#N/A</v>
      </c>
      <c r="AA34" s="43" t="str">
        <f>VLOOKUP($A34,House!$A$4:$DS$438,25,FALSE)</f>
        <v>#N/A</v>
      </c>
      <c r="AB34" s="162" t="str">
        <f>VLOOKUP($A34,House!$A$4:$DS$438,26,FALSE)</f>
        <v>#N/A</v>
      </c>
      <c r="AC34" s="43" t="str">
        <f>VLOOKUP($A34,House!$A$4:$DS$438,27,FALSE)</f>
        <v>#N/A</v>
      </c>
      <c r="AD34" s="162" t="str">
        <f>VLOOKUP($A34,House!$A$4:$DS$438,28,FALSE)</f>
        <v>#N/A</v>
      </c>
      <c r="AE34" s="43" t="str">
        <f>VLOOKUP($A34,House!$A$4:$DS$438,29,FALSE)</f>
        <v>#N/A</v>
      </c>
      <c r="AF34" s="162" t="str">
        <f>VLOOKUP($A34,House!$A$4:$DS$438,30,FALSE)</f>
        <v>#N/A</v>
      </c>
      <c r="AG34" s="43" t="str">
        <f>VLOOKUP($A34,House!$A$4:$DS$438,31,FALSE)</f>
        <v>#N/A</v>
      </c>
      <c r="AH34" s="162" t="str">
        <f>VLOOKUP($A34,House!$A$4:$DS$438,32,FALSE)</f>
        <v>#N/A</v>
      </c>
      <c r="AI34" s="43" t="str">
        <f>VLOOKUP($A34,House!$A$4:$DS$438,33,FALSE)</f>
        <v>#N/A</v>
      </c>
      <c r="AJ34" s="44" t="str">
        <f>VLOOKUP($A34,House!$A$4:$DS$438,34,FALSE)</f>
        <v>#N/A</v>
      </c>
      <c r="AK34" s="44" t="str">
        <f>VLOOKUP($A34,House!$A$4:$DS$438,35,FALSE)</f>
        <v>#N/A</v>
      </c>
      <c r="AL34" s="44" t="str">
        <f>VLOOKUP($A34,House!$A$4:$DS$438,36,FALSE)</f>
        <v>#N/A</v>
      </c>
      <c r="AM34" s="44" t="str">
        <f>VLOOKUP($A34,House!$A$4:$DS$438,37,FALSE)</f>
        <v>#N/A</v>
      </c>
      <c r="AN34" s="44" t="str">
        <f>VLOOKUP($A34,House!$A$4:$DS$438,38,FALSE)</f>
        <v>#N/A</v>
      </c>
      <c r="AO34" s="43" t="str">
        <f>VLOOKUP($A34,House!$A$4:$DS$438,39,FALSE)</f>
        <v>#N/A</v>
      </c>
      <c r="AP34" s="44" t="str">
        <f>VLOOKUP($A34,House!$A$4:$DS$438,40,FALSE)</f>
        <v>#N/A</v>
      </c>
      <c r="AQ34" s="44" t="str">
        <f>VLOOKUP($A34,House!$A$4:$DS$438,41,FALSE)</f>
        <v>#N/A</v>
      </c>
      <c r="AR34" s="44" t="str">
        <f>VLOOKUP($A34,House!$A$4:$DS$438,42,FALSE)</f>
        <v>#N/A</v>
      </c>
      <c r="AS34" s="44" t="str">
        <f>VLOOKUP($A34,House!$A$4:$DS$438,43,FALSE)</f>
        <v>#N/A</v>
      </c>
      <c r="AT34" s="163" t="str">
        <f>VLOOKUP($A34,House!$A$4:$DS$438,44,FALSE)</f>
        <v>#N/A</v>
      </c>
      <c r="AU34" s="116" t="str">
        <f>VLOOKUP($A34,House!$A$4:$DS$438,45,FALSE)</f>
        <v>#N/A</v>
      </c>
      <c r="AV34" s="46" t="str">
        <f>VLOOKUP($A34,House!$A$4:$DS$438,46,FALSE)</f>
        <v>#N/A</v>
      </c>
      <c r="AW34" s="47" t="str">
        <f>VLOOKUP($A34,House!$A$4:$DS$438,47,FALSE)</f>
        <v>#N/A</v>
      </c>
      <c r="AX34" s="46" t="str">
        <f>VLOOKUP($A34,House!$A$4:$DS$438,48,FALSE)</f>
        <v>#N/A</v>
      </c>
      <c r="AY34" s="47" t="str">
        <f>VLOOKUP($A34,House!$A$4:$DS$438,49,FALSE)</f>
        <v>#N/A</v>
      </c>
      <c r="AZ34" s="164" t="str">
        <f>VLOOKUP($A34,House!$A$4:$DS$438,50,FALSE)</f>
        <v>#N/A</v>
      </c>
      <c r="BA34" s="48" t="str">
        <f>VLOOKUP($A34,House!$A$4:$DS$438,51,FALSE)</f>
        <v>#N/A</v>
      </c>
      <c r="BB34" s="49" t="str">
        <f>VLOOKUP($A34,House!$A$4:$DS$438,52,FALSE)</f>
        <v>#N/A</v>
      </c>
      <c r="BC34" s="50" t="str">
        <f>VLOOKUP($A34,House!$A$4:$DS$438,53,FALSE)</f>
        <v>#N/A</v>
      </c>
      <c r="BD34" s="49" t="str">
        <f>VLOOKUP($A34,House!$A$4:$DS$438,54,FALSE)</f>
        <v>#N/A</v>
      </c>
      <c r="BE34" s="165" t="str">
        <f>VLOOKUP($A34,House!$A$4:$DS$438,55,FALSE)</f>
        <v>#N/A</v>
      </c>
      <c r="BF34" s="49" t="str">
        <f>VLOOKUP($A34,House!$A$4:$DS$438,56,FALSE)</f>
        <v>#N/A</v>
      </c>
      <c r="BG34" s="44" t="str">
        <f>VLOOKUP($A34,House!$A$4:$DS$438,57,FALSE)</f>
        <v>#N/A</v>
      </c>
      <c r="BH34" s="162" t="str">
        <f>VLOOKUP($A34,House!$A$4:$DS$438,58,FALSE)</f>
        <v>#N/A</v>
      </c>
      <c r="BI34" s="100" t="str">
        <f>VLOOKUP($A34,House!$A$4:$DS$438,59,FALSE)</f>
        <v>#N/A</v>
      </c>
      <c r="BJ34" s="39" t="str">
        <f>VLOOKUP($A34,House!$A$4:$DS$438,60,FALSE)</f>
        <v>#N/A</v>
      </c>
      <c r="BK34" s="40" t="str">
        <f>VLOOKUP($A34,House!$A$4:$DS$438,61,FALSE)</f>
        <v>#N/A</v>
      </c>
      <c r="BL34" s="40" t="str">
        <f>VLOOKUP($A34,House!$A$4:$DS$438,62,FALSE)</f>
        <v>#N/A</v>
      </c>
      <c r="BM34" s="39" t="str">
        <f>VLOOKUP($A34,House!$A$4:$DS$438,63,FALSE)</f>
        <v>#N/A</v>
      </c>
      <c r="BN34" s="40" t="str">
        <f>VLOOKUP($A34,House!$A$4:$DS$438,64,FALSE)</f>
        <v>#N/A</v>
      </c>
      <c r="BO34" s="40" t="str">
        <f>VLOOKUP($A34,House!$A$4:$DS$438,65,FALSE)</f>
        <v>#N/A</v>
      </c>
      <c r="BP34" s="39" t="str">
        <f>VLOOKUP($A34,House!$A$4:$DS$438,66,FALSE)</f>
        <v>#N/A</v>
      </c>
      <c r="BQ34" s="40" t="str">
        <f>VLOOKUP($A34,House!$A$4:$DS$438,67,FALSE)</f>
        <v>#N/A</v>
      </c>
      <c r="BR34" s="40" t="str">
        <f>VLOOKUP($A34,House!$A$4:$DS$438,68,FALSE)</f>
        <v>#N/A</v>
      </c>
      <c r="BS34" s="39" t="str">
        <f>VLOOKUP($A34,House!$A$4:$DS$438,69,FALSE)</f>
        <v>#N/A</v>
      </c>
      <c r="BT34" s="40" t="str">
        <f>VLOOKUP($A34,House!$A$4:$DS$438,70,FALSE)</f>
        <v>#N/A</v>
      </c>
      <c r="BU34" s="40" t="str">
        <f>VLOOKUP($A34,House!$A$4:$DS$438,71,FALSE)</f>
        <v>#N/A</v>
      </c>
      <c r="BV34" s="39" t="str">
        <f>VLOOKUP($A34,House!$A$4:$DS$438,72,FALSE)</f>
        <v>#N/A</v>
      </c>
      <c r="BW34" s="40" t="str">
        <f>VLOOKUP($A34,House!$A$4:$DS$438,73,FALSE)</f>
        <v>#N/A</v>
      </c>
      <c r="BX34" s="40" t="str">
        <f>VLOOKUP($A34,House!$A$4:$DS$438,74,FALSE)</f>
        <v>#N/A</v>
      </c>
      <c r="BY34" s="40" t="str">
        <f>VLOOKUP($A34,House!$A$4:$DS$438,75,FALSE)</f>
        <v>#N/A</v>
      </c>
      <c r="BZ34" s="40" t="str">
        <f>VLOOKUP($A34,House!$A$4:$DS$438,76,FALSE)</f>
        <v>#N/A</v>
      </c>
      <c r="CA34" s="159" t="str">
        <f>VLOOKUP($A34,House!$A$4:$DS$438,77,FALSE)</f>
        <v>#N/A</v>
      </c>
      <c r="CB34" s="39" t="str">
        <f>VLOOKUP($A34,House!$A$4:$DS$438,78,FALSE)</f>
        <v>#N/A</v>
      </c>
      <c r="CC34" s="40" t="str">
        <f>VLOOKUP($A34,House!$A$4:$DS$438,79,FALSE)</f>
        <v>#N/A</v>
      </c>
      <c r="CD34" s="40" t="str">
        <f>VLOOKUP($A34,House!$A$4:$DS$438,80,FALSE)</f>
        <v>#N/A</v>
      </c>
      <c r="CE34" s="159" t="str">
        <f>VLOOKUP($A34,House!$A$4:$DS$438,81,FALSE)</f>
        <v>#N/A</v>
      </c>
      <c r="CF34" s="39" t="str">
        <f>VLOOKUP($A34,House!$A$4:$DS$438,82,FALSE)</f>
        <v>#N/A</v>
      </c>
      <c r="CG34" s="40" t="str">
        <f>VLOOKUP($A34,House!$A$4:$DS$438,83,FALSE)</f>
        <v>#N/A</v>
      </c>
      <c r="CH34" s="40" t="str">
        <f>VLOOKUP($A34,House!$A$4:$DS$438,84,FALSE)</f>
        <v>#N/A</v>
      </c>
      <c r="CI34" s="159" t="str">
        <f>VLOOKUP($A34,House!$A$4:$DS$438,85,FALSE)</f>
        <v>#N/A</v>
      </c>
      <c r="CJ34" s="39" t="str">
        <f>VLOOKUP($A34,House!$A$4:$DS$438,86,FALSE)</f>
        <v>#N/A</v>
      </c>
      <c r="CK34" s="40" t="str">
        <f>VLOOKUP($A34,House!$A$4:$DS$438,87,FALSE)</f>
        <v>#N/A</v>
      </c>
      <c r="CL34" s="40" t="str">
        <f>VLOOKUP($A34,House!$A$4:$DS$438,88,FALSE)</f>
        <v>#N/A</v>
      </c>
      <c r="CM34" s="159" t="str">
        <f>VLOOKUP($A34,House!$A$4:$DS$438,89,FALSE)</f>
        <v>#N/A</v>
      </c>
      <c r="CN34" s="39" t="str">
        <f>VLOOKUP($A34,House!$A$4:$DS$438,90,FALSE)</f>
        <v>#N/A</v>
      </c>
      <c r="CO34" s="159" t="str">
        <f>VLOOKUP($A34,House!$A$4:$DS$438,91,FALSE)</f>
        <v>#N/A</v>
      </c>
      <c r="CP34" s="39" t="str">
        <f>VLOOKUP($A34,House!$A$4:$DS$438,92,FALSE)</f>
        <v>#N/A</v>
      </c>
      <c r="CQ34" s="40" t="str">
        <f>VLOOKUP($A34,House!$A$4:$DS$438,93,FALSE)</f>
        <v>#N/A</v>
      </c>
      <c r="CR34" s="40" t="str">
        <f>VLOOKUP($A34,House!$A$4:$DS$438,94,FALSE)</f>
        <v>#N/A</v>
      </c>
      <c r="CS34" s="159" t="str">
        <f>VLOOKUP($A34,House!$A$4:$DS$438,95,FALSE)</f>
        <v>#N/A</v>
      </c>
      <c r="CT34" s="39" t="str">
        <f>VLOOKUP($A34,House!$A$4:$DS$438,96,FALSE)</f>
        <v>#N/A</v>
      </c>
      <c r="CU34" s="40" t="str">
        <f>VLOOKUP($A34,House!$A$4:$DS$438,97,FALSE)</f>
        <v>#N/A</v>
      </c>
      <c r="CV34" s="40" t="str">
        <f>VLOOKUP($A34,House!$A$4:$DS$438,98,FALSE)</f>
        <v>#N/A</v>
      </c>
      <c r="CW34" s="40" t="str">
        <f>VLOOKUP($A34,House!$A$4:$DS$438,99,FALSE)</f>
        <v>#N/A</v>
      </c>
      <c r="CX34" s="40" t="str">
        <f>VLOOKUP($A34,House!$A$4:$DS$438,100,FALSE)</f>
        <v>#N/A</v>
      </c>
      <c r="CY34" s="40" t="str">
        <f>VLOOKUP($A34,House!$A$4:$DS$438,101,FALSE)</f>
        <v>#N/A</v>
      </c>
      <c r="CZ34" s="40" t="str">
        <f>VLOOKUP($A34,House!$A$4:$DS$438,102,FALSE)</f>
        <v>#N/A</v>
      </c>
      <c r="DA34" s="39" t="str">
        <f>VLOOKUP($A34,House!$A$4:$DS$438,103,FALSE)</f>
        <v>#N/A</v>
      </c>
      <c r="DB34" s="40" t="str">
        <f>VLOOKUP($A34,House!$A$4:$DS$438,104,FALSE)</f>
        <v>#N/A</v>
      </c>
      <c r="DC34" s="40" t="str">
        <f>VLOOKUP($A34,House!$A$4:$DS$438,105,FALSE)</f>
        <v>#N/A</v>
      </c>
      <c r="DD34" s="40" t="str">
        <f>VLOOKUP($A34,House!$A$4:$DS$438,106,FALSE)</f>
        <v>#N/A</v>
      </c>
      <c r="DE34" s="40" t="str">
        <f>VLOOKUP($A34,House!$A$4:$DS$438,107,FALSE)</f>
        <v>#N/A</v>
      </c>
      <c r="DF34" s="40" t="str">
        <f>VLOOKUP($A34,House!$A$4:$DS$438,108,FALSE)</f>
        <v>#N/A</v>
      </c>
      <c r="DG34" s="40" t="str">
        <f>VLOOKUP($A34,House!$A$4:$DS$438,109,FALSE)</f>
        <v>#N/A</v>
      </c>
      <c r="DH34" s="39" t="str">
        <f>VLOOKUP($A34,House!$A$4:$DS$438,110,FALSE)</f>
        <v>#N/A</v>
      </c>
      <c r="DI34" s="40" t="str">
        <f>VLOOKUP($A34,House!$A$4:$DS$438,111,FALSE)</f>
        <v>#N/A</v>
      </c>
      <c r="DJ34" s="40" t="str">
        <f>VLOOKUP($A34,House!$A$4:$DS$438,112,FALSE)</f>
        <v>#N/A</v>
      </c>
      <c r="DK34" s="40" t="str">
        <f>VLOOKUP($A34,House!$A$4:$DS$438,113,FALSE)</f>
        <v>#N/A</v>
      </c>
      <c r="DL34" s="40" t="str">
        <f>VLOOKUP($A34,House!$A$4:$DS$438,114,FALSE)</f>
        <v>#N/A</v>
      </c>
      <c r="DM34" s="40" t="str">
        <f>VLOOKUP($A34,House!$A$4:$DS$438,115,FALSE)</f>
        <v>#N/A</v>
      </c>
      <c r="DN34" s="159" t="str">
        <f>VLOOKUP($A34,House!$A$4:$DS$438,116,FALSE)</f>
        <v>#N/A</v>
      </c>
      <c r="DO34" s="39" t="str">
        <f>VLOOKUP($A34,House!$A$4:$DS$438,117,FALSE)</f>
        <v>#N/A</v>
      </c>
      <c r="DP34" s="40" t="str">
        <f>VLOOKUP($A34,House!$A$4:$DS$438,118,FALSE)</f>
        <v>#N/A</v>
      </c>
      <c r="DQ34" s="40" t="str">
        <f>VLOOKUP($A34,House!$A$4:$DS$438,119,FALSE)</f>
        <v>#N/A</v>
      </c>
      <c r="DR34" s="40" t="str">
        <f>VLOOKUP($A34,House!$A$4:$DS$438,120,FALSE)</f>
        <v>#N/A</v>
      </c>
      <c r="DS34" s="40" t="str">
        <f>VLOOKUP($A34,House!$A$4:$DS$438,121,FALSE)</f>
        <v>#N/A</v>
      </c>
      <c r="DT34" s="40" t="str">
        <f>VLOOKUP($A34,House!$A$4:$DS$438,122,FALSE)</f>
        <v>#N/A</v>
      </c>
      <c r="DU34" s="159" t="str">
        <f>VLOOKUP($A34,House!$A$4:$DS$438,123,FALSE)</f>
        <v>#N/A</v>
      </c>
    </row>
    <row r="35" spans="1:125" hidden="1">
      <c r="A35" s="154"/>
      <c r="B35" s="154" t="str">
        <f>VLOOKUP($A35,House!$A$4:$DS$438,2,FALSE)</f>
        <v>#N/A</v>
      </c>
      <c r="C35" s="140" t="str">
        <f>VLOOKUP($A35,House!$A$4:$DS$438,3,FALSE)</f>
        <v>#N/A</v>
      </c>
      <c r="D35" s="97" t="str">
        <f>VLOOKUP($A35,House!$A$4:$DS$438,4,FALSE)</f>
        <v>#N/A</v>
      </c>
      <c r="E35" s="4" t="str">
        <f>VLOOKUP($A35,House!$A$4:$DS$438,5,FALSE)</f>
        <v>#N/A</v>
      </c>
      <c r="F35" s="29" t="str">
        <f>VLOOKUP($A35,House!$A$4:$DS$438,6,FALSE)</f>
        <v>#N/A</v>
      </c>
      <c r="G35" s="156" t="str">
        <f>VLOOKUP($A35,House!$A$4:$DS$438,7,FALSE)</f>
        <v>#N/A</v>
      </c>
      <c r="H35" s="98"/>
      <c r="I35" s="99"/>
      <c r="J35" s="166" t="str">
        <f>VLOOKUP($A35,House!$A$4:$DS$438,8,FALSE)</f>
        <v>#N/A</v>
      </c>
      <c r="K35" s="150" t="str">
        <f>VLOOKUP($A35,House!$A$4:$DS$438,9,FALSE)</f>
        <v>#N/A</v>
      </c>
      <c r="L35" s="100" t="str">
        <f>VLOOKUP($A35,House!$A$4:$DS$438,10,FALSE)</f>
        <v>#N/A</v>
      </c>
      <c r="M35" s="100" t="str">
        <f>VLOOKUP($A35,House!$A$4:$DS$438,11,FALSE)</f>
        <v>#N/A</v>
      </c>
      <c r="N35" s="100" t="str">
        <f>VLOOKUP($A35,House!$A$4:$DS$438,12,FALSE)</f>
        <v>#N/A</v>
      </c>
      <c r="O35" s="100" t="str">
        <f>VLOOKUP($A35,House!$A$4:$DS$438,13,FALSE)</f>
        <v>#N/A</v>
      </c>
      <c r="P35" s="100" t="str">
        <f>VLOOKUP($A35,House!$A$4:$DS$438,14,FALSE)</f>
        <v>#N/A</v>
      </c>
      <c r="Q35" s="43" t="str">
        <f>VLOOKUP($A35,House!$A$4:$DS$438,15,FALSE)</f>
        <v>#N/A</v>
      </c>
      <c r="R35" s="162" t="str">
        <f>VLOOKUP($A35,House!$A$4:$DS$438,16,FALSE)</f>
        <v>#N/A</v>
      </c>
      <c r="S35" s="43" t="str">
        <f>VLOOKUP($A35,House!$A$4:$DS$438,17,FALSE)</f>
        <v>#N/A</v>
      </c>
      <c r="T35" s="162" t="str">
        <f>VLOOKUP($A35,House!$A$4:$DS$438,18,FALSE)</f>
        <v>#N/A</v>
      </c>
      <c r="U35" s="43" t="str">
        <f>VLOOKUP($A35,House!$A$4:$DS$438,19,FALSE)</f>
        <v>#N/A</v>
      </c>
      <c r="V35" s="162" t="str">
        <f>VLOOKUP($A35,House!$A$4:$DS$438,20,FALSE)</f>
        <v>#N/A</v>
      </c>
      <c r="W35" s="43" t="str">
        <f>VLOOKUP($A35,House!$A$4:$DS$438,21,FALSE)</f>
        <v>#N/A</v>
      </c>
      <c r="X35" s="162" t="str">
        <f>VLOOKUP($A35,House!$A$4:$DS$438,22,FALSE)</f>
        <v>#N/A</v>
      </c>
      <c r="Y35" s="43" t="str">
        <f>VLOOKUP($A35,House!$A$4:$DS$438,23,FALSE)</f>
        <v>#N/A</v>
      </c>
      <c r="Z35" s="162" t="str">
        <f>VLOOKUP($A35,House!$A$4:$DS$438,24,FALSE)</f>
        <v>#N/A</v>
      </c>
      <c r="AA35" s="43" t="str">
        <f>VLOOKUP($A35,House!$A$4:$DS$438,25,FALSE)</f>
        <v>#N/A</v>
      </c>
      <c r="AB35" s="162" t="str">
        <f>VLOOKUP($A35,House!$A$4:$DS$438,26,FALSE)</f>
        <v>#N/A</v>
      </c>
      <c r="AC35" s="43" t="str">
        <f>VLOOKUP($A35,House!$A$4:$DS$438,27,FALSE)</f>
        <v>#N/A</v>
      </c>
      <c r="AD35" s="162" t="str">
        <f>VLOOKUP($A35,House!$A$4:$DS$438,28,FALSE)</f>
        <v>#N/A</v>
      </c>
      <c r="AE35" s="43" t="str">
        <f>VLOOKUP($A35,House!$A$4:$DS$438,29,FALSE)</f>
        <v>#N/A</v>
      </c>
      <c r="AF35" s="162" t="str">
        <f>VLOOKUP($A35,House!$A$4:$DS$438,30,FALSE)</f>
        <v>#N/A</v>
      </c>
      <c r="AG35" s="43" t="str">
        <f>VLOOKUP($A35,House!$A$4:$DS$438,31,FALSE)</f>
        <v>#N/A</v>
      </c>
      <c r="AH35" s="162" t="str">
        <f>VLOOKUP($A35,House!$A$4:$DS$438,32,FALSE)</f>
        <v>#N/A</v>
      </c>
      <c r="AI35" s="43" t="str">
        <f>VLOOKUP($A35,House!$A$4:$DS$438,33,FALSE)</f>
        <v>#N/A</v>
      </c>
      <c r="AJ35" s="44" t="str">
        <f>VLOOKUP($A35,House!$A$4:$DS$438,34,FALSE)</f>
        <v>#N/A</v>
      </c>
      <c r="AK35" s="44" t="str">
        <f>VLOOKUP($A35,House!$A$4:$DS$438,35,FALSE)</f>
        <v>#N/A</v>
      </c>
      <c r="AL35" s="44" t="str">
        <f>VLOOKUP($A35,House!$A$4:$DS$438,36,FALSE)</f>
        <v>#N/A</v>
      </c>
      <c r="AM35" s="44" t="str">
        <f>VLOOKUP($A35,House!$A$4:$DS$438,37,FALSE)</f>
        <v>#N/A</v>
      </c>
      <c r="AN35" s="44" t="str">
        <f>VLOOKUP($A35,House!$A$4:$DS$438,38,FALSE)</f>
        <v>#N/A</v>
      </c>
      <c r="AO35" s="43" t="str">
        <f>VLOOKUP($A35,House!$A$4:$DS$438,39,FALSE)</f>
        <v>#N/A</v>
      </c>
      <c r="AP35" s="44" t="str">
        <f>VLOOKUP($A35,House!$A$4:$DS$438,40,FALSE)</f>
        <v>#N/A</v>
      </c>
      <c r="AQ35" s="44" t="str">
        <f>VLOOKUP($A35,House!$A$4:$DS$438,41,FALSE)</f>
        <v>#N/A</v>
      </c>
      <c r="AR35" s="44" t="str">
        <f>VLOOKUP($A35,House!$A$4:$DS$438,42,FALSE)</f>
        <v>#N/A</v>
      </c>
      <c r="AS35" s="44" t="str">
        <f>VLOOKUP($A35,House!$A$4:$DS$438,43,FALSE)</f>
        <v>#N/A</v>
      </c>
      <c r="AT35" s="163" t="str">
        <f>VLOOKUP($A35,House!$A$4:$DS$438,44,FALSE)</f>
        <v>#N/A</v>
      </c>
      <c r="AU35" s="116" t="str">
        <f>VLOOKUP($A35,House!$A$4:$DS$438,45,FALSE)</f>
        <v>#N/A</v>
      </c>
      <c r="AV35" s="46" t="str">
        <f>VLOOKUP($A35,House!$A$4:$DS$438,46,FALSE)</f>
        <v>#N/A</v>
      </c>
      <c r="AW35" s="47" t="str">
        <f>VLOOKUP($A35,House!$A$4:$DS$438,47,FALSE)</f>
        <v>#N/A</v>
      </c>
      <c r="AX35" s="46" t="str">
        <f>VLOOKUP($A35,House!$A$4:$DS$438,48,FALSE)</f>
        <v>#N/A</v>
      </c>
      <c r="AY35" s="47" t="str">
        <f>VLOOKUP($A35,House!$A$4:$DS$438,49,FALSE)</f>
        <v>#N/A</v>
      </c>
      <c r="AZ35" s="164" t="str">
        <f>VLOOKUP($A35,House!$A$4:$DS$438,50,FALSE)</f>
        <v>#N/A</v>
      </c>
      <c r="BA35" s="48" t="str">
        <f>VLOOKUP($A35,House!$A$4:$DS$438,51,FALSE)</f>
        <v>#N/A</v>
      </c>
      <c r="BB35" s="49" t="str">
        <f>VLOOKUP($A35,House!$A$4:$DS$438,52,FALSE)</f>
        <v>#N/A</v>
      </c>
      <c r="BC35" s="50" t="str">
        <f>VLOOKUP($A35,House!$A$4:$DS$438,53,FALSE)</f>
        <v>#N/A</v>
      </c>
      <c r="BD35" s="49" t="str">
        <f>VLOOKUP($A35,House!$A$4:$DS$438,54,FALSE)</f>
        <v>#N/A</v>
      </c>
      <c r="BE35" s="165" t="str">
        <f>VLOOKUP($A35,House!$A$4:$DS$438,55,FALSE)</f>
        <v>#N/A</v>
      </c>
      <c r="BF35" s="49" t="str">
        <f>VLOOKUP($A35,House!$A$4:$DS$438,56,FALSE)</f>
        <v>#N/A</v>
      </c>
      <c r="BG35" s="44" t="str">
        <f>VLOOKUP($A35,House!$A$4:$DS$438,57,FALSE)</f>
        <v>#N/A</v>
      </c>
      <c r="BH35" s="162" t="str">
        <f>VLOOKUP($A35,House!$A$4:$DS$438,58,FALSE)</f>
        <v>#N/A</v>
      </c>
      <c r="BI35" s="100" t="str">
        <f>VLOOKUP($A35,House!$A$4:$DS$438,59,FALSE)</f>
        <v>#N/A</v>
      </c>
      <c r="BJ35" s="39" t="str">
        <f>VLOOKUP($A35,House!$A$4:$DS$438,60,FALSE)</f>
        <v>#N/A</v>
      </c>
      <c r="BK35" s="40" t="str">
        <f>VLOOKUP($A35,House!$A$4:$DS$438,61,FALSE)</f>
        <v>#N/A</v>
      </c>
      <c r="BL35" s="40" t="str">
        <f>VLOOKUP($A35,House!$A$4:$DS$438,62,FALSE)</f>
        <v>#N/A</v>
      </c>
      <c r="BM35" s="39" t="str">
        <f>VLOOKUP($A35,House!$A$4:$DS$438,63,FALSE)</f>
        <v>#N/A</v>
      </c>
      <c r="BN35" s="40" t="str">
        <f>VLOOKUP($A35,House!$A$4:$DS$438,64,FALSE)</f>
        <v>#N/A</v>
      </c>
      <c r="BO35" s="40" t="str">
        <f>VLOOKUP($A35,House!$A$4:$DS$438,65,FALSE)</f>
        <v>#N/A</v>
      </c>
      <c r="BP35" s="39" t="str">
        <f>VLOOKUP($A35,House!$A$4:$DS$438,66,FALSE)</f>
        <v>#N/A</v>
      </c>
      <c r="BQ35" s="40" t="str">
        <f>VLOOKUP($A35,House!$A$4:$DS$438,67,FALSE)</f>
        <v>#N/A</v>
      </c>
      <c r="BR35" s="40" t="str">
        <f>VLOOKUP($A35,House!$A$4:$DS$438,68,FALSE)</f>
        <v>#N/A</v>
      </c>
      <c r="BS35" s="39" t="str">
        <f>VLOOKUP($A35,House!$A$4:$DS$438,69,FALSE)</f>
        <v>#N/A</v>
      </c>
      <c r="BT35" s="40" t="str">
        <f>VLOOKUP($A35,House!$A$4:$DS$438,70,FALSE)</f>
        <v>#N/A</v>
      </c>
      <c r="BU35" s="40" t="str">
        <f>VLOOKUP($A35,House!$A$4:$DS$438,71,FALSE)</f>
        <v>#N/A</v>
      </c>
      <c r="BV35" s="39" t="str">
        <f>VLOOKUP($A35,House!$A$4:$DS$438,72,FALSE)</f>
        <v>#N/A</v>
      </c>
      <c r="BW35" s="40" t="str">
        <f>VLOOKUP($A35,House!$A$4:$DS$438,73,FALSE)</f>
        <v>#N/A</v>
      </c>
      <c r="BX35" s="40" t="str">
        <f>VLOOKUP($A35,House!$A$4:$DS$438,74,FALSE)</f>
        <v>#N/A</v>
      </c>
      <c r="BY35" s="40" t="str">
        <f>VLOOKUP($A35,House!$A$4:$DS$438,75,FALSE)</f>
        <v>#N/A</v>
      </c>
      <c r="BZ35" s="40" t="str">
        <f>VLOOKUP($A35,House!$A$4:$DS$438,76,FALSE)</f>
        <v>#N/A</v>
      </c>
      <c r="CA35" s="159" t="str">
        <f>VLOOKUP($A35,House!$A$4:$DS$438,77,FALSE)</f>
        <v>#N/A</v>
      </c>
      <c r="CB35" s="39" t="str">
        <f>VLOOKUP($A35,House!$A$4:$DS$438,78,FALSE)</f>
        <v>#N/A</v>
      </c>
      <c r="CC35" s="40" t="str">
        <f>VLOOKUP($A35,House!$A$4:$DS$438,79,FALSE)</f>
        <v>#N/A</v>
      </c>
      <c r="CD35" s="40" t="str">
        <f>VLOOKUP($A35,House!$A$4:$DS$438,80,FALSE)</f>
        <v>#N/A</v>
      </c>
      <c r="CE35" s="159" t="str">
        <f>VLOOKUP($A35,House!$A$4:$DS$438,81,FALSE)</f>
        <v>#N/A</v>
      </c>
      <c r="CF35" s="39" t="str">
        <f>VLOOKUP($A35,House!$A$4:$DS$438,82,FALSE)</f>
        <v>#N/A</v>
      </c>
      <c r="CG35" s="40" t="str">
        <f>VLOOKUP($A35,House!$A$4:$DS$438,83,FALSE)</f>
        <v>#N/A</v>
      </c>
      <c r="CH35" s="40" t="str">
        <f>VLOOKUP($A35,House!$A$4:$DS$438,84,FALSE)</f>
        <v>#N/A</v>
      </c>
      <c r="CI35" s="159" t="str">
        <f>VLOOKUP($A35,House!$A$4:$DS$438,85,FALSE)</f>
        <v>#N/A</v>
      </c>
      <c r="CJ35" s="39" t="str">
        <f>VLOOKUP($A35,House!$A$4:$DS$438,86,FALSE)</f>
        <v>#N/A</v>
      </c>
      <c r="CK35" s="40" t="str">
        <f>VLOOKUP($A35,House!$A$4:$DS$438,87,FALSE)</f>
        <v>#N/A</v>
      </c>
      <c r="CL35" s="40" t="str">
        <f>VLOOKUP($A35,House!$A$4:$DS$438,88,FALSE)</f>
        <v>#N/A</v>
      </c>
      <c r="CM35" s="159" t="str">
        <f>VLOOKUP($A35,House!$A$4:$DS$438,89,FALSE)</f>
        <v>#N/A</v>
      </c>
      <c r="CN35" s="39" t="str">
        <f>VLOOKUP($A35,House!$A$4:$DS$438,90,FALSE)</f>
        <v>#N/A</v>
      </c>
      <c r="CO35" s="159" t="str">
        <f>VLOOKUP($A35,House!$A$4:$DS$438,91,FALSE)</f>
        <v>#N/A</v>
      </c>
      <c r="CP35" s="39" t="str">
        <f>VLOOKUP($A35,House!$A$4:$DS$438,92,FALSE)</f>
        <v>#N/A</v>
      </c>
      <c r="CQ35" s="40" t="str">
        <f>VLOOKUP($A35,House!$A$4:$DS$438,93,FALSE)</f>
        <v>#N/A</v>
      </c>
      <c r="CR35" s="40" t="str">
        <f>VLOOKUP($A35,House!$A$4:$DS$438,94,FALSE)</f>
        <v>#N/A</v>
      </c>
      <c r="CS35" s="159" t="str">
        <f>VLOOKUP($A35,House!$A$4:$DS$438,95,FALSE)</f>
        <v>#N/A</v>
      </c>
      <c r="CT35" s="39" t="str">
        <f>VLOOKUP($A35,House!$A$4:$DS$438,96,FALSE)</f>
        <v>#N/A</v>
      </c>
      <c r="CU35" s="40" t="str">
        <f>VLOOKUP($A35,House!$A$4:$DS$438,97,FALSE)</f>
        <v>#N/A</v>
      </c>
      <c r="CV35" s="40" t="str">
        <f>VLOOKUP($A35,House!$A$4:$DS$438,98,FALSE)</f>
        <v>#N/A</v>
      </c>
      <c r="CW35" s="40" t="str">
        <f>VLOOKUP($A35,House!$A$4:$DS$438,99,FALSE)</f>
        <v>#N/A</v>
      </c>
      <c r="CX35" s="40" t="str">
        <f>VLOOKUP($A35,House!$A$4:$DS$438,100,FALSE)</f>
        <v>#N/A</v>
      </c>
      <c r="CY35" s="40" t="str">
        <f>VLOOKUP($A35,House!$A$4:$DS$438,101,FALSE)</f>
        <v>#N/A</v>
      </c>
      <c r="CZ35" s="40" t="str">
        <f>VLOOKUP($A35,House!$A$4:$DS$438,102,FALSE)</f>
        <v>#N/A</v>
      </c>
      <c r="DA35" s="39" t="str">
        <f>VLOOKUP($A35,House!$A$4:$DS$438,103,FALSE)</f>
        <v>#N/A</v>
      </c>
      <c r="DB35" s="40" t="str">
        <f>VLOOKUP($A35,House!$A$4:$DS$438,104,FALSE)</f>
        <v>#N/A</v>
      </c>
      <c r="DC35" s="40" t="str">
        <f>VLOOKUP($A35,House!$A$4:$DS$438,105,FALSE)</f>
        <v>#N/A</v>
      </c>
      <c r="DD35" s="40" t="str">
        <f>VLOOKUP($A35,House!$A$4:$DS$438,106,FALSE)</f>
        <v>#N/A</v>
      </c>
      <c r="DE35" s="40" t="str">
        <f>VLOOKUP($A35,House!$A$4:$DS$438,107,FALSE)</f>
        <v>#N/A</v>
      </c>
      <c r="DF35" s="40" t="str">
        <f>VLOOKUP($A35,House!$A$4:$DS$438,108,FALSE)</f>
        <v>#N/A</v>
      </c>
      <c r="DG35" s="40" t="str">
        <f>VLOOKUP($A35,House!$A$4:$DS$438,109,FALSE)</f>
        <v>#N/A</v>
      </c>
      <c r="DH35" s="39" t="str">
        <f>VLOOKUP($A35,House!$A$4:$DS$438,110,FALSE)</f>
        <v>#N/A</v>
      </c>
      <c r="DI35" s="40" t="str">
        <f>VLOOKUP($A35,House!$A$4:$DS$438,111,FALSE)</f>
        <v>#N/A</v>
      </c>
      <c r="DJ35" s="40" t="str">
        <f>VLOOKUP($A35,House!$A$4:$DS$438,112,FALSE)</f>
        <v>#N/A</v>
      </c>
      <c r="DK35" s="40" t="str">
        <f>VLOOKUP($A35,House!$A$4:$DS$438,113,FALSE)</f>
        <v>#N/A</v>
      </c>
      <c r="DL35" s="40" t="str">
        <f>VLOOKUP($A35,House!$A$4:$DS$438,114,FALSE)</f>
        <v>#N/A</v>
      </c>
      <c r="DM35" s="40" t="str">
        <f>VLOOKUP($A35,House!$A$4:$DS$438,115,FALSE)</f>
        <v>#N/A</v>
      </c>
      <c r="DN35" s="159" t="str">
        <f>VLOOKUP($A35,House!$A$4:$DS$438,116,FALSE)</f>
        <v>#N/A</v>
      </c>
      <c r="DO35" s="39" t="str">
        <f>VLOOKUP($A35,House!$A$4:$DS$438,117,FALSE)</f>
        <v>#N/A</v>
      </c>
      <c r="DP35" s="40" t="str">
        <f>VLOOKUP($A35,House!$A$4:$DS$438,118,FALSE)</f>
        <v>#N/A</v>
      </c>
      <c r="DQ35" s="40" t="str">
        <f>VLOOKUP($A35,House!$A$4:$DS$438,119,FALSE)</f>
        <v>#N/A</v>
      </c>
      <c r="DR35" s="40" t="str">
        <f>VLOOKUP($A35,House!$A$4:$DS$438,120,FALSE)</f>
        <v>#N/A</v>
      </c>
      <c r="DS35" s="40" t="str">
        <f>VLOOKUP($A35,House!$A$4:$DS$438,121,FALSE)</f>
        <v>#N/A</v>
      </c>
      <c r="DT35" s="40" t="str">
        <f>VLOOKUP($A35,House!$A$4:$DS$438,122,FALSE)</f>
        <v>#N/A</v>
      </c>
      <c r="DU35" s="159" t="str">
        <f>VLOOKUP($A35,House!$A$4:$DS$438,123,FALSE)</f>
        <v>#N/A</v>
      </c>
    </row>
    <row r="36" spans="1:125" hidden="1">
      <c r="A36" s="155"/>
      <c r="B36" s="155" t="str">
        <f>VLOOKUP($A36,House!$A$4:$DS$438,2,FALSE)</f>
        <v>#N/A</v>
      </c>
      <c r="C36" s="140" t="str">
        <f>VLOOKUP($A36,House!$A$4:$DS$438,3,FALSE)</f>
        <v>#N/A</v>
      </c>
      <c r="D36" s="97" t="str">
        <f>VLOOKUP($A36,House!$A$4:$DS$438,4,FALSE)</f>
        <v>#N/A</v>
      </c>
      <c r="E36" s="4" t="str">
        <f>VLOOKUP($A36,House!$A$4:$DS$438,5,FALSE)</f>
        <v>#N/A</v>
      </c>
      <c r="F36" s="29" t="str">
        <f>VLOOKUP($A36,House!$A$4:$DS$438,6,FALSE)</f>
        <v>#N/A</v>
      </c>
      <c r="G36" s="156" t="str">
        <f>VLOOKUP($A36,House!$A$4:$DS$438,7,FALSE)</f>
        <v>#N/A</v>
      </c>
      <c r="H36" s="98"/>
      <c r="I36" s="99"/>
      <c r="J36" s="166" t="str">
        <f>VLOOKUP($A36,House!$A$4:$DS$438,8,FALSE)</f>
        <v>#N/A</v>
      </c>
      <c r="K36" s="150" t="str">
        <f>VLOOKUP($A36,House!$A$4:$DS$438,9,FALSE)</f>
        <v>#N/A</v>
      </c>
      <c r="L36" s="100" t="str">
        <f>VLOOKUP($A36,House!$A$4:$DS$438,10,FALSE)</f>
        <v>#N/A</v>
      </c>
      <c r="M36" s="100" t="str">
        <f>VLOOKUP($A36,House!$A$4:$DS$438,11,FALSE)</f>
        <v>#N/A</v>
      </c>
      <c r="N36" s="100" t="str">
        <f>VLOOKUP($A36,House!$A$4:$DS$438,12,FALSE)</f>
        <v>#N/A</v>
      </c>
      <c r="O36" s="100" t="str">
        <f>VLOOKUP($A36,House!$A$4:$DS$438,13,FALSE)</f>
        <v>#N/A</v>
      </c>
      <c r="P36" s="100" t="str">
        <f>VLOOKUP($A36,House!$A$4:$DS$438,14,FALSE)</f>
        <v>#N/A</v>
      </c>
      <c r="Q36" s="43" t="str">
        <f>VLOOKUP($A36,House!$A$4:$DS$438,15,FALSE)</f>
        <v>#N/A</v>
      </c>
      <c r="R36" s="162" t="str">
        <f>VLOOKUP($A36,House!$A$4:$DS$438,16,FALSE)</f>
        <v>#N/A</v>
      </c>
      <c r="S36" s="43" t="str">
        <f>VLOOKUP($A36,House!$A$4:$DS$438,17,FALSE)</f>
        <v>#N/A</v>
      </c>
      <c r="T36" s="162" t="str">
        <f>VLOOKUP($A36,House!$A$4:$DS$438,18,FALSE)</f>
        <v>#N/A</v>
      </c>
      <c r="U36" s="43" t="str">
        <f>VLOOKUP($A36,House!$A$4:$DS$438,19,FALSE)</f>
        <v>#N/A</v>
      </c>
      <c r="V36" s="162" t="str">
        <f>VLOOKUP($A36,House!$A$4:$DS$438,20,FALSE)</f>
        <v>#N/A</v>
      </c>
      <c r="W36" s="43" t="str">
        <f>VLOOKUP($A36,House!$A$4:$DS$438,21,FALSE)</f>
        <v>#N/A</v>
      </c>
      <c r="X36" s="162" t="str">
        <f>VLOOKUP($A36,House!$A$4:$DS$438,22,FALSE)</f>
        <v>#N/A</v>
      </c>
      <c r="Y36" s="43" t="str">
        <f>VLOOKUP($A36,House!$A$4:$DS$438,23,FALSE)</f>
        <v>#N/A</v>
      </c>
      <c r="Z36" s="162" t="str">
        <f>VLOOKUP($A36,House!$A$4:$DS$438,24,FALSE)</f>
        <v>#N/A</v>
      </c>
      <c r="AA36" s="43" t="str">
        <f>VLOOKUP($A36,House!$A$4:$DS$438,25,FALSE)</f>
        <v>#N/A</v>
      </c>
      <c r="AB36" s="162" t="str">
        <f>VLOOKUP($A36,House!$A$4:$DS$438,26,FALSE)</f>
        <v>#N/A</v>
      </c>
      <c r="AC36" s="43" t="str">
        <f>VLOOKUP($A36,House!$A$4:$DS$438,27,FALSE)</f>
        <v>#N/A</v>
      </c>
      <c r="AD36" s="162" t="str">
        <f>VLOOKUP($A36,House!$A$4:$DS$438,28,FALSE)</f>
        <v>#N/A</v>
      </c>
      <c r="AE36" s="43" t="str">
        <f>VLOOKUP($A36,House!$A$4:$DS$438,29,FALSE)</f>
        <v>#N/A</v>
      </c>
      <c r="AF36" s="162" t="str">
        <f>VLOOKUP($A36,House!$A$4:$DS$438,30,FALSE)</f>
        <v>#N/A</v>
      </c>
      <c r="AG36" s="43" t="str">
        <f>VLOOKUP($A36,House!$A$4:$DS$438,31,FALSE)</f>
        <v>#N/A</v>
      </c>
      <c r="AH36" s="162" t="str">
        <f>VLOOKUP($A36,House!$A$4:$DS$438,32,FALSE)</f>
        <v>#N/A</v>
      </c>
      <c r="AI36" s="43" t="str">
        <f>VLOOKUP($A36,House!$A$4:$DS$438,33,FALSE)</f>
        <v>#N/A</v>
      </c>
      <c r="AJ36" s="44" t="str">
        <f>VLOOKUP($A36,House!$A$4:$DS$438,34,FALSE)</f>
        <v>#N/A</v>
      </c>
      <c r="AK36" s="44" t="str">
        <f>VLOOKUP($A36,House!$A$4:$DS$438,35,FALSE)</f>
        <v>#N/A</v>
      </c>
      <c r="AL36" s="44" t="str">
        <f>VLOOKUP($A36,House!$A$4:$DS$438,36,FALSE)</f>
        <v>#N/A</v>
      </c>
      <c r="AM36" s="44" t="str">
        <f>VLOOKUP($A36,House!$A$4:$DS$438,37,FALSE)</f>
        <v>#N/A</v>
      </c>
      <c r="AN36" s="44" t="str">
        <f>VLOOKUP($A36,House!$A$4:$DS$438,38,FALSE)</f>
        <v>#N/A</v>
      </c>
      <c r="AO36" s="43" t="str">
        <f>VLOOKUP($A36,House!$A$4:$DS$438,39,FALSE)</f>
        <v>#N/A</v>
      </c>
      <c r="AP36" s="44" t="str">
        <f>VLOOKUP($A36,House!$A$4:$DS$438,40,FALSE)</f>
        <v>#N/A</v>
      </c>
      <c r="AQ36" s="44" t="str">
        <f>VLOOKUP($A36,House!$A$4:$DS$438,41,FALSE)</f>
        <v>#N/A</v>
      </c>
      <c r="AR36" s="44" t="str">
        <f>VLOOKUP($A36,House!$A$4:$DS$438,42,FALSE)</f>
        <v>#N/A</v>
      </c>
      <c r="AS36" s="44" t="str">
        <f>VLOOKUP($A36,House!$A$4:$DS$438,43,FALSE)</f>
        <v>#N/A</v>
      </c>
      <c r="AT36" s="163" t="str">
        <f>VLOOKUP($A36,House!$A$4:$DS$438,44,FALSE)</f>
        <v>#N/A</v>
      </c>
      <c r="AU36" s="116" t="str">
        <f>VLOOKUP($A36,House!$A$4:$DS$438,45,FALSE)</f>
        <v>#N/A</v>
      </c>
      <c r="AV36" s="46" t="str">
        <f>VLOOKUP($A36,House!$A$4:$DS$438,46,FALSE)</f>
        <v>#N/A</v>
      </c>
      <c r="AW36" s="47" t="str">
        <f>VLOOKUP($A36,House!$A$4:$DS$438,47,FALSE)</f>
        <v>#N/A</v>
      </c>
      <c r="AX36" s="46" t="str">
        <f>VLOOKUP($A36,House!$A$4:$DS$438,48,FALSE)</f>
        <v>#N/A</v>
      </c>
      <c r="AY36" s="47" t="str">
        <f>VLOOKUP($A36,House!$A$4:$DS$438,49,FALSE)</f>
        <v>#N/A</v>
      </c>
      <c r="AZ36" s="164" t="str">
        <f>VLOOKUP($A36,House!$A$4:$DS$438,50,FALSE)</f>
        <v>#N/A</v>
      </c>
      <c r="BA36" s="48" t="str">
        <f>VLOOKUP($A36,House!$A$4:$DS$438,51,FALSE)</f>
        <v>#N/A</v>
      </c>
      <c r="BB36" s="49" t="str">
        <f>VLOOKUP($A36,House!$A$4:$DS$438,52,FALSE)</f>
        <v>#N/A</v>
      </c>
      <c r="BC36" s="50" t="str">
        <f>VLOOKUP($A36,House!$A$4:$DS$438,53,FALSE)</f>
        <v>#N/A</v>
      </c>
      <c r="BD36" s="49" t="str">
        <f>VLOOKUP($A36,House!$A$4:$DS$438,54,FALSE)</f>
        <v>#N/A</v>
      </c>
      <c r="BE36" s="165" t="str">
        <f>VLOOKUP($A36,House!$A$4:$DS$438,55,FALSE)</f>
        <v>#N/A</v>
      </c>
      <c r="BF36" s="49" t="str">
        <f>VLOOKUP($A36,House!$A$4:$DS$438,56,FALSE)</f>
        <v>#N/A</v>
      </c>
      <c r="BG36" s="44" t="str">
        <f>VLOOKUP($A36,House!$A$4:$DS$438,57,FALSE)</f>
        <v>#N/A</v>
      </c>
      <c r="BH36" s="162" t="str">
        <f>VLOOKUP($A36,House!$A$4:$DS$438,58,FALSE)</f>
        <v>#N/A</v>
      </c>
      <c r="BI36" s="100" t="str">
        <f>VLOOKUP($A36,House!$A$4:$DS$438,59,FALSE)</f>
        <v>#N/A</v>
      </c>
      <c r="BJ36" s="39" t="str">
        <f>VLOOKUP($A36,House!$A$4:$DS$438,60,FALSE)</f>
        <v>#N/A</v>
      </c>
      <c r="BK36" s="40" t="str">
        <f>VLOOKUP($A36,House!$A$4:$DS$438,61,FALSE)</f>
        <v>#N/A</v>
      </c>
      <c r="BL36" s="40" t="str">
        <f>VLOOKUP($A36,House!$A$4:$DS$438,62,FALSE)</f>
        <v>#N/A</v>
      </c>
      <c r="BM36" s="39" t="str">
        <f>VLOOKUP($A36,House!$A$4:$DS$438,63,FALSE)</f>
        <v>#N/A</v>
      </c>
      <c r="BN36" s="40" t="str">
        <f>VLOOKUP($A36,House!$A$4:$DS$438,64,FALSE)</f>
        <v>#N/A</v>
      </c>
      <c r="BO36" s="40" t="str">
        <f>VLOOKUP($A36,House!$A$4:$DS$438,65,FALSE)</f>
        <v>#N/A</v>
      </c>
      <c r="BP36" s="39" t="str">
        <f>VLOOKUP($A36,House!$A$4:$DS$438,66,FALSE)</f>
        <v>#N/A</v>
      </c>
      <c r="BQ36" s="40" t="str">
        <f>VLOOKUP($A36,House!$A$4:$DS$438,67,FALSE)</f>
        <v>#N/A</v>
      </c>
      <c r="BR36" s="40" t="str">
        <f>VLOOKUP($A36,House!$A$4:$DS$438,68,FALSE)</f>
        <v>#N/A</v>
      </c>
      <c r="BS36" s="39" t="str">
        <f>VLOOKUP($A36,House!$A$4:$DS$438,69,FALSE)</f>
        <v>#N/A</v>
      </c>
      <c r="BT36" s="40" t="str">
        <f>VLOOKUP($A36,House!$A$4:$DS$438,70,FALSE)</f>
        <v>#N/A</v>
      </c>
      <c r="BU36" s="40" t="str">
        <f>VLOOKUP($A36,House!$A$4:$DS$438,71,FALSE)</f>
        <v>#N/A</v>
      </c>
      <c r="BV36" s="39" t="str">
        <f>VLOOKUP($A36,House!$A$4:$DS$438,72,FALSE)</f>
        <v>#N/A</v>
      </c>
      <c r="BW36" s="40" t="str">
        <f>VLOOKUP($A36,House!$A$4:$DS$438,73,FALSE)</f>
        <v>#N/A</v>
      </c>
      <c r="BX36" s="40" t="str">
        <f>VLOOKUP($A36,House!$A$4:$DS$438,74,FALSE)</f>
        <v>#N/A</v>
      </c>
      <c r="BY36" s="40" t="str">
        <f>VLOOKUP($A36,House!$A$4:$DS$438,75,FALSE)</f>
        <v>#N/A</v>
      </c>
      <c r="BZ36" s="40" t="str">
        <f>VLOOKUP($A36,House!$A$4:$DS$438,76,FALSE)</f>
        <v>#N/A</v>
      </c>
      <c r="CA36" s="159" t="str">
        <f>VLOOKUP($A36,House!$A$4:$DS$438,77,FALSE)</f>
        <v>#N/A</v>
      </c>
      <c r="CB36" s="39" t="str">
        <f>VLOOKUP($A36,House!$A$4:$DS$438,78,FALSE)</f>
        <v>#N/A</v>
      </c>
      <c r="CC36" s="40" t="str">
        <f>VLOOKUP($A36,House!$A$4:$DS$438,79,FALSE)</f>
        <v>#N/A</v>
      </c>
      <c r="CD36" s="40" t="str">
        <f>VLOOKUP($A36,House!$A$4:$DS$438,80,FALSE)</f>
        <v>#N/A</v>
      </c>
      <c r="CE36" s="159" t="str">
        <f>VLOOKUP($A36,House!$A$4:$DS$438,81,FALSE)</f>
        <v>#N/A</v>
      </c>
      <c r="CF36" s="39" t="str">
        <f>VLOOKUP($A36,House!$A$4:$DS$438,82,FALSE)</f>
        <v>#N/A</v>
      </c>
      <c r="CG36" s="40" t="str">
        <f>VLOOKUP($A36,House!$A$4:$DS$438,83,FALSE)</f>
        <v>#N/A</v>
      </c>
      <c r="CH36" s="40" t="str">
        <f>VLOOKUP($A36,House!$A$4:$DS$438,84,FALSE)</f>
        <v>#N/A</v>
      </c>
      <c r="CI36" s="159" t="str">
        <f>VLOOKUP($A36,House!$A$4:$DS$438,85,FALSE)</f>
        <v>#N/A</v>
      </c>
      <c r="CJ36" s="39" t="str">
        <f>VLOOKUP($A36,House!$A$4:$DS$438,86,FALSE)</f>
        <v>#N/A</v>
      </c>
      <c r="CK36" s="40" t="str">
        <f>VLOOKUP($A36,House!$A$4:$DS$438,87,FALSE)</f>
        <v>#N/A</v>
      </c>
      <c r="CL36" s="40" t="str">
        <f>VLOOKUP($A36,House!$A$4:$DS$438,88,FALSE)</f>
        <v>#N/A</v>
      </c>
      <c r="CM36" s="159" t="str">
        <f>VLOOKUP($A36,House!$A$4:$DS$438,89,FALSE)</f>
        <v>#N/A</v>
      </c>
      <c r="CN36" s="39" t="str">
        <f>VLOOKUP($A36,House!$A$4:$DS$438,90,FALSE)</f>
        <v>#N/A</v>
      </c>
      <c r="CO36" s="159" t="str">
        <f>VLOOKUP($A36,House!$A$4:$DS$438,91,FALSE)</f>
        <v>#N/A</v>
      </c>
      <c r="CP36" s="39" t="str">
        <f>VLOOKUP($A36,House!$A$4:$DS$438,92,FALSE)</f>
        <v>#N/A</v>
      </c>
      <c r="CQ36" s="40" t="str">
        <f>VLOOKUP($A36,House!$A$4:$DS$438,93,FALSE)</f>
        <v>#N/A</v>
      </c>
      <c r="CR36" s="40" t="str">
        <f>VLOOKUP($A36,House!$A$4:$DS$438,94,FALSE)</f>
        <v>#N/A</v>
      </c>
      <c r="CS36" s="159" t="str">
        <f>VLOOKUP($A36,House!$A$4:$DS$438,95,FALSE)</f>
        <v>#N/A</v>
      </c>
      <c r="CT36" s="39" t="str">
        <f>VLOOKUP($A36,House!$A$4:$DS$438,96,FALSE)</f>
        <v>#N/A</v>
      </c>
      <c r="CU36" s="40" t="str">
        <f>VLOOKUP($A36,House!$A$4:$DS$438,97,FALSE)</f>
        <v>#N/A</v>
      </c>
      <c r="CV36" s="40" t="str">
        <f>VLOOKUP($A36,House!$A$4:$DS$438,98,FALSE)</f>
        <v>#N/A</v>
      </c>
      <c r="CW36" s="40" t="str">
        <f>VLOOKUP($A36,House!$A$4:$DS$438,99,FALSE)</f>
        <v>#N/A</v>
      </c>
      <c r="CX36" s="40" t="str">
        <f>VLOOKUP($A36,House!$A$4:$DS$438,100,FALSE)</f>
        <v>#N/A</v>
      </c>
      <c r="CY36" s="40" t="str">
        <f>VLOOKUP($A36,House!$A$4:$DS$438,101,FALSE)</f>
        <v>#N/A</v>
      </c>
      <c r="CZ36" s="40" t="str">
        <f>VLOOKUP($A36,House!$A$4:$DS$438,102,FALSE)</f>
        <v>#N/A</v>
      </c>
      <c r="DA36" s="39" t="str">
        <f>VLOOKUP($A36,House!$A$4:$DS$438,103,FALSE)</f>
        <v>#N/A</v>
      </c>
      <c r="DB36" s="40" t="str">
        <f>VLOOKUP($A36,House!$A$4:$DS$438,104,FALSE)</f>
        <v>#N/A</v>
      </c>
      <c r="DC36" s="40" t="str">
        <f>VLOOKUP($A36,House!$A$4:$DS$438,105,FALSE)</f>
        <v>#N/A</v>
      </c>
      <c r="DD36" s="40" t="str">
        <f>VLOOKUP($A36,House!$A$4:$DS$438,106,FALSE)</f>
        <v>#N/A</v>
      </c>
      <c r="DE36" s="40" t="str">
        <f>VLOOKUP($A36,House!$A$4:$DS$438,107,FALSE)</f>
        <v>#N/A</v>
      </c>
      <c r="DF36" s="40" t="str">
        <f>VLOOKUP($A36,House!$A$4:$DS$438,108,FALSE)</f>
        <v>#N/A</v>
      </c>
      <c r="DG36" s="40" t="str">
        <f>VLOOKUP($A36,House!$A$4:$DS$438,109,FALSE)</f>
        <v>#N/A</v>
      </c>
      <c r="DH36" s="39" t="str">
        <f>VLOOKUP($A36,House!$A$4:$DS$438,110,FALSE)</f>
        <v>#N/A</v>
      </c>
      <c r="DI36" s="40" t="str">
        <f>VLOOKUP($A36,House!$A$4:$DS$438,111,FALSE)</f>
        <v>#N/A</v>
      </c>
      <c r="DJ36" s="40" t="str">
        <f>VLOOKUP($A36,House!$A$4:$DS$438,112,FALSE)</f>
        <v>#N/A</v>
      </c>
      <c r="DK36" s="40" t="str">
        <f>VLOOKUP($A36,House!$A$4:$DS$438,113,FALSE)</f>
        <v>#N/A</v>
      </c>
      <c r="DL36" s="40" t="str">
        <f>VLOOKUP($A36,House!$A$4:$DS$438,114,FALSE)</f>
        <v>#N/A</v>
      </c>
      <c r="DM36" s="40" t="str">
        <f>VLOOKUP($A36,House!$A$4:$DS$438,115,FALSE)</f>
        <v>#N/A</v>
      </c>
      <c r="DN36" s="159" t="str">
        <f>VLOOKUP($A36,House!$A$4:$DS$438,116,FALSE)</f>
        <v>#N/A</v>
      </c>
      <c r="DO36" s="39" t="str">
        <f>VLOOKUP($A36,House!$A$4:$DS$438,117,FALSE)</f>
        <v>#N/A</v>
      </c>
      <c r="DP36" s="40" t="str">
        <f>VLOOKUP($A36,House!$A$4:$DS$438,118,FALSE)</f>
        <v>#N/A</v>
      </c>
      <c r="DQ36" s="40" t="str">
        <f>VLOOKUP($A36,House!$A$4:$DS$438,119,FALSE)</f>
        <v>#N/A</v>
      </c>
      <c r="DR36" s="40" t="str">
        <f>VLOOKUP($A36,House!$A$4:$DS$438,120,FALSE)</f>
        <v>#N/A</v>
      </c>
      <c r="DS36" s="40" t="str">
        <f>VLOOKUP($A36,House!$A$4:$DS$438,121,FALSE)</f>
        <v>#N/A</v>
      </c>
      <c r="DT36" s="40" t="str">
        <f>VLOOKUP($A36,House!$A$4:$DS$438,122,FALSE)</f>
        <v>#N/A</v>
      </c>
      <c r="DU36" s="159" t="str">
        <f>VLOOKUP($A36,House!$A$4:$DS$438,123,FALSE)</f>
        <v>#N/A</v>
      </c>
    </row>
    <row r="37" spans="1:125" hidden="1">
      <c r="A37" s="154"/>
      <c r="B37" s="154" t="str">
        <f>VLOOKUP($A37,House!$A$4:$DS$438,2,FALSE)</f>
        <v>#N/A</v>
      </c>
      <c r="C37" s="140" t="str">
        <f>VLOOKUP($A37,House!$A$4:$DS$438,3,FALSE)</f>
        <v>#N/A</v>
      </c>
      <c r="D37" s="97" t="str">
        <f>VLOOKUP($A37,House!$A$4:$DS$438,4,FALSE)</f>
        <v>#N/A</v>
      </c>
      <c r="E37" s="4" t="str">
        <f>VLOOKUP($A37,House!$A$4:$DS$438,5,FALSE)</f>
        <v>#N/A</v>
      </c>
      <c r="F37" s="29" t="str">
        <f>VLOOKUP($A37,House!$A$4:$DS$438,6,FALSE)</f>
        <v>#N/A</v>
      </c>
      <c r="G37" s="156" t="str">
        <f>VLOOKUP($A37,House!$A$4:$DS$438,7,FALSE)</f>
        <v>#N/A</v>
      </c>
      <c r="H37" s="98"/>
      <c r="I37" s="99"/>
      <c r="J37" s="166" t="str">
        <f>VLOOKUP($A37,House!$A$4:$DS$438,8,FALSE)</f>
        <v>#N/A</v>
      </c>
      <c r="K37" s="150" t="str">
        <f>VLOOKUP($A37,House!$A$4:$DS$438,9,FALSE)</f>
        <v>#N/A</v>
      </c>
      <c r="L37" s="100" t="str">
        <f>VLOOKUP($A37,House!$A$4:$DS$438,10,FALSE)</f>
        <v>#N/A</v>
      </c>
      <c r="M37" s="100" t="str">
        <f>VLOOKUP($A37,House!$A$4:$DS$438,11,FALSE)</f>
        <v>#N/A</v>
      </c>
      <c r="N37" s="100" t="str">
        <f>VLOOKUP($A37,House!$A$4:$DS$438,12,FALSE)</f>
        <v>#N/A</v>
      </c>
      <c r="O37" s="100" t="str">
        <f>VLOOKUP($A37,House!$A$4:$DS$438,13,FALSE)</f>
        <v>#N/A</v>
      </c>
      <c r="P37" s="100" t="str">
        <f>VLOOKUP($A37,House!$A$4:$DS$438,14,FALSE)</f>
        <v>#N/A</v>
      </c>
      <c r="Q37" s="43" t="str">
        <f>VLOOKUP($A37,House!$A$4:$DS$438,15,FALSE)</f>
        <v>#N/A</v>
      </c>
      <c r="R37" s="162" t="str">
        <f>VLOOKUP($A37,House!$A$4:$DS$438,16,FALSE)</f>
        <v>#N/A</v>
      </c>
      <c r="S37" s="43" t="str">
        <f>VLOOKUP($A37,House!$A$4:$DS$438,17,FALSE)</f>
        <v>#N/A</v>
      </c>
      <c r="T37" s="162" t="str">
        <f>VLOOKUP($A37,House!$A$4:$DS$438,18,FALSE)</f>
        <v>#N/A</v>
      </c>
      <c r="U37" s="43" t="str">
        <f>VLOOKUP($A37,House!$A$4:$DS$438,19,FALSE)</f>
        <v>#N/A</v>
      </c>
      <c r="V37" s="162" t="str">
        <f>VLOOKUP($A37,House!$A$4:$DS$438,20,FALSE)</f>
        <v>#N/A</v>
      </c>
      <c r="W37" s="43" t="str">
        <f>VLOOKUP($A37,House!$A$4:$DS$438,21,FALSE)</f>
        <v>#N/A</v>
      </c>
      <c r="X37" s="162" t="str">
        <f>VLOOKUP($A37,House!$A$4:$DS$438,22,FALSE)</f>
        <v>#N/A</v>
      </c>
      <c r="Y37" s="43" t="str">
        <f>VLOOKUP($A37,House!$A$4:$DS$438,23,FALSE)</f>
        <v>#N/A</v>
      </c>
      <c r="Z37" s="162" t="str">
        <f>VLOOKUP($A37,House!$A$4:$DS$438,24,FALSE)</f>
        <v>#N/A</v>
      </c>
      <c r="AA37" s="43" t="str">
        <f>VLOOKUP($A37,House!$A$4:$DS$438,25,FALSE)</f>
        <v>#N/A</v>
      </c>
      <c r="AB37" s="162" t="str">
        <f>VLOOKUP($A37,House!$A$4:$DS$438,26,FALSE)</f>
        <v>#N/A</v>
      </c>
      <c r="AC37" s="43" t="str">
        <f>VLOOKUP($A37,House!$A$4:$DS$438,27,FALSE)</f>
        <v>#N/A</v>
      </c>
      <c r="AD37" s="162" t="str">
        <f>VLOOKUP($A37,House!$A$4:$DS$438,28,FALSE)</f>
        <v>#N/A</v>
      </c>
      <c r="AE37" s="43" t="str">
        <f>VLOOKUP($A37,House!$A$4:$DS$438,29,FALSE)</f>
        <v>#N/A</v>
      </c>
      <c r="AF37" s="162" t="str">
        <f>VLOOKUP($A37,House!$A$4:$DS$438,30,FALSE)</f>
        <v>#N/A</v>
      </c>
      <c r="AG37" s="43" t="str">
        <f>VLOOKUP($A37,House!$A$4:$DS$438,31,FALSE)</f>
        <v>#N/A</v>
      </c>
      <c r="AH37" s="162" t="str">
        <f>VLOOKUP($A37,House!$A$4:$DS$438,32,FALSE)</f>
        <v>#N/A</v>
      </c>
      <c r="AI37" s="43" t="str">
        <f>VLOOKUP($A37,House!$A$4:$DS$438,33,FALSE)</f>
        <v>#N/A</v>
      </c>
      <c r="AJ37" s="44" t="str">
        <f>VLOOKUP($A37,House!$A$4:$DS$438,34,FALSE)</f>
        <v>#N/A</v>
      </c>
      <c r="AK37" s="44" t="str">
        <f>VLOOKUP($A37,House!$A$4:$DS$438,35,FALSE)</f>
        <v>#N/A</v>
      </c>
      <c r="AL37" s="44" t="str">
        <f>VLOOKUP($A37,House!$A$4:$DS$438,36,FALSE)</f>
        <v>#N/A</v>
      </c>
      <c r="AM37" s="44" t="str">
        <f>VLOOKUP($A37,House!$A$4:$DS$438,37,FALSE)</f>
        <v>#N/A</v>
      </c>
      <c r="AN37" s="44" t="str">
        <f>VLOOKUP($A37,House!$A$4:$DS$438,38,FALSE)</f>
        <v>#N/A</v>
      </c>
      <c r="AO37" s="43" t="str">
        <f>VLOOKUP($A37,House!$A$4:$DS$438,39,FALSE)</f>
        <v>#N/A</v>
      </c>
      <c r="AP37" s="44" t="str">
        <f>VLOOKUP($A37,House!$A$4:$DS$438,40,FALSE)</f>
        <v>#N/A</v>
      </c>
      <c r="AQ37" s="44" t="str">
        <f>VLOOKUP($A37,House!$A$4:$DS$438,41,FALSE)</f>
        <v>#N/A</v>
      </c>
      <c r="AR37" s="44" t="str">
        <f>VLOOKUP($A37,House!$A$4:$DS$438,42,FALSE)</f>
        <v>#N/A</v>
      </c>
      <c r="AS37" s="44" t="str">
        <f>VLOOKUP($A37,House!$A$4:$DS$438,43,FALSE)</f>
        <v>#N/A</v>
      </c>
      <c r="AT37" s="163" t="str">
        <f>VLOOKUP($A37,House!$A$4:$DS$438,44,FALSE)</f>
        <v>#N/A</v>
      </c>
      <c r="AU37" s="116" t="str">
        <f>VLOOKUP($A37,House!$A$4:$DS$438,45,FALSE)</f>
        <v>#N/A</v>
      </c>
      <c r="AV37" s="46" t="str">
        <f>VLOOKUP($A37,House!$A$4:$DS$438,46,FALSE)</f>
        <v>#N/A</v>
      </c>
      <c r="AW37" s="47" t="str">
        <f>VLOOKUP($A37,House!$A$4:$DS$438,47,FALSE)</f>
        <v>#N/A</v>
      </c>
      <c r="AX37" s="46" t="str">
        <f>VLOOKUP($A37,House!$A$4:$DS$438,48,FALSE)</f>
        <v>#N/A</v>
      </c>
      <c r="AY37" s="47" t="str">
        <f>VLOOKUP($A37,House!$A$4:$DS$438,49,FALSE)</f>
        <v>#N/A</v>
      </c>
      <c r="AZ37" s="164" t="str">
        <f>VLOOKUP($A37,House!$A$4:$DS$438,50,FALSE)</f>
        <v>#N/A</v>
      </c>
      <c r="BA37" s="48" t="str">
        <f>VLOOKUP($A37,House!$A$4:$DS$438,51,FALSE)</f>
        <v>#N/A</v>
      </c>
      <c r="BB37" s="49" t="str">
        <f>VLOOKUP($A37,House!$A$4:$DS$438,52,FALSE)</f>
        <v>#N/A</v>
      </c>
      <c r="BC37" s="50" t="str">
        <f>VLOOKUP($A37,House!$A$4:$DS$438,53,FALSE)</f>
        <v>#N/A</v>
      </c>
      <c r="BD37" s="49" t="str">
        <f>VLOOKUP($A37,House!$A$4:$DS$438,54,FALSE)</f>
        <v>#N/A</v>
      </c>
      <c r="BE37" s="165" t="str">
        <f>VLOOKUP($A37,House!$A$4:$DS$438,55,FALSE)</f>
        <v>#N/A</v>
      </c>
      <c r="BF37" s="49" t="str">
        <f>VLOOKUP($A37,House!$A$4:$DS$438,56,FALSE)</f>
        <v>#N/A</v>
      </c>
      <c r="BG37" s="44" t="str">
        <f>VLOOKUP($A37,House!$A$4:$DS$438,57,FALSE)</f>
        <v>#N/A</v>
      </c>
      <c r="BH37" s="162" t="str">
        <f>VLOOKUP($A37,House!$A$4:$DS$438,58,FALSE)</f>
        <v>#N/A</v>
      </c>
      <c r="BI37" s="100" t="str">
        <f>VLOOKUP($A37,House!$A$4:$DS$438,59,FALSE)</f>
        <v>#N/A</v>
      </c>
      <c r="BJ37" s="39" t="str">
        <f>VLOOKUP($A37,House!$A$4:$DS$438,60,FALSE)</f>
        <v>#N/A</v>
      </c>
      <c r="BK37" s="40" t="str">
        <f>VLOOKUP($A37,House!$A$4:$DS$438,61,FALSE)</f>
        <v>#N/A</v>
      </c>
      <c r="BL37" s="40" t="str">
        <f>VLOOKUP($A37,House!$A$4:$DS$438,62,FALSE)</f>
        <v>#N/A</v>
      </c>
      <c r="BM37" s="39" t="str">
        <f>VLOOKUP($A37,House!$A$4:$DS$438,63,FALSE)</f>
        <v>#N/A</v>
      </c>
      <c r="BN37" s="40" t="str">
        <f>VLOOKUP($A37,House!$A$4:$DS$438,64,FALSE)</f>
        <v>#N/A</v>
      </c>
      <c r="BO37" s="40" t="str">
        <f>VLOOKUP($A37,House!$A$4:$DS$438,65,FALSE)</f>
        <v>#N/A</v>
      </c>
      <c r="BP37" s="39" t="str">
        <f>VLOOKUP($A37,House!$A$4:$DS$438,66,FALSE)</f>
        <v>#N/A</v>
      </c>
      <c r="BQ37" s="40" t="str">
        <f>VLOOKUP($A37,House!$A$4:$DS$438,67,FALSE)</f>
        <v>#N/A</v>
      </c>
      <c r="BR37" s="40" t="str">
        <f>VLOOKUP($A37,House!$A$4:$DS$438,68,FALSE)</f>
        <v>#N/A</v>
      </c>
      <c r="BS37" s="39" t="str">
        <f>VLOOKUP($A37,House!$A$4:$DS$438,69,FALSE)</f>
        <v>#N/A</v>
      </c>
      <c r="BT37" s="40" t="str">
        <f>VLOOKUP($A37,House!$A$4:$DS$438,70,FALSE)</f>
        <v>#N/A</v>
      </c>
      <c r="BU37" s="40" t="str">
        <f>VLOOKUP($A37,House!$A$4:$DS$438,71,FALSE)</f>
        <v>#N/A</v>
      </c>
      <c r="BV37" s="39" t="str">
        <f>VLOOKUP($A37,House!$A$4:$DS$438,72,FALSE)</f>
        <v>#N/A</v>
      </c>
      <c r="BW37" s="40" t="str">
        <f>VLOOKUP($A37,House!$A$4:$DS$438,73,FALSE)</f>
        <v>#N/A</v>
      </c>
      <c r="BX37" s="40" t="str">
        <f>VLOOKUP($A37,House!$A$4:$DS$438,74,FALSE)</f>
        <v>#N/A</v>
      </c>
      <c r="BY37" s="40" t="str">
        <f>VLOOKUP($A37,House!$A$4:$DS$438,75,FALSE)</f>
        <v>#N/A</v>
      </c>
      <c r="BZ37" s="40" t="str">
        <f>VLOOKUP($A37,House!$A$4:$DS$438,76,FALSE)</f>
        <v>#N/A</v>
      </c>
      <c r="CA37" s="159" t="str">
        <f>VLOOKUP($A37,House!$A$4:$DS$438,77,FALSE)</f>
        <v>#N/A</v>
      </c>
      <c r="CB37" s="39" t="str">
        <f>VLOOKUP($A37,House!$A$4:$DS$438,78,FALSE)</f>
        <v>#N/A</v>
      </c>
      <c r="CC37" s="40" t="str">
        <f>VLOOKUP($A37,House!$A$4:$DS$438,79,FALSE)</f>
        <v>#N/A</v>
      </c>
      <c r="CD37" s="40" t="str">
        <f>VLOOKUP($A37,House!$A$4:$DS$438,80,FALSE)</f>
        <v>#N/A</v>
      </c>
      <c r="CE37" s="159" t="str">
        <f>VLOOKUP($A37,House!$A$4:$DS$438,81,FALSE)</f>
        <v>#N/A</v>
      </c>
      <c r="CF37" s="39" t="str">
        <f>VLOOKUP($A37,House!$A$4:$DS$438,82,FALSE)</f>
        <v>#N/A</v>
      </c>
      <c r="CG37" s="40" t="str">
        <f>VLOOKUP($A37,House!$A$4:$DS$438,83,FALSE)</f>
        <v>#N/A</v>
      </c>
      <c r="CH37" s="40" t="str">
        <f>VLOOKUP($A37,House!$A$4:$DS$438,84,FALSE)</f>
        <v>#N/A</v>
      </c>
      <c r="CI37" s="159" t="str">
        <f>VLOOKUP($A37,House!$A$4:$DS$438,85,FALSE)</f>
        <v>#N/A</v>
      </c>
      <c r="CJ37" s="39" t="str">
        <f>VLOOKUP($A37,House!$A$4:$DS$438,86,FALSE)</f>
        <v>#N/A</v>
      </c>
      <c r="CK37" s="40" t="str">
        <f>VLOOKUP($A37,House!$A$4:$DS$438,87,FALSE)</f>
        <v>#N/A</v>
      </c>
      <c r="CL37" s="40" t="str">
        <f>VLOOKUP($A37,House!$A$4:$DS$438,88,FALSE)</f>
        <v>#N/A</v>
      </c>
      <c r="CM37" s="159" t="str">
        <f>VLOOKUP($A37,House!$A$4:$DS$438,89,FALSE)</f>
        <v>#N/A</v>
      </c>
      <c r="CN37" s="39" t="str">
        <f>VLOOKUP($A37,House!$A$4:$DS$438,90,FALSE)</f>
        <v>#N/A</v>
      </c>
      <c r="CO37" s="159" t="str">
        <f>VLOOKUP($A37,House!$A$4:$DS$438,91,FALSE)</f>
        <v>#N/A</v>
      </c>
      <c r="CP37" s="39" t="str">
        <f>VLOOKUP($A37,House!$A$4:$DS$438,92,FALSE)</f>
        <v>#N/A</v>
      </c>
      <c r="CQ37" s="40" t="str">
        <f>VLOOKUP($A37,House!$A$4:$DS$438,93,FALSE)</f>
        <v>#N/A</v>
      </c>
      <c r="CR37" s="40" t="str">
        <f>VLOOKUP($A37,House!$A$4:$DS$438,94,FALSE)</f>
        <v>#N/A</v>
      </c>
      <c r="CS37" s="159" t="str">
        <f>VLOOKUP($A37,House!$A$4:$DS$438,95,FALSE)</f>
        <v>#N/A</v>
      </c>
      <c r="CT37" s="39" t="str">
        <f>VLOOKUP($A37,House!$A$4:$DS$438,96,FALSE)</f>
        <v>#N/A</v>
      </c>
      <c r="CU37" s="40" t="str">
        <f>VLOOKUP($A37,House!$A$4:$DS$438,97,FALSE)</f>
        <v>#N/A</v>
      </c>
      <c r="CV37" s="40" t="str">
        <f>VLOOKUP($A37,House!$A$4:$DS$438,98,FALSE)</f>
        <v>#N/A</v>
      </c>
      <c r="CW37" s="40" t="str">
        <f>VLOOKUP($A37,House!$A$4:$DS$438,99,FALSE)</f>
        <v>#N/A</v>
      </c>
      <c r="CX37" s="40" t="str">
        <f>VLOOKUP($A37,House!$A$4:$DS$438,100,FALSE)</f>
        <v>#N/A</v>
      </c>
      <c r="CY37" s="40" t="str">
        <f>VLOOKUP($A37,House!$A$4:$DS$438,101,FALSE)</f>
        <v>#N/A</v>
      </c>
      <c r="CZ37" s="40" t="str">
        <f>VLOOKUP($A37,House!$A$4:$DS$438,102,FALSE)</f>
        <v>#N/A</v>
      </c>
      <c r="DA37" s="39" t="str">
        <f>VLOOKUP($A37,House!$A$4:$DS$438,103,FALSE)</f>
        <v>#N/A</v>
      </c>
      <c r="DB37" s="40" t="str">
        <f>VLOOKUP($A37,House!$A$4:$DS$438,104,FALSE)</f>
        <v>#N/A</v>
      </c>
      <c r="DC37" s="40" t="str">
        <f>VLOOKUP($A37,House!$A$4:$DS$438,105,FALSE)</f>
        <v>#N/A</v>
      </c>
      <c r="DD37" s="40" t="str">
        <f>VLOOKUP($A37,House!$A$4:$DS$438,106,FALSE)</f>
        <v>#N/A</v>
      </c>
      <c r="DE37" s="40" t="str">
        <f>VLOOKUP($A37,House!$A$4:$DS$438,107,FALSE)</f>
        <v>#N/A</v>
      </c>
      <c r="DF37" s="40" t="str">
        <f>VLOOKUP($A37,House!$A$4:$DS$438,108,FALSE)</f>
        <v>#N/A</v>
      </c>
      <c r="DG37" s="40" t="str">
        <f>VLOOKUP($A37,House!$A$4:$DS$438,109,FALSE)</f>
        <v>#N/A</v>
      </c>
      <c r="DH37" s="39" t="str">
        <f>VLOOKUP($A37,House!$A$4:$DS$438,110,FALSE)</f>
        <v>#N/A</v>
      </c>
      <c r="DI37" s="40" t="str">
        <f>VLOOKUP($A37,House!$A$4:$DS$438,111,FALSE)</f>
        <v>#N/A</v>
      </c>
      <c r="DJ37" s="40" t="str">
        <f>VLOOKUP($A37,House!$A$4:$DS$438,112,FALSE)</f>
        <v>#N/A</v>
      </c>
      <c r="DK37" s="40" t="str">
        <f>VLOOKUP($A37,House!$A$4:$DS$438,113,FALSE)</f>
        <v>#N/A</v>
      </c>
      <c r="DL37" s="40" t="str">
        <f>VLOOKUP($A37,House!$A$4:$DS$438,114,FALSE)</f>
        <v>#N/A</v>
      </c>
      <c r="DM37" s="40" t="str">
        <f>VLOOKUP($A37,House!$A$4:$DS$438,115,FALSE)</f>
        <v>#N/A</v>
      </c>
      <c r="DN37" s="159" t="str">
        <f>VLOOKUP($A37,House!$A$4:$DS$438,116,FALSE)</f>
        <v>#N/A</v>
      </c>
      <c r="DO37" s="39" t="str">
        <f>VLOOKUP($A37,House!$A$4:$DS$438,117,FALSE)</f>
        <v>#N/A</v>
      </c>
      <c r="DP37" s="40" t="str">
        <f>VLOOKUP($A37,House!$A$4:$DS$438,118,FALSE)</f>
        <v>#N/A</v>
      </c>
      <c r="DQ37" s="40" t="str">
        <f>VLOOKUP($A37,House!$A$4:$DS$438,119,FALSE)</f>
        <v>#N/A</v>
      </c>
      <c r="DR37" s="40" t="str">
        <f>VLOOKUP($A37,House!$A$4:$DS$438,120,FALSE)</f>
        <v>#N/A</v>
      </c>
      <c r="DS37" s="40" t="str">
        <f>VLOOKUP($A37,House!$A$4:$DS$438,121,FALSE)</f>
        <v>#N/A</v>
      </c>
      <c r="DT37" s="40" t="str">
        <f>VLOOKUP($A37,House!$A$4:$DS$438,122,FALSE)</f>
        <v>#N/A</v>
      </c>
      <c r="DU37" s="159" t="str">
        <f>VLOOKUP($A37,House!$A$4:$DS$438,123,FALSE)</f>
        <v>#N/A</v>
      </c>
    </row>
    <row r="38" spans="1:125" hidden="1">
      <c r="A38" s="155"/>
      <c r="B38" s="155" t="str">
        <f>VLOOKUP($A38,House!$A$4:$DS$438,2,FALSE)</f>
        <v>#N/A</v>
      </c>
      <c r="C38" s="140" t="str">
        <f>VLOOKUP($A38,House!$A$4:$DS$438,3,FALSE)</f>
        <v>#N/A</v>
      </c>
      <c r="D38" s="97" t="str">
        <f>VLOOKUP($A38,House!$A$4:$DS$438,4,FALSE)</f>
        <v>#N/A</v>
      </c>
      <c r="E38" s="4" t="str">
        <f>VLOOKUP($A38,House!$A$4:$DS$438,5,FALSE)</f>
        <v>#N/A</v>
      </c>
      <c r="F38" s="29" t="str">
        <f>VLOOKUP($A38,House!$A$4:$DS$438,6,FALSE)</f>
        <v>#N/A</v>
      </c>
      <c r="G38" s="156" t="str">
        <f>VLOOKUP($A38,House!$A$4:$DS$438,7,FALSE)</f>
        <v>#N/A</v>
      </c>
      <c r="H38" s="98"/>
      <c r="I38" s="99"/>
      <c r="J38" s="166" t="str">
        <f>VLOOKUP($A38,House!$A$4:$DS$438,8,FALSE)</f>
        <v>#N/A</v>
      </c>
      <c r="K38" s="150" t="str">
        <f>VLOOKUP($A38,House!$A$4:$DS$438,9,FALSE)</f>
        <v>#N/A</v>
      </c>
      <c r="L38" s="100" t="str">
        <f>VLOOKUP($A38,House!$A$4:$DS$438,10,FALSE)</f>
        <v>#N/A</v>
      </c>
      <c r="M38" s="100" t="str">
        <f>VLOOKUP($A38,House!$A$4:$DS$438,11,FALSE)</f>
        <v>#N/A</v>
      </c>
      <c r="N38" s="100" t="str">
        <f>VLOOKUP($A38,House!$A$4:$DS$438,12,FALSE)</f>
        <v>#N/A</v>
      </c>
      <c r="O38" s="100" t="str">
        <f>VLOOKUP($A38,House!$A$4:$DS$438,13,FALSE)</f>
        <v>#N/A</v>
      </c>
      <c r="P38" s="100" t="str">
        <f>VLOOKUP($A38,House!$A$4:$DS$438,14,FALSE)</f>
        <v>#N/A</v>
      </c>
      <c r="Q38" s="43" t="str">
        <f>VLOOKUP($A38,House!$A$4:$DS$438,15,FALSE)</f>
        <v>#N/A</v>
      </c>
      <c r="R38" s="162" t="str">
        <f>VLOOKUP($A38,House!$A$4:$DS$438,16,FALSE)</f>
        <v>#N/A</v>
      </c>
      <c r="S38" s="43" t="str">
        <f>VLOOKUP($A38,House!$A$4:$DS$438,17,FALSE)</f>
        <v>#N/A</v>
      </c>
      <c r="T38" s="162" t="str">
        <f>VLOOKUP($A38,House!$A$4:$DS$438,18,FALSE)</f>
        <v>#N/A</v>
      </c>
      <c r="U38" s="43" t="str">
        <f>VLOOKUP($A38,House!$A$4:$DS$438,19,FALSE)</f>
        <v>#N/A</v>
      </c>
      <c r="V38" s="162" t="str">
        <f>VLOOKUP($A38,House!$A$4:$DS$438,20,FALSE)</f>
        <v>#N/A</v>
      </c>
      <c r="W38" s="43" t="str">
        <f>VLOOKUP($A38,House!$A$4:$DS$438,21,FALSE)</f>
        <v>#N/A</v>
      </c>
      <c r="X38" s="162" t="str">
        <f>VLOOKUP($A38,House!$A$4:$DS$438,22,FALSE)</f>
        <v>#N/A</v>
      </c>
      <c r="Y38" s="43" t="str">
        <f>VLOOKUP($A38,House!$A$4:$DS$438,23,FALSE)</f>
        <v>#N/A</v>
      </c>
      <c r="Z38" s="162" t="str">
        <f>VLOOKUP($A38,House!$A$4:$DS$438,24,FALSE)</f>
        <v>#N/A</v>
      </c>
      <c r="AA38" s="43" t="str">
        <f>VLOOKUP($A38,House!$A$4:$DS$438,25,FALSE)</f>
        <v>#N/A</v>
      </c>
      <c r="AB38" s="162" t="str">
        <f>VLOOKUP($A38,House!$A$4:$DS$438,26,FALSE)</f>
        <v>#N/A</v>
      </c>
      <c r="AC38" s="43" t="str">
        <f>VLOOKUP($A38,House!$A$4:$DS$438,27,FALSE)</f>
        <v>#N/A</v>
      </c>
      <c r="AD38" s="162" t="str">
        <f>VLOOKUP($A38,House!$A$4:$DS$438,28,FALSE)</f>
        <v>#N/A</v>
      </c>
      <c r="AE38" s="43" t="str">
        <f>VLOOKUP($A38,House!$A$4:$DS$438,29,FALSE)</f>
        <v>#N/A</v>
      </c>
      <c r="AF38" s="162" t="str">
        <f>VLOOKUP($A38,House!$A$4:$DS$438,30,FALSE)</f>
        <v>#N/A</v>
      </c>
      <c r="AG38" s="43" t="str">
        <f>VLOOKUP($A38,House!$A$4:$DS$438,31,FALSE)</f>
        <v>#N/A</v>
      </c>
      <c r="AH38" s="162" t="str">
        <f>VLOOKUP($A38,House!$A$4:$DS$438,32,FALSE)</f>
        <v>#N/A</v>
      </c>
      <c r="AI38" s="43" t="str">
        <f>VLOOKUP($A38,House!$A$4:$DS$438,33,FALSE)</f>
        <v>#N/A</v>
      </c>
      <c r="AJ38" s="44" t="str">
        <f>VLOOKUP($A38,House!$A$4:$DS$438,34,FALSE)</f>
        <v>#N/A</v>
      </c>
      <c r="AK38" s="44" t="str">
        <f>VLOOKUP($A38,House!$A$4:$DS$438,35,FALSE)</f>
        <v>#N/A</v>
      </c>
      <c r="AL38" s="44" t="str">
        <f>VLOOKUP($A38,House!$A$4:$DS$438,36,FALSE)</f>
        <v>#N/A</v>
      </c>
      <c r="AM38" s="44" t="str">
        <f>VLOOKUP($A38,House!$A$4:$DS$438,37,FALSE)</f>
        <v>#N/A</v>
      </c>
      <c r="AN38" s="44" t="str">
        <f>VLOOKUP($A38,House!$A$4:$DS$438,38,FALSE)</f>
        <v>#N/A</v>
      </c>
      <c r="AO38" s="43" t="str">
        <f>VLOOKUP($A38,House!$A$4:$DS$438,39,FALSE)</f>
        <v>#N/A</v>
      </c>
      <c r="AP38" s="44" t="str">
        <f>VLOOKUP($A38,House!$A$4:$DS$438,40,FALSE)</f>
        <v>#N/A</v>
      </c>
      <c r="AQ38" s="44" t="str">
        <f>VLOOKUP($A38,House!$A$4:$DS$438,41,FALSE)</f>
        <v>#N/A</v>
      </c>
      <c r="AR38" s="44" t="str">
        <f>VLOOKUP($A38,House!$A$4:$DS$438,42,FALSE)</f>
        <v>#N/A</v>
      </c>
      <c r="AS38" s="44" t="str">
        <f>VLOOKUP($A38,House!$A$4:$DS$438,43,FALSE)</f>
        <v>#N/A</v>
      </c>
      <c r="AT38" s="163" t="str">
        <f>VLOOKUP($A38,House!$A$4:$DS$438,44,FALSE)</f>
        <v>#N/A</v>
      </c>
      <c r="AU38" s="116" t="str">
        <f>VLOOKUP($A38,House!$A$4:$DS$438,45,FALSE)</f>
        <v>#N/A</v>
      </c>
      <c r="AV38" s="46" t="str">
        <f>VLOOKUP($A38,House!$A$4:$DS$438,46,FALSE)</f>
        <v>#N/A</v>
      </c>
      <c r="AW38" s="47" t="str">
        <f>VLOOKUP($A38,House!$A$4:$DS$438,47,FALSE)</f>
        <v>#N/A</v>
      </c>
      <c r="AX38" s="46" t="str">
        <f>VLOOKUP($A38,House!$A$4:$DS$438,48,FALSE)</f>
        <v>#N/A</v>
      </c>
      <c r="AY38" s="47" t="str">
        <f>VLOOKUP($A38,House!$A$4:$DS$438,49,FALSE)</f>
        <v>#N/A</v>
      </c>
      <c r="AZ38" s="164" t="str">
        <f>VLOOKUP($A38,House!$A$4:$DS$438,50,FALSE)</f>
        <v>#N/A</v>
      </c>
      <c r="BA38" s="48" t="str">
        <f>VLOOKUP($A38,House!$A$4:$DS$438,51,FALSE)</f>
        <v>#N/A</v>
      </c>
      <c r="BB38" s="49" t="str">
        <f>VLOOKUP($A38,House!$A$4:$DS$438,52,FALSE)</f>
        <v>#N/A</v>
      </c>
      <c r="BC38" s="50" t="str">
        <f>VLOOKUP($A38,House!$A$4:$DS$438,53,FALSE)</f>
        <v>#N/A</v>
      </c>
      <c r="BD38" s="49" t="str">
        <f>VLOOKUP($A38,House!$A$4:$DS$438,54,FALSE)</f>
        <v>#N/A</v>
      </c>
      <c r="BE38" s="165" t="str">
        <f>VLOOKUP($A38,House!$A$4:$DS$438,55,FALSE)</f>
        <v>#N/A</v>
      </c>
      <c r="BF38" s="49" t="str">
        <f>VLOOKUP($A38,House!$A$4:$DS$438,56,FALSE)</f>
        <v>#N/A</v>
      </c>
      <c r="BG38" s="44" t="str">
        <f>VLOOKUP($A38,House!$A$4:$DS$438,57,FALSE)</f>
        <v>#N/A</v>
      </c>
      <c r="BH38" s="162" t="str">
        <f>VLOOKUP($A38,House!$A$4:$DS$438,58,FALSE)</f>
        <v>#N/A</v>
      </c>
      <c r="BI38" s="100" t="str">
        <f>VLOOKUP($A38,House!$A$4:$DS$438,59,FALSE)</f>
        <v>#N/A</v>
      </c>
      <c r="BJ38" s="39" t="str">
        <f>VLOOKUP($A38,House!$A$4:$DS$438,60,FALSE)</f>
        <v>#N/A</v>
      </c>
      <c r="BK38" s="40" t="str">
        <f>VLOOKUP($A38,House!$A$4:$DS$438,61,FALSE)</f>
        <v>#N/A</v>
      </c>
      <c r="BL38" s="40" t="str">
        <f>VLOOKUP($A38,House!$A$4:$DS$438,62,FALSE)</f>
        <v>#N/A</v>
      </c>
      <c r="BM38" s="39" t="str">
        <f>VLOOKUP($A38,House!$A$4:$DS$438,63,FALSE)</f>
        <v>#N/A</v>
      </c>
      <c r="BN38" s="40" t="str">
        <f>VLOOKUP($A38,House!$A$4:$DS$438,64,FALSE)</f>
        <v>#N/A</v>
      </c>
      <c r="BO38" s="40" t="str">
        <f>VLOOKUP($A38,House!$A$4:$DS$438,65,FALSE)</f>
        <v>#N/A</v>
      </c>
      <c r="BP38" s="39" t="str">
        <f>VLOOKUP($A38,House!$A$4:$DS$438,66,FALSE)</f>
        <v>#N/A</v>
      </c>
      <c r="BQ38" s="40" t="str">
        <f>VLOOKUP($A38,House!$A$4:$DS$438,67,FALSE)</f>
        <v>#N/A</v>
      </c>
      <c r="BR38" s="40" t="str">
        <f>VLOOKUP($A38,House!$A$4:$DS$438,68,FALSE)</f>
        <v>#N/A</v>
      </c>
      <c r="BS38" s="39" t="str">
        <f>VLOOKUP($A38,House!$A$4:$DS$438,69,FALSE)</f>
        <v>#N/A</v>
      </c>
      <c r="BT38" s="40" t="str">
        <f>VLOOKUP($A38,House!$A$4:$DS$438,70,FALSE)</f>
        <v>#N/A</v>
      </c>
      <c r="BU38" s="40" t="str">
        <f>VLOOKUP($A38,House!$A$4:$DS$438,71,FALSE)</f>
        <v>#N/A</v>
      </c>
      <c r="BV38" s="39" t="str">
        <f>VLOOKUP($A38,House!$A$4:$DS$438,72,FALSE)</f>
        <v>#N/A</v>
      </c>
      <c r="BW38" s="40" t="str">
        <f>VLOOKUP($A38,House!$A$4:$DS$438,73,FALSE)</f>
        <v>#N/A</v>
      </c>
      <c r="BX38" s="40" t="str">
        <f>VLOOKUP($A38,House!$A$4:$DS$438,74,FALSE)</f>
        <v>#N/A</v>
      </c>
      <c r="BY38" s="40" t="str">
        <f>VLOOKUP($A38,House!$A$4:$DS$438,75,FALSE)</f>
        <v>#N/A</v>
      </c>
      <c r="BZ38" s="40" t="str">
        <f>VLOOKUP($A38,House!$A$4:$DS$438,76,FALSE)</f>
        <v>#N/A</v>
      </c>
      <c r="CA38" s="159" t="str">
        <f>VLOOKUP($A38,House!$A$4:$DS$438,77,FALSE)</f>
        <v>#N/A</v>
      </c>
      <c r="CB38" s="39" t="str">
        <f>VLOOKUP($A38,House!$A$4:$DS$438,78,FALSE)</f>
        <v>#N/A</v>
      </c>
      <c r="CC38" s="40" t="str">
        <f>VLOOKUP($A38,House!$A$4:$DS$438,79,FALSE)</f>
        <v>#N/A</v>
      </c>
      <c r="CD38" s="40" t="str">
        <f>VLOOKUP($A38,House!$A$4:$DS$438,80,FALSE)</f>
        <v>#N/A</v>
      </c>
      <c r="CE38" s="159" t="str">
        <f>VLOOKUP($A38,House!$A$4:$DS$438,81,FALSE)</f>
        <v>#N/A</v>
      </c>
      <c r="CF38" s="39" t="str">
        <f>VLOOKUP($A38,House!$A$4:$DS$438,82,FALSE)</f>
        <v>#N/A</v>
      </c>
      <c r="CG38" s="40" t="str">
        <f>VLOOKUP($A38,House!$A$4:$DS$438,83,FALSE)</f>
        <v>#N/A</v>
      </c>
      <c r="CH38" s="40" t="str">
        <f>VLOOKUP($A38,House!$A$4:$DS$438,84,FALSE)</f>
        <v>#N/A</v>
      </c>
      <c r="CI38" s="159" t="str">
        <f>VLOOKUP($A38,House!$A$4:$DS$438,85,FALSE)</f>
        <v>#N/A</v>
      </c>
      <c r="CJ38" s="39" t="str">
        <f>VLOOKUP($A38,House!$A$4:$DS$438,86,FALSE)</f>
        <v>#N/A</v>
      </c>
      <c r="CK38" s="40" t="str">
        <f>VLOOKUP($A38,House!$A$4:$DS$438,87,FALSE)</f>
        <v>#N/A</v>
      </c>
      <c r="CL38" s="40" t="str">
        <f>VLOOKUP($A38,House!$A$4:$DS$438,88,FALSE)</f>
        <v>#N/A</v>
      </c>
      <c r="CM38" s="159" t="str">
        <f>VLOOKUP($A38,House!$A$4:$DS$438,89,FALSE)</f>
        <v>#N/A</v>
      </c>
      <c r="CN38" s="39" t="str">
        <f>VLOOKUP($A38,House!$A$4:$DS$438,90,FALSE)</f>
        <v>#N/A</v>
      </c>
      <c r="CO38" s="159" t="str">
        <f>VLOOKUP($A38,House!$A$4:$DS$438,91,FALSE)</f>
        <v>#N/A</v>
      </c>
      <c r="CP38" s="39" t="str">
        <f>VLOOKUP($A38,House!$A$4:$DS$438,92,FALSE)</f>
        <v>#N/A</v>
      </c>
      <c r="CQ38" s="40" t="str">
        <f>VLOOKUP($A38,House!$A$4:$DS$438,93,FALSE)</f>
        <v>#N/A</v>
      </c>
      <c r="CR38" s="40" t="str">
        <f>VLOOKUP($A38,House!$A$4:$DS$438,94,FALSE)</f>
        <v>#N/A</v>
      </c>
      <c r="CS38" s="159" t="str">
        <f>VLOOKUP($A38,House!$A$4:$DS$438,95,FALSE)</f>
        <v>#N/A</v>
      </c>
      <c r="CT38" s="39" t="str">
        <f>VLOOKUP($A38,House!$A$4:$DS$438,96,FALSE)</f>
        <v>#N/A</v>
      </c>
      <c r="CU38" s="40" t="str">
        <f>VLOOKUP($A38,House!$A$4:$DS$438,97,FALSE)</f>
        <v>#N/A</v>
      </c>
      <c r="CV38" s="40" t="str">
        <f>VLOOKUP($A38,House!$A$4:$DS$438,98,FALSE)</f>
        <v>#N/A</v>
      </c>
      <c r="CW38" s="40" t="str">
        <f>VLOOKUP($A38,House!$A$4:$DS$438,99,FALSE)</f>
        <v>#N/A</v>
      </c>
      <c r="CX38" s="40" t="str">
        <f>VLOOKUP($A38,House!$A$4:$DS$438,100,FALSE)</f>
        <v>#N/A</v>
      </c>
      <c r="CY38" s="40" t="str">
        <f>VLOOKUP($A38,House!$A$4:$DS$438,101,FALSE)</f>
        <v>#N/A</v>
      </c>
      <c r="CZ38" s="40" t="str">
        <f>VLOOKUP($A38,House!$A$4:$DS$438,102,FALSE)</f>
        <v>#N/A</v>
      </c>
      <c r="DA38" s="39" t="str">
        <f>VLOOKUP($A38,House!$A$4:$DS$438,103,FALSE)</f>
        <v>#N/A</v>
      </c>
      <c r="DB38" s="40" t="str">
        <f>VLOOKUP($A38,House!$A$4:$DS$438,104,FALSE)</f>
        <v>#N/A</v>
      </c>
      <c r="DC38" s="40" t="str">
        <f>VLOOKUP($A38,House!$A$4:$DS$438,105,FALSE)</f>
        <v>#N/A</v>
      </c>
      <c r="DD38" s="40" t="str">
        <f>VLOOKUP($A38,House!$A$4:$DS$438,106,FALSE)</f>
        <v>#N/A</v>
      </c>
      <c r="DE38" s="40" t="str">
        <f>VLOOKUP($A38,House!$A$4:$DS$438,107,FALSE)</f>
        <v>#N/A</v>
      </c>
      <c r="DF38" s="40" t="str">
        <f>VLOOKUP($A38,House!$A$4:$DS$438,108,FALSE)</f>
        <v>#N/A</v>
      </c>
      <c r="DG38" s="40" t="str">
        <f>VLOOKUP($A38,House!$A$4:$DS$438,109,FALSE)</f>
        <v>#N/A</v>
      </c>
      <c r="DH38" s="39" t="str">
        <f>VLOOKUP($A38,House!$A$4:$DS$438,110,FALSE)</f>
        <v>#N/A</v>
      </c>
      <c r="DI38" s="40" t="str">
        <f>VLOOKUP($A38,House!$A$4:$DS$438,111,FALSE)</f>
        <v>#N/A</v>
      </c>
      <c r="DJ38" s="40" t="str">
        <f>VLOOKUP($A38,House!$A$4:$DS$438,112,FALSE)</f>
        <v>#N/A</v>
      </c>
      <c r="DK38" s="40" t="str">
        <f>VLOOKUP($A38,House!$A$4:$DS$438,113,FALSE)</f>
        <v>#N/A</v>
      </c>
      <c r="DL38" s="40" t="str">
        <f>VLOOKUP($A38,House!$A$4:$DS$438,114,FALSE)</f>
        <v>#N/A</v>
      </c>
      <c r="DM38" s="40" t="str">
        <f>VLOOKUP($A38,House!$A$4:$DS$438,115,FALSE)</f>
        <v>#N/A</v>
      </c>
      <c r="DN38" s="159" t="str">
        <f>VLOOKUP($A38,House!$A$4:$DS$438,116,FALSE)</f>
        <v>#N/A</v>
      </c>
      <c r="DO38" s="39" t="str">
        <f>VLOOKUP($A38,House!$A$4:$DS$438,117,FALSE)</f>
        <v>#N/A</v>
      </c>
      <c r="DP38" s="40" t="str">
        <f>VLOOKUP($A38,House!$A$4:$DS$438,118,FALSE)</f>
        <v>#N/A</v>
      </c>
      <c r="DQ38" s="40" t="str">
        <f>VLOOKUP($A38,House!$A$4:$DS$438,119,FALSE)</f>
        <v>#N/A</v>
      </c>
      <c r="DR38" s="40" t="str">
        <f>VLOOKUP($A38,House!$A$4:$DS$438,120,FALSE)</f>
        <v>#N/A</v>
      </c>
      <c r="DS38" s="40" t="str">
        <f>VLOOKUP($A38,House!$A$4:$DS$438,121,FALSE)</f>
        <v>#N/A</v>
      </c>
      <c r="DT38" s="40" t="str">
        <f>VLOOKUP($A38,House!$A$4:$DS$438,122,FALSE)</f>
        <v>#N/A</v>
      </c>
      <c r="DU38" s="159" t="str">
        <f>VLOOKUP($A38,House!$A$4:$DS$438,123,FALSE)</f>
        <v>#N/A</v>
      </c>
    </row>
    <row r="39" spans="1:125" hidden="1">
      <c r="A39" s="154"/>
      <c r="B39" s="154" t="str">
        <f>VLOOKUP($A39,House!$A$4:$DS$438,2,FALSE)</f>
        <v>#N/A</v>
      </c>
      <c r="C39" s="140" t="str">
        <f>VLOOKUP($A39,House!$A$4:$DS$438,3,FALSE)</f>
        <v>#N/A</v>
      </c>
      <c r="D39" s="97" t="str">
        <f>VLOOKUP($A39,House!$A$4:$DS$438,4,FALSE)</f>
        <v>#N/A</v>
      </c>
      <c r="E39" s="4" t="str">
        <f>VLOOKUP($A39,House!$A$4:$DS$438,5,FALSE)</f>
        <v>#N/A</v>
      </c>
      <c r="F39" s="29" t="str">
        <f>VLOOKUP($A39,House!$A$4:$DS$438,6,FALSE)</f>
        <v>#N/A</v>
      </c>
      <c r="G39" s="156" t="str">
        <f>VLOOKUP($A39,House!$A$4:$DS$438,7,FALSE)</f>
        <v>#N/A</v>
      </c>
      <c r="H39" s="98"/>
      <c r="I39" s="99"/>
      <c r="J39" s="166" t="str">
        <f>VLOOKUP($A39,House!$A$4:$DS$438,8,FALSE)</f>
        <v>#N/A</v>
      </c>
      <c r="K39" s="150" t="str">
        <f>VLOOKUP($A39,House!$A$4:$DS$438,9,FALSE)</f>
        <v>#N/A</v>
      </c>
      <c r="L39" s="100" t="str">
        <f>VLOOKUP($A39,House!$A$4:$DS$438,10,FALSE)</f>
        <v>#N/A</v>
      </c>
      <c r="M39" s="100" t="str">
        <f>VLOOKUP($A39,House!$A$4:$DS$438,11,FALSE)</f>
        <v>#N/A</v>
      </c>
      <c r="N39" s="100" t="str">
        <f>VLOOKUP($A39,House!$A$4:$DS$438,12,FALSE)</f>
        <v>#N/A</v>
      </c>
      <c r="O39" s="100" t="str">
        <f>VLOOKUP($A39,House!$A$4:$DS$438,13,FALSE)</f>
        <v>#N/A</v>
      </c>
      <c r="P39" s="100" t="str">
        <f>VLOOKUP($A39,House!$A$4:$DS$438,14,FALSE)</f>
        <v>#N/A</v>
      </c>
      <c r="Q39" s="43" t="str">
        <f>VLOOKUP($A39,House!$A$4:$DS$438,15,FALSE)</f>
        <v>#N/A</v>
      </c>
      <c r="R39" s="162" t="str">
        <f>VLOOKUP($A39,House!$A$4:$DS$438,16,FALSE)</f>
        <v>#N/A</v>
      </c>
      <c r="S39" s="43" t="str">
        <f>VLOOKUP($A39,House!$A$4:$DS$438,17,FALSE)</f>
        <v>#N/A</v>
      </c>
      <c r="T39" s="162" t="str">
        <f>VLOOKUP($A39,House!$A$4:$DS$438,18,FALSE)</f>
        <v>#N/A</v>
      </c>
      <c r="U39" s="43" t="str">
        <f>VLOOKUP($A39,House!$A$4:$DS$438,19,FALSE)</f>
        <v>#N/A</v>
      </c>
      <c r="V39" s="162" t="str">
        <f>VLOOKUP($A39,House!$A$4:$DS$438,20,FALSE)</f>
        <v>#N/A</v>
      </c>
      <c r="W39" s="43" t="str">
        <f>VLOOKUP($A39,House!$A$4:$DS$438,21,FALSE)</f>
        <v>#N/A</v>
      </c>
      <c r="X39" s="162" t="str">
        <f>VLOOKUP($A39,House!$A$4:$DS$438,22,FALSE)</f>
        <v>#N/A</v>
      </c>
      <c r="Y39" s="43" t="str">
        <f>VLOOKUP($A39,House!$A$4:$DS$438,23,FALSE)</f>
        <v>#N/A</v>
      </c>
      <c r="Z39" s="162" t="str">
        <f>VLOOKUP($A39,House!$A$4:$DS$438,24,FALSE)</f>
        <v>#N/A</v>
      </c>
      <c r="AA39" s="43" t="str">
        <f>VLOOKUP($A39,House!$A$4:$DS$438,25,FALSE)</f>
        <v>#N/A</v>
      </c>
      <c r="AB39" s="162" t="str">
        <f>VLOOKUP($A39,House!$A$4:$DS$438,26,FALSE)</f>
        <v>#N/A</v>
      </c>
      <c r="AC39" s="43" t="str">
        <f>VLOOKUP($A39,House!$A$4:$DS$438,27,FALSE)</f>
        <v>#N/A</v>
      </c>
      <c r="AD39" s="162" t="str">
        <f>VLOOKUP($A39,House!$A$4:$DS$438,28,FALSE)</f>
        <v>#N/A</v>
      </c>
      <c r="AE39" s="43" t="str">
        <f>VLOOKUP($A39,House!$A$4:$DS$438,29,FALSE)</f>
        <v>#N/A</v>
      </c>
      <c r="AF39" s="162" t="str">
        <f>VLOOKUP($A39,House!$A$4:$DS$438,30,FALSE)</f>
        <v>#N/A</v>
      </c>
      <c r="AG39" s="43" t="str">
        <f>VLOOKUP($A39,House!$A$4:$DS$438,31,FALSE)</f>
        <v>#N/A</v>
      </c>
      <c r="AH39" s="162" t="str">
        <f>VLOOKUP($A39,House!$A$4:$DS$438,32,FALSE)</f>
        <v>#N/A</v>
      </c>
      <c r="AI39" s="43" t="str">
        <f>VLOOKUP($A39,House!$A$4:$DS$438,33,FALSE)</f>
        <v>#N/A</v>
      </c>
      <c r="AJ39" s="44" t="str">
        <f>VLOOKUP($A39,House!$A$4:$DS$438,34,FALSE)</f>
        <v>#N/A</v>
      </c>
      <c r="AK39" s="44" t="str">
        <f>VLOOKUP($A39,House!$A$4:$DS$438,35,FALSE)</f>
        <v>#N/A</v>
      </c>
      <c r="AL39" s="44" t="str">
        <f>VLOOKUP($A39,House!$A$4:$DS$438,36,FALSE)</f>
        <v>#N/A</v>
      </c>
      <c r="AM39" s="44" t="str">
        <f>VLOOKUP($A39,House!$A$4:$DS$438,37,FALSE)</f>
        <v>#N/A</v>
      </c>
      <c r="AN39" s="44" t="str">
        <f>VLOOKUP($A39,House!$A$4:$DS$438,38,FALSE)</f>
        <v>#N/A</v>
      </c>
      <c r="AO39" s="43" t="str">
        <f>VLOOKUP($A39,House!$A$4:$DS$438,39,FALSE)</f>
        <v>#N/A</v>
      </c>
      <c r="AP39" s="44" t="str">
        <f>VLOOKUP($A39,House!$A$4:$DS$438,40,FALSE)</f>
        <v>#N/A</v>
      </c>
      <c r="AQ39" s="44" t="str">
        <f>VLOOKUP($A39,House!$A$4:$DS$438,41,FALSE)</f>
        <v>#N/A</v>
      </c>
      <c r="AR39" s="44" t="str">
        <f>VLOOKUP($A39,House!$A$4:$DS$438,42,FALSE)</f>
        <v>#N/A</v>
      </c>
      <c r="AS39" s="44" t="str">
        <f>VLOOKUP($A39,House!$A$4:$DS$438,43,FALSE)</f>
        <v>#N/A</v>
      </c>
      <c r="AT39" s="163" t="str">
        <f>VLOOKUP($A39,House!$A$4:$DS$438,44,FALSE)</f>
        <v>#N/A</v>
      </c>
      <c r="AU39" s="116" t="str">
        <f>VLOOKUP($A39,House!$A$4:$DS$438,45,FALSE)</f>
        <v>#N/A</v>
      </c>
      <c r="AV39" s="46" t="str">
        <f>VLOOKUP($A39,House!$A$4:$DS$438,46,FALSE)</f>
        <v>#N/A</v>
      </c>
      <c r="AW39" s="47" t="str">
        <f>VLOOKUP($A39,House!$A$4:$DS$438,47,FALSE)</f>
        <v>#N/A</v>
      </c>
      <c r="AX39" s="46" t="str">
        <f>VLOOKUP($A39,House!$A$4:$DS$438,48,FALSE)</f>
        <v>#N/A</v>
      </c>
      <c r="AY39" s="47" t="str">
        <f>VLOOKUP($A39,House!$A$4:$DS$438,49,FALSE)</f>
        <v>#N/A</v>
      </c>
      <c r="AZ39" s="164" t="str">
        <f>VLOOKUP($A39,House!$A$4:$DS$438,50,FALSE)</f>
        <v>#N/A</v>
      </c>
      <c r="BA39" s="48" t="str">
        <f>VLOOKUP($A39,House!$A$4:$DS$438,51,FALSE)</f>
        <v>#N/A</v>
      </c>
      <c r="BB39" s="49" t="str">
        <f>VLOOKUP($A39,House!$A$4:$DS$438,52,FALSE)</f>
        <v>#N/A</v>
      </c>
      <c r="BC39" s="50" t="str">
        <f>VLOOKUP($A39,House!$A$4:$DS$438,53,FALSE)</f>
        <v>#N/A</v>
      </c>
      <c r="BD39" s="49" t="str">
        <f>VLOOKUP($A39,House!$A$4:$DS$438,54,FALSE)</f>
        <v>#N/A</v>
      </c>
      <c r="BE39" s="165" t="str">
        <f>VLOOKUP($A39,House!$A$4:$DS$438,55,FALSE)</f>
        <v>#N/A</v>
      </c>
      <c r="BF39" s="49" t="str">
        <f>VLOOKUP($A39,House!$A$4:$DS$438,56,FALSE)</f>
        <v>#N/A</v>
      </c>
      <c r="BG39" s="44" t="str">
        <f>VLOOKUP($A39,House!$A$4:$DS$438,57,FALSE)</f>
        <v>#N/A</v>
      </c>
      <c r="BH39" s="162" t="str">
        <f>VLOOKUP($A39,House!$A$4:$DS$438,58,FALSE)</f>
        <v>#N/A</v>
      </c>
      <c r="BI39" s="100" t="str">
        <f>VLOOKUP($A39,House!$A$4:$DS$438,59,FALSE)</f>
        <v>#N/A</v>
      </c>
      <c r="BJ39" s="39" t="str">
        <f>VLOOKUP($A39,House!$A$4:$DS$438,60,FALSE)</f>
        <v>#N/A</v>
      </c>
      <c r="BK39" s="40" t="str">
        <f>VLOOKUP($A39,House!$A$4:$DS$438,61,FALSE)</f>
        <v>#N/A</v>
      </c>
      <c r="BL39" s="40" t="str">
        <f>VLOOKUP($A39,House!$A$4:$DS$438,62,FALSE)</f>
        <v>#N/A</v>
      </c>
      <c r="BM39" s="39" t="str">
        <f>VLOOKUP($A39,House!$A$4:$DS$438,63,FALSE)</f>
        <v>#N/A</v>
      </c>
      <c r="BN39" s="40" t="str">
        <f>VLOOKUP($A39,House!$A$4:$DS$438,64,FALSE)</f>
        <v>#N/A</v>
      </c>
      <c r="BO39" s="40" t="str">
        <f>VLOOKUP($A39,House!$A$4:$DS$438,65,FALSE)</f>
        <v>#N/A</v>
      </c>
      <c r="BP39" s="39" t="str">
        <f>VLOOKUP($A39,House!$A$4:$DS$438,66,FALSE)</f>
        <v>#N/A</v>
      </c>
      <c r="BQ39" s="40" t="str">
        <f>VLOOKUP($A39,House!$A$4:$DS$438,67,FALSE)</f>
        <v>#N/A</v>
      </c>
      <c r="BR39" s="40" t="str">
        <f>VLOOKUP($A39,House!$A$4:$DS$438,68,FALSE)</f>
        <v>#N/A</v>
      </c>
      <c r="BS39" s="39" t="str">
        <f>VLOOKUP($A39,House!$A$4:$DS$438,69,FALSE)</f>
        <v>#N/A</v>
      </c>
      <c r="BT39" s="40" t="str">
        <f>VLOOKUP($A39,House!$A$4:$DS$438,70,FALSE)</f>
        <v>#N/A</v>
      </c>
      <c r="BU39" s="40" t="str">
        <f>VLOOKUP($A39,House!$A$4:$DS$438,71,FALSE)</f>
        <v>#N/A</v>
      </c>
      <c r="BV39" s="39" t="str">
        <f>VLOOKUP($A39,House!$A$4:$DS$438,72,FALSE)</f>
        <v>#N/A</v>
      </c>
      <c r="BW39" s="40" t="str">
        <f>VLOOKUP($A39,House!$A$4:$DS$438,73,FALSE)</f>
        <v>#N/A</v>
      </c>
      <c r="BX39" s="40" t="str">
        <f>VLOOKUP($A39,House!$A$4:$DS$438,74,FALSE)</f>
        <v>#N/A</v>
      </c>
      <c r="BY39" s="40" t="str">
        <f>VLOOKUP($A39,House!$A$4:$DS$438,75,FALSE)</f>
        <v>#N/A</v>
      </c>
      <c r="BZ39" s="40" t="str">
        <f>VLOOKUP($A39,House!$A$4:$DS$438,76,FALSE)</f>
        <v>#N/A</v>
      </c>
      <c r="CA39" s="159" t="str">
        <f>VLOOKUP($A39,House!$A$4:$DS$438,77,FALSE)</f>
        <v>#N/A</v>
      </c>
      <c r="CB39" s="39" t="str">
        <f>VLOOKUP($A39,House!$A$4:$DS$438,78,FALSE)</f>
        <v>#N/A</v>
      </c>
      <c r="CC39" s="40" t="str">
        <f>VLOOKUP($A39,House!$A$4:$DS$438,79,FALSE)</f>
        <v>#N/A</v>
      </c>
      <c r="CD39" s="40" t="str">
        <f>VLOOKUP($A39,House!$A$4:$DS$438,80,FALSE)</f>
        <v>#N/A</v>
      </c>
      <c r="CE39" s="159" t="str">
        <f>VLOOKUP($A39,House!$A$4:$DS$438,81,FALSE)</f>
        <v>#N/A</v>
      </c>
      <c r="CF39" s="39" t="str">
        <f>VLOOKUP($A39,House!$A$4:$DS$438,82,FALSE)</f>
        <v>#N/A</v>
      </c>
      <c r="CG39" s="40" t="str">
        <f>VLOOKUP($A39,House!$A$4:$DS$438,83,FALSE)</f>
        <v>#N/A</v>
      </c>
      <c r="CH39" s="40" t="str">
        <f>VLOOKUP($A39,House!$A$4:$DS$438,84,FALSE)</f>
        <v>#N/A</v>
      </c>
      <c r="CI39" s="159" t="str">
        <f>VLOOKUP($A39,House!$A$4:$DS$438,85,FALSE)</f>
        <v>#N/A</v>
      </c>
      <c r="CJ39" s="39" t="str">
        <f>VLOOKUP($A39,House!$A$4:$DS$438,86,FALSE)</f>
        <v>#N/A</v>
      </c>
      <c r="CK39" s="40" t="str">
        <f>VLOOKUP($A39,House!$A$4:$DS$438,87,FALSE)</f>
        <v>#N/A</v>
      </c>
      <c r="CL39" s="40" t="str">
        <f>VLOOKUP($A39,House!$A$4:$DS$438,88,FALSE)</f>
        <v>#N/A</v>
      </c>
      <c r="CM39" s="159" t="str">
        <f>VLOOKUP($A39,House!$A$4:$DS$438,89,FALSE)</f>
        <v>#N/A</v>
      </c>
      <c r="CN39" s="39" t="str">
        <f>VLOOKUP($A39,House!$A$4:$DS$438,90,FALSE)</f>
        <v>#N/A</v>
      </c>
      <c r="CO39" s="159" t="str">
        <f>VLOOKUP($A39,House!$A$4:$DS$438,91,FALSE)</f>
        <v>#N/A</v>
      </c>
      <c r="CP39" s="39" t="str">
        <f>VLOOKUP($A39,House!$A$4:$DS$438,92,FALSE)</f>
        <v>#N/A</v>
      </c>
      <c r="CQ39" s="40" t="str">
        <f>VLOOKUP($A39,House!$A$4:$DS$438,93,FALSE)</f>
        <v>#N/A</v>
      </c>
      <c r="CR39" s="40" t="str">
        <f>VLOOKUP($A39,House!$A$4:$DS$438,94,FALSE)</f>
        <v>#N/A</v>
      </c>
      <c r="CS39" s="159" t="str">
        <f>VLOOKUP($A39,House!$A$4:$DS$438,95,FALSE)</f>
        <v>#N/A</v>
      </c>
      <c r="CT39" s="39" t="str">
        <f>VLOOKUP($A39,House!$A$4:$DS$438,96,FALSE)</f>
        <v>#N/A</v>
      </c>
      <c r="CU39" s="40" t="str">
        <f>VLOOKUP($A39,House!$A$4:$DS$438,97,FALSE)</f>
        <v>#N/A</v>
      </c>
      <c r="CV39" s="40" t="str">
        <f>VLOOKUP($A39,House!$A$4:$DS$438,98,FALSE)</f>
        <v>#N/A</v>
      </c>
      <c r="CW39" s="40" t="str">
        <f>VLOOKUP($A39,House!$A$4:$DS$438,99,FALSE)</f>
        <v>#N/A</v>
      </c>
      <c r="CX39" s="40" t="str">
        <f>VLOOKUP($A39,House!$A$4:$DS$438,100,FALSE)</f>
        <v>#N/A</v>
      </c>
      <c r="CY39" s="40" t="str">
        <f>VLOOKUP($A39,House!$A$4:$DS$438,101,FALSE)</f>
        <v>#N/A</v>
      </c>
      <c r="CZ39" s="40" t="str">
        <f>VLOOKUP($A39,House!$A$4:$DS$438,102,FALSE)</f>
        <v>#N/A</v>
      </c>
      <c r="DA39" s="39" t="str">
        <f>VLOOKUP($A39,House!$A$4:$DS$438,103,FALSE)</f>
        <v>#N/A</v>
      </c>
      <c r="DB39" s="40" t="str">
        <f>VLOOKUP($A39,House!$A$4:$DS$438,104,FALSE)</f>
        <v>#N/A</v>
      </c>
      <c r="DC39" s="40" t="str">
        <f>VLOOKUP($A39,House!$A$4:$DS$438,105,FALSE)</f>
        <v>#N/A</v>
      </c>
      <c r="DD39" s="40" t="str">
        <f>VLOOKUP($A39,House!$A$4:$DS$438,106,FALSE)</f>
        <v>#N/A</v>
      </c>
      <c r="DE39" s="40" t="str">
        <f>VLOOKUP($A39,House!$A$4:$DS$438,107,FALSE)</f>
        <v>#N/A</v>
      </c>
      <c r="DF39" s="40" t="str">
        <f>VLOOKUP($A39,House!$A$4:$DS$438,108,FALSE)</f>
        <v>#N/A</v>
      </c>
      <c r="DG39" s="40" t="str">
        <f>VLOOKUP($A39,House!$A$4:$DS$438,109,FALSE)</f>
        <v>#N/A</v>
      </c>
      <c r="DH39" s="39" t="str">
        <f>VLOOKUP($A39,House!$A$4:$DS$438,110,FALSE)</f>
        <v>#N/A</v>
      </c>
      <c r="DI39" s="40" t="str">
        <f>VLOOKUP($A39,House!$A$4:$DS$438,111,FALSE)</f>
        <v>#N/A</v>
      </c>
      <c r="DJ39" s="40" t="str">
        <f>VLOOKUP($A39,House!$A$4:$DS$438,112,FALSE)</f>
        <v>#N/A</v>
      </c>
      <c r="DK39" s="40" t="str">
        <f>VLOOKUP($A39,House!$A$4:$DS$438,113,FALSE)</f>
        <v>#N/A</v>
      </c>
      <c r="DL39" s="40" t="str">
        <f>VLOOKUP($A39,House!$A$4:$DS$438,114,FALSE)</f>
        <v>#N/A</v>
      </c>
      <c r="DM39" s="40" t="str">
        <f>VLOOKUP($A39,House!$A$4:$DS$438,115,FALSE)</f>
        <v>#N/A</v>
      </c>
      <c r="DN39" s="159" t="str">
        <f>VLOOKUP($A39,House!$A$4:$DS$438,116,FALSE)</f>
        <v>#N/A</v>
      </c>
      <c r="DO39" s="39" t="str">
        <f>VLOOKUP($A39,House!$A$4:$DS$438,117,FALSE)</f>
        <v>#N/A</v>
      </c>
      <c r="DP39" s="40" t="str">
        <f>VLOOKUP($A39,House!$A$4:$DS$438,118,FALSE)</f>
        <v>#N/A</v>
      </c>
      <c r="DQ39" s="40" t="str">
        <f>VLOOKUP($A39,House!$A$4:$DS$438,119,FALSE)</f>
        <v>#N/A</v>
      </c>
      <c r="DR39" s="40" t="str">
        <f>VLOOKUP($A39,House!$A$4:$DS$438,120,FALSE)</f>
        <v>#N/A</v>
      </c>
      <c r="DS39" s="40" t="str">
        <f>VLOOKUP($A39,House!$A$4:$DS$438,121,FALSE)</f>
        <v>#N/A</v>
      </c>
      <c r="DT39" s="40" t="str">
        <f>VLOOKUP($A39,House!$A$4:$DS$438,122,FALSE)</f>
        <v>#N/A</v>
      </c>
      <c r="DU39" s="159" t="str">
        <f>VLOOKUP($A39,House!$A$4:$DS$438,123,FALSE)</f>
        <v>#N/A</v>
      </c>
    </row>
    <row r="40" spans="1:125" hidden="1">
      <c r="A40" s="155"/>
      <c r="B40" s="155" t="str">
        <f>VLOOKUP($A40,House!$A$4:$DS$438,2,FALSE)</f>
        <v>#N/A</v>
      </c>
      <c r="C40" s="140" t="str">
        <f>VLOOKUP($A40,House!$A$4:$DS$438,3,FALSE)</f>
        <v>#N/A</v>
      </c>
      <c r="D40" s="97" t="str">
        <f>VLOOKUP($A40,House!$A$4:$DS$438,4,FALSE)</f>
        <v>#N/A</v>
      </c>
      <c r="E40" s="4" t="str">
        <f>VLOOKUP($A40,House!$A$4:$DS$438,5,FALSE)</f>
        <v>#N/A</v>
      </c>
      <c r="F40" s="29" t="str">
        <f>VLOOKUP($A40,House!$A$4:$DS$438,6,FALSE)</f>
        <v>#N/A</v>
      </c>
      <c r="G40" s="156" t="str">
        <f>VLOOKUP($A40,House!$A$4:$DS$438,7,FALSE)</f>
        <v>#N/A</v>
      </c>
      <c r="H40" s="98"/>
      <c r="I40" s="99"/>
      <c r="J40" s="166" t="str">
        <f>VLOOKUP($A40,House!$A$4:$DS$438,8,FALSE)</f>
        <v>#N/A</v>
      </c>
      <c r="K40" s="150" t="str">
        <f>VLOOKUP($A40,House!$A$4:$DS$438,9,FALSE)</f>
        <v>#N/A</v>
      </c>
      <c r="L40" s="100" t="str">
        <f>VLOOKUP($A40,House!$A$4:$DS$438,10,FALSE)</f>
        <v>#N/A</v>
      </c>
      <c r="M40" s="100" t="str">
        <f>VLOOKUP($A40,House!$A$4:$DS$438,11,FALSE)</f>
        <v>#N/A</v>
      </c>
      <c r="N40" s="100" t="str">
        <f>VLOOKUP($A40,House!$A$4:$DS$438,12,FALSE)</f>
        <v>#N/A</v>
      </c>
      <c r="O40" s="100" t="str">
        <f>VLOOKUP($A40,House!$A$4:$DS$438,13,FALSE)</f>
        <v>#N/A</v>
      </c>
      <c r="P40" s="100" t="str">
        <f>VLOOKUP($A40,House!$A$4:$DS$438,14,FALSE)</f>
        <v>#N/A</v>
      </c>
      <c r="Q40" s="43" t="str">
        <f>VLOOKUP($A40,House!$A$4:$DS$438,15,FALSE)</f>
        <v>#N/A</v>
      </c>
      <c r="R40" s="162" t="str">
        <f>VLOOKUP($A40,House!$A$4:$DS$438,16,FALSE)</f>
        <v>#N/A</v>
      </c>
      <c r="S40" s="43" t="str">
        <f>VLOOKUP($A40,House!$A$4:$DS$438,17,FALSE)</f>
        <v>#N/A</v>
      </c>
      <c r="T40" s="162" t="str">
        <f>VLOOKUP($A40,House!$A$4:$DS$438,18,FALSE)</f>
        <v>#N/A</v>
      </c>
      <c r="U40" s="43" t="str">
        <f>VLOOKUP($A40,House!$A$4:$DS$438,19,FALSE)</f>
        <v>#N/A</v>
      </c>
      <c r="V40" s="162" t="str">
        <f>VLOOKUP($A40,House!$A$4:$DS$438,20,FALSE)</f>
        <v>#N/A</v>
      </c>
      <c r="W40" s="43" t="str">
        <f>VLOOKUP($A40,House!$A$4:$DS$438,21,FALSE)</f>
        <v>#N/A</v>
      </c>
      <c r="X40" s="162" t="str">
        <f>VLOOKUP($A40,House!$A$4:$DS$438,22,FALSE)</f>
        <v>#N/A</v>
      </c>
      <c r="Y40" s="43" t="str">
        <f>VLOOKUP($A40,House!$A$4:$DS$438,23,FALSE)</f>
        <v>#N/A</v>
      </c>
      <c r="Z40" s="162" t="str">
        <f>VLOOKUP($A40,House!$A$4:$DS$438,24,FALSE)</f>
        <v>#N/A</v>
      </c>
      <c r="AA40" s="43" t="str">
        <f>VLOOKUP($A40,House!$A$4:$DS$438,25,FALSE)</f>
        <v>#N/A</v>
      </c>
      <c r="AB40" s="162" t="str">
        <f>VLOOKUP($A40,House!$A$4:$DS$438,26,FALSE)</f>
        <v>#N/A</v>
      </c>
      <c r="AC40" s="43" t="str">
        <f>VLOOKUP($A40,House!$A$4:$DS$438,27,FALSE)</f>
        <v>#N/A</v>
      </c>
      <c r="AD40" s="162" t="str">
        <f>VLOOKUP($A40,House!$A$4:$DS$438,28,FALSE)</f>
        <v>#N/A</v>
      </c>
      <c r="AE40" s="43" t="str">
        <f>VLOOKUP($A40,House!$A$4:$DS$438,29,FALSE)</f>
        <v>#N/A</v>
      </c>
      <c r="AF40" s="162" t="str">
        <f>VLOOKUP($A40,House!$A$4:$DS$438,30,FALSE)</f>
        <v>#N/A</v>
      </c>
      <c r="AG40" s="43" t="str">
        <f>VLOOKUP($A40,House!$A$4:$DS$438,31,FALSE)</f>
        <v>#N/A</v>
      </c>
      <c r="AH40" s="162" t="str">
        <f>VLOOKUP($A40,House!$A$4:$DS$438,32,FALSE)</f>
        <v>#N/A</v>
      </c>
      <c r="AI40" s="43" t="str">
        <f>VLOOKUP($A40,House!$A$4:$DS$438,33,FALSE)</f>
        <v>#N/A</v>
      </c>
      <c r="AJ40" s="44" t="str">
        <f>VLOOKUP($A40,House!$A$4:$DS$438,34,FALSE)</f>
        <v>#N/A</v>
      </c>
      <c r="AK40" s="44" t="str">
        <f>VLOOKUP($A40,House!$A$4:$DS$438,35,FALSE)</f>
        <v>#N/A</v>
      </c>
      <c r="AL40" s="44" t="str">
        <f>VLOOKUP($A40,House!$A$4:$DS$438,36,FALSE)</f>
        <v>#N/A</v>
      </c>
      <c r="AM40" s="44" t="str">
        <f>VLOOKUP($A40,House!$A$4:$DS$438,37,FALSE)</f>
        <v>#N/A</v>
      </c>
      <c r="AN40" s="44" t="str">
        <f>VLOOKUP($A40,House!$A$4:$DS$438,38,FALSE)</f>
        <v>#N/A</v>
      </c>
      <c r="AO40" s="43" t="str">
        <f>VLOOKUP($A40,House!$A$4:$DS$438,39,FALSE)</f>
        <v>#N/A</v>
      </c>
      <c r="AP40" s="44" t="str">
        <f>VLOOKUP($A40,House!$A$4:$DS$438,40,FALSE)</f>
        <v>#N/A</v>
      </c>
      <c r="AQ40" s="44" t="str">
        <f>VLOOKUP($A40,House!$A$4:$DS$438,41,FALSE)</f>
        <v>#N/A</v>
      </c>
      <c r="AR40" s="44" t="str">
        <f>VLOOKUP($A40,House!$A$4:$DS$438,42,FALSE)</f>
        <v>#N/A</v>
      </c>
      <c r="AS40" s="44" t="str">
        <f>VLOOKUP($A40,House!$A$4:$DS$438,43,FALSE)</f>
        <v>#N/A</v>
      </c>
      <c r="AT40" s="163" t="str">
        <f>VLOOKUP($A40,House!$A$4:$DS$438,44,FALSE)</f>
        <v>#N/A</v>
      </c>
      <c r="AU40" s="116" t="str">
        <f>VLOOKUP($A40,House!$A$4:$DS$438,45,FALSE)</f>
        <v>#N/A</v>
      </c>
      <c r="AV40" s="46" t="str">
        <f>VLOOKUP($A40,House!$A$4:$DS$438,46,FALSE)</f>
        <v>#N/A</v>
      </c>
      <c r="AW40" s="47" t="str">
        <f>VLOOKUP($A40,House!$A$4:$DS$438,47,FALSE)</f>
        <v>#N/A</v>
      </c>
      <c r="AX40" s="46" t="str">
        <f>VLOOKUP($A40,House!$A$4:$DS$438,48,FALSE)</f>
        <v>#N/A</v>
      </c>
      <c r="AY40" s="47" t="str">
        <f>VLOOKUP($A40,House!$A$4:$DS$438,49,FALSE)</f>
        <v>#N/A</v>
      </c>
      <c r="AZ40" s="164" t="str">
        <f>VLOOKUP($A40,House!$A$4:$DS$438,50,FALSE)</f>
        <v>#N/A</v>
      </c>
      <c r="BA40" s="48" t="str">
        <f>VLOOKUP($A40,House!$A$4:$DS$438,51,FALSE)</f>
        <v>#N/A</v>
      </c>
      <c r="BB40" s="49" t="str">
        <f>VLOOKUP($A40,House!$A$4:$DS$438,52,FALSE)</f>
        <v>#N/A</v>
      </c>
      <c r="BC40" s="50" t="str">
        <f>VLOOKUP($A40,House!$A$4:$DS$438,53,FALSE)</f>
        <v>#N/A</v>
      </c>
      <c r="BD40" s="49" t="str">
        <f>VLOOKUP($A40,House!$A$4:$DS$438,54,FALSE)</f>
        <v>#N/A</v>
      </c>
      <c r="BE40" s="165" t="str">
        <f>VLOOKUP($A40,House!$A$4:$DS$438,55,FALSE)</f>
        <v>#N/A</v>
      </c>
      <c r="BF40" s="49" t="str">
        <f>VLOOKUP($A40,House!$A$4:$DS$438,56,FALSE)</f>
        <v>#N/A</v>
      </c>
      <c r="BG40" s="44" t="str">
        <f>VLOOKUP($A40,House!$A$4:$DS$438,57,FALSE)</f>
        <v>#N/A</v>
      </c>
      <c r="BH40" s="162" t="str">
        <f>VLOOKUP($A40,House!$A$4:$DS$438,58,FALSE)</f>
        <v>#N/A</v>
      </c>
      <c r="BI40" s="100" t="str">
        <f>VLOOKUP($A40,House!$A$4:$DS$438,59,FALSE)</f>
        <v>#N/A</v>
      </c>
      <c r="BJ40" s="39" t="str">
        <f>VLOOKUP($A40,House!$A$4:$DS$438,60,FALSE)</f>
        <v>#N/A</v>
      </c>
      <c r="BK40" s="40" t="str">
        <f>VLOOKUP($A40,House!$A$4:$DS$438,61,FALSE)</f>
        <v>#N/A</v>
      </c>
      <c r="BL40" s="40" t="str">
        <f>VLOOKUP($A40,House!$A$4:$DS$438,62,FALSE)</f>
        <v>#N/A</v>
      </c>
      <c r="BM40" s="39" t="str">
        <f>VLOOKUP($A40,House!$A$4:$DS$438,63,FALSE)</f>
        <v>#N/A</v>
      </c>
      <c r="BN40" s="40" t="str">
        <f>VLOOKUP($A40,House!$A$4:$DS$438,64,FALSE)</f>
        <v>#N/A</v>
      </c>
      <c r="BO40" s="40" t="str">
        <f>VLOOKUP($A40,House!$A$4:$DS$438,65,FALSE)</f>
        <v>#N/A</v>
      </c>
      <c r="BP40" s="39" t="str">
        <f>VLOOKUP($A40,House!$A$4:$DS$438,66,FALSE)</f>
        <v>#N/A</v>
      </c>
      <c r="BQ40" s="40" t="str">
        <f>VLOOKUP($A40,House!$A$4:$DS$438,67,FALSE)</f>
        <v>#N/A</v>
      </c>
      <c r="BR40" s="40" t="str">
        <f>VLOOKUP($A40,House!$A$4:$DS$438,68,FALSE)</f>
        <v>#N/A</v>
      </c>
      <c r="BS40" s="39" t="str">
        <f>VLOOKUP($A40,House!$A$4:$DS$438,69,FALSE)</f>
        <v>#N/A</v>
      </c>
      <c r="BT40" s="40" t="str">
        <f>VLOOKUP($A40,House!$A$4:$DS$438,70,FALSE)</f>
        <v>#N/A</v>
      </c>
      <c r="BU40" s="40" t="str">
        <f>VLOOKUP($A40,House!$A$4:$DS$438,71,FALSE)</f>
        <v>#N/A</v>
      </c>
      <c r="BV40" s="39" t="str">
        <f>VLOOKUP($A40,House!$A$4:$DS$438,72,FALSE)</f>
        <v>#N/A</v>
      </c>
      <c r="BW40" s="40" t="str">
        <f>VLOOKUP($A40,House!$A$4:$DS$438,73,FALSE)</f>
        <v>#N/A</v>
      </c>
      <c r="BX40" s="40" t="str">
        <f>VLOOKUP($A40,House!$A$4:$DS$438,74,FALSE)</f>
        <v>#N/A</v>
      </c>
      <c r="BY40" s="40" t="str">
        <f>VLOOKUP($A40,House!$A$4:$DS$438,75,FALSE)</f>
        <v>#N/A</v>
      </c>
      <c r="BZ40" s="40" t="str">
        <f>VLOOKUP($A40,House!$A$4:$DS$438,76,FALSE)</f>
        <v>#N/A</v>
      </c>
      <c r="CA40" s="159" t="str">
        <f>VLOOKUP($A40,House!$A$4:$DS$438,77,FALSE)</f>
        <v>#N/A</v>
      </c>
      <c r="CB40" s="39" t="str">
        <f>VLOOKUP($A40,House!$A$4:$DS$438,78,FALSE)</f>
        <v>#N/A</v>
      </c>
      <c r="CC40" s="40" t="str">
        <f>VLOOKUP($A40,House!$A$4:$DS$438,79,FALSE)</f>
        <v>#N/A</v>
      </c>
      <c r="CD40" s="40" t="str">
        <f>VLOOKUP($A40,House!$A$4:$DS$438,80,FALSE)</f>
        <v>#N/A</v>
      </c>
      <c r="CE40" s="159" t="str">
        <f>VLOOKUP($A40,House!$A$4:$DS$438,81,FALSE)</f>
        <v>#N/A</v>
      </c>
      <c r="CF40" s="39" t="str">
        <f>VLOOKUP($A40,House!$A$4:$DS$438,82,FALSE)</f>
        <v>#N/A</v>
      </c>
      <c r="CG40" s="40" t="str">
        <f>VLOOKUP($A40,House!$A$4:$DS$438,83,FALSE)</f>
        <v>#N/A</v>
      </c>
      <c r="CH40" s="40" t="str">
        <f>VLOOKUP($A40,House!$A$4:$DS$438,84,FALSE)</f>
        <v>#N/A</v>
      </c>
      <c r="CI40" s="159" t="str">
        <f>VLOOKUP($A40,House!$A$4:$DS$438,85,FALSE)</f>
        <v>#N/A</v>
      </c>
      <c r="CJ40" s="39" t="str">
        <f>VLOOKUP($A40,House!$A$4:$DS$438,86,FALSE)</f>
        <v>#N/A</v>
      </c>
      <c r="CK40" s="40" t="str">
        <f>VLOOKUP($A40,House!$A$4:$DS$438,87,FALSE)</f>
        <v>#N/A</v>
      </c>
      <c r="CL40" s="40" t="str">
        <f>VLOOKUP($A40,House!$A$4:$DS$438,88,FALSE)</f>
        <v>#N/A</v>
      </c>
      <c r="CM40" s="159" t="str">
        <f>VLOOKUP($A40,House!$A$4:$DS$438,89,FALSE)</f>
        <v>#N/A</v>
      </c>
      <c r="CN40" s="39" t="str">
        <f>VLOOKUP($A40,House!$A$4:$DS$438,90,FALSE)</f>
        <v>#N/A</v>
      </c>
      <c r="CO40" s="159" t="str">
        <f>VLOOKUP($A40,House!$A$4:$DS$438,91,FALSE)</f>
        <v>#N/A</v>
      </c>
      <c r="CP40" s="39" t="str">
        <f>VLOOKUP($A40,House!$A$4:$DS$438,92,FALSE)</f>
        <v>#N/A</v>
      </c>
      <c r="CQ40" s="40" t="str">
        <f>VLOOKUP($A40,House!$A$4:$DS$438,93,FALSE)</f>
        <v>#N/A</v>
      </c>
      <c r="CR40" s="40" t="str">
        <f>VLOOKUP($A40,House!$A$4:$DS$438,94,FALSE)</f>
        <v>#N/A</v>
      </c>
      <c r="CS40" s="159" t="str">
        <f>VLOOKUP($A40,House!$A$4:$DS$438,95,FALSE)</f>
        <v>#N/A</v>
      </c>
      <c r="CT40" s="39" t="str">
        <f>VLOOKUP($A40,House!$A$4:$DS$438,96,FALSE)</f>
        <v>#N/A</v>
      </c>
      <c r="CU40" s="40" t="str">
        <f>VLOOKUP($A40,House!$A$4:$DS$438,97,FALSE)</f>
        <v>#N/A</v>
      </c>
      <c r="CV40" s="40" t="str">
        <f>VLOOKUP($A40,House!$A$4:$DS$438,98,FALSE)</f>
        <v>#N/A</v>
      </c>
      <c r="CW40" s="40" t="str">
        <f>VLOOKUP($A40,House!$A$4:$DS$438,99,FALSE)</f>
        <v>#N/A</v>
      </c>
      <c r="CX40" s="40" t="str">
        <f>VLOOKUP($A40,House!$A$4:$DS$438,100,FALSE)</f>
        <v>#N/A</v>
      </c>
      <c r="CY40" s="40" t="str">
        <f>VLOOKUP($A40,House!$A$4:$DS$438,101,FALSE)</f>
        <v>#N/A</v>
      </c>
      <c r="CZ40" s="40" t="str">
        <f>VLOOKUP($A40,House!$A$4:$DS$438,102,FALSE)</f>
        <v>#N/A</v>
      </c>
      <c r="DA40" s="39" t="str">
        <f>VLOOKUP($A40,House!$A$4:$DS$438,103,FALSE)</f>
        <v>#N/A</v>
      </c>
      <c r="DB40" s="40" t="str">
        <f>VLOOKUP($A40,House!$A$4:$DS$438,104,FALSE)</f>
        <v>#N/A</v>
      </c>
      <c r="DC40" s="40" t="str">
        <f>VLOOKUP($A40,House!$A$4:$DS$438,105,FALSE)</f>
        <v>#N/A</v>
      </c>
      <c r="DD40" s="40" t="str">
        <f>VLOOKUP($A40,House!$A$4:$DS$438,106,FALSE)</f>
        <v>#N/A</v>
      </c>
      <c r="DE40" s="40" t="str">
        <f>VLOOKUP($A40,House!$A$4:$DS$438,107,FALSE)</f>
        <v>#N/A</v>
      </c>
      <c r="DF40" s="40" t="str">
        <f>VLOOKUP($A40,House!$A$4:$DS$438,108,FALSE)</f>
        <v>#N/A</v>
      </c>
      <c r="DG40" s="40" t="str">
        <f>VLOOKUP($A40,House!$A$4:$DS$438,109,FALSE)</f>
        <v>#N/A</v>
      </c>
      <c r="DH40" s="39" t="str">
        <f>VLOOKUP($A40,House!$A$4:$DS$438,110,FALSE)</f>
        <v>#N/A</v>
      </c>
      <c r="DI40" s="40" t="str">
        <f>VLOOKUP($A40,House!$A$4:$DS$438,111,FALSE)</f>
        <v>#N/A</v>
      </c>
      <c r="DJ40" s="40" t="str">
        <f>VLOOKUP($A40,House!$A$4:$DS$438,112,FALSE)</f>
        <v>#N/A</v>
      </c>
      <c r="DK40" s="40" t="str">
        <f>VLOOKUP($A40,House!$A$4:$DS$438,113,FALSE)</f>
        <v>#N/A</v>
      </c>
      <c r="DL40" s="40" t="str">
        <f>VLOOKUP($A40,House!$A$4:$DS$438,114,FALSE)</f>
        <v>#N/A</v>
      </c>
      <c r="DM40" s="40" t="str">
        <f>VLOOKUP($A40,House!$A$4:$DS$438,115,FALSE)</f>
        <v>#N/A</v>
      </c>
      <c r="DN40" s="159" t="str">
        <f>VLOOKUP($A40,House!$A$4:$DS$438,116,FALSE)</f>
        <v>#N/A</v>
      </c>
      <c r="DO40" s="39" t="str">
        <f>VLOOKUP($A40,House!$A$4:$DS$438,117,FALSE)</f>
        <v>#N/A</v>
      </c>
      <c r="DP40" s="40" t="str">
        <f>VLOOKUP($A40,House!$A$4:$DS$438,118,FALSE)</f>
        <v>#N/A</v>
      </c>
      <c r="DQ40" s="40" t="str">
        <f>VLOOKUP($A40,House!$A$4:$DS$438,119,FALSE)</f>
        <v>#N/A</v>
      </c>
      <c r="DR40" s="40" t="str">
        <f>VLOOKUP($A40,House!$A$4:$DS$438,120,FALSE)</f>
        <v>#N/A</v>
      </c>
      <c r="DS40" s="40" t="str">
        <f>VLOOKUP($A40,House!$A$4:$DS$438,121,FALSE)</f>
        <v>#N/A</v>
      </c>
      <c r="DT40" s="40" t="str">
        <f>VLOOKUP($A40,House!$A$4:$DS$438,122,FALSE)</f>
        <v>#N/A</v>
      </c>
      <c r="DU40" s="159" t="str">
        <f>VLOOKUP($A40,House!$A$4:$DS$438,123,FALSE)</f>
        <v>#N/A</v>
      </c>
    </row>
    <row r="41" spans="1:125" hidden="1">
      <c r="A41" s="154"/>
      <c r="B41" s="154" t="str">
        <f>VLOOKUP($A41,House!$A$4:$DS$438,2,FALSE)</f>
        <v>#N/A</v>
      </c>
      <c r="C41" s="140" t="str">
        <f>VLOOKUP($A41,House!$A$4:$DS$438,3,FALSE)</f>
        <v>#N/A</v>
      </c>
      <c r="D41" s="97" t="str">
        <f>VLOOKUP($A41,House!$A$4:$DS$438,4,FALSE)</f>
        <v>#N/A</v>
      </c>
      <c r="E41" s="4" t="str">
        <f>VLOOKUP($A41,House!$A$4:$DS$438,5,FALSE)</f>
        <v>#N/A</v>
      </c>
      <c r="F41" s="29" t="str">
        <f>VLOOKUP($A41,House!$A$4:$DS$438,6,FALSE)</f>
        <v>#N/A</v>
      </c>
      <c r="G41" s="156" t="str">
        <f>VLOOKUP($A41,House!$A$4:$DS$438,7,FALSE)</f>
        <v>#N/A</v>
      </c>
      <c r="H41" s="98"/>
      <c r="I41" s="99"/>
      <c r="J41" s="166" t="str">
        <f>VLOOKUP($A41,House!$A$4:$DS$438,8,FALSE)</f>
        <v>#N/A</v>
      </c>
      <c r="K41" s="150" t="str">
        <f>VLOOKUP($A41,House!$A$4:$DS$438,9,FALSE)</f>
        <v>#N/A</v>
      </c>
      <c r="L41" s="100" t="str">
        <f>VLOOKUP($A41,House!$A$4:$DS$438,10,FALSE)</f>
        <v>#N/A</v>
      </c>
      <c r="M41" s="100" t="str">
        <f>VLOOKUP($A41,House!$A$4:$DS$438,11,FALSE)</f>
        <v>#N/A</v>
      </c>
      <c r="N41" s="100" t="str">
        <f>VLOOKUP($A41,House!$A$4:$DS$438,12,FALSE)</f>
        <v>#N/A</v>
      </c>
      <c r="O41" s="100" t="str">
        <f>VLOOKUP($A41,House!$A$4:$DS$438,13,FALSE)</f>
        <v>#N/A</v>
      </c>
      <c r="P41" s="100" t="str">
        <f>VLOOKUP($A41,House!$A$4:$DS$438,14,FALSE)</f>
        <v>#N/A</v>
      </c>
      <c r="Q41" s="43" t="str">
        <f>VLOOKUP($A41,House!$A$4:$DS$438,15,FALSE)</f>
        <v>#N/A</v>
      </c>
      <c r="R41" s="162" t="str">
        <f>VLOOKUP($A41,House!$A$4:$DS$438,16,FALSE)</f>
        <v>#N/A</v>
      </c>
      <c r="S41" s="43" t="str">
        <f>VLOOKUP($A41,House!$A$4:$DS$438,17,FALSE)</f>
        <v>#N/A</v>
      </c>
      <c r="T41" s="162" t="str">
        <f>VLOOKUP($A41,House!$A$4:$DS$438,18,FALSE)</f>
        <v>#N/A</v>
      </c>
      <c r="U41" s="43" t="str">
        <f>VLOOKUP($A41,House!$A$4:$DS$438,19,FALSE)</f>
        <v>#N/A</v>
      </c>
      <c r="V41" s="162" t="str">
        <f>VLOOKUP($A41,House!$A$4:$DS$438,20,FALSE)</f>
        <v>#N/A</v>
      </c>
      <c r="W41" s="43" t="str">
        <f>VLOOKUP($A41,House!$A$4:$DS$438,21,FALSE)</f>
        <v>#N/A</v>
      </c>
      <c r="X41" s="162" t="str">
        <f>VLOOKUP($A41,House!$A$4:$DS$438,22,FALSE)</f>
        <v>#N/A</v>
      </c>
      <c r="Y41" s="43" t="str">
        <f>VLOOKUP($A41,House!$A$4:$DS$438,23,FALSE)</f>
        <v>#N/A</v>
      </c>
      <c r="Z41" s="162" t="str">
        <f>VLOOKUP($A41,House!$A$4:$DS$438,24,FALSE)</f>
        <v>#N/A</v>
      </c>
      <c r="AA41" s="43" t="str">
        <f>VLOOKUP($A41,House!$A$4:$DS$438,25,FALSE)</f>
        <v>#N/A</v>
      </c>
      <c r="AB41" s="162" t="str">
        <f>VLOOKUP($A41,House!$A$4:$DS$438,26,FALSE)</f>
        <v>#N/A</v>
      </c>
      <c r="AC41" s="43" t="str">
        <f>VLOOKUP($A41,House!$A$4:$DS$438,27,FALSE)</f>
        <v>#N/A</v>
      </c>
      <c r="AD41" s="162" t="str">
        <f>VLOOKUP($A41,House!$A$4:$DS$438,28,FALSE)</f>
        <v>#N/A</v>
      </c>
      <c r="AE41" s="43" t="str">
        <f>VLOOKUP($A41,House!$A$4:$DS$438,29,FALSE)</f>
        <v>#N/A</v>
      </c>
      <c r="AF41" s="162" t="str">
        <f>VLOOKUP($A41,House!$A$4:$DS$438,30,FALSE)</f>
        <v>#N/A</v>
      </c>
      <c r="AG41" s="43" t="str">
        <f>VLOOKUP($A41,House!$A$4:$DS$438,31,FALSE)</f>
        <v>#N/A</v>
      </c>
      <c r="AH41" s="162" t="str">
        <f>VLOOKUP($A41,House!$A$4:$DS$438,32,FALSE)</f>
        <v>#N/A</v>
      </c>
      <c r="AI41" s="43" t="str">
        <f>VLOOKUP($A41,House!$A$4:$DS$438,33,FALSE)</f>
        <v>#N/A</v>
      </c>
      <c r="AJ41" s="44" t="str">
        <f>VLOOKUP($A41,House!$A$4:$DS$438,34,FALSE)</f>
        <v>#N/A</v>
      </c>
      <c r="AK41" s="44" t="str">
        <f>VLOOKUP($A41,House!$A$4:$DS$438,35,FALSE)</f>
        <v>#N/A</v>
      </c>
      <c r="AL41" s="44" t="str">
        <f>VLOOKUP($A41,House!$A$4:$DS$438,36,FALSE)</f>
        <v>#N/A</v>
      </c>
      <c r="AM41" s="44" t="str">
        <f>VLOOKUP($A41,House!$A$4:$DS$438,37,FALSE)</f>
        <v>#N/A</v>
      </c>
      <c r="AN41" s="44" t="str">
        <f>VLOOKUP($A41,House!$A$4:$DS$438,38,FALSE)</f>
        <v>#N/A</v>
      </c>
      <c r="AO41" s="43" t="str">
        <f>VLOOKUP($A41,House!$A$4:$DS$438,39,FALSE)</f>
        <v>#N/A</v>
      </c>
      <c r="AP41" s="44" t="str">
        <f>VLOOKUP($A41,House!$A$4:$DS$438,40,FALSE)</f>
        <v>#N/A</v>
      </c>
      <c r="AQ41" s="44" t="str">
        <f>VLOOKUP($A41,House!$A$4:$DS$438,41,FALSE)</f>
        <v>#N/A</v>
      </c>
      <c r="AR41" s="44" t="str">
        <f>VLOOKUP($A41,House!$A$4:$DS$438,42,FALSE)</f>
        <v>#N/A</v>
      </c>
      <c r="AS41" s="44" t="str">
        <f>VLOOKUP($A41,House!$A$4:$DS$438,43,FALSE)</f>
        <v>#N/A</v>
      </c>
      <c r="AT41" s="163" t="str">
        <f>VLOOKUP($A41,House!$A$4:$DS$438,44,FALSE)</f>
        <v>#N/A</v>
      </c>
      <c r="AU41" s="116" t="str">
        <f>VLOOKUP($A41,House!$A$4:$DS$438,45,FALSE)</f>
        <v>#N/A</v>
      </c>
      <c r="AV41" s="46" t="str">
        <f>VLOOKUP($A41,House!$A$4:$DS$438,46,FALSE)</f>
        <v>#N/A</v>
      </c>
      <c r="AW41" s="47" t="str">
        <f>VLOOKUP($A41,House!$A$4:$DS$438,47,FALSE)</f>
        <v>#N/A</v>
      </c>
      <c r="AX41" s="46" t="str">
        <f>VLOOKUP($A41,House!$A$4:$DS$438,48,FALSE)</f>
        <v>#N/A</v>
      </c>
      <c r="AY41" s="47" t="str">
        <f>VLOOKUP($A41,House!$A$4:$DS$438,49,FALSE)</f>
        <v>#N/A</v>
      </c>
      <c r="AZ41" s="164" t="str">
        <f>VLOOKUP($A41,House!$A$4:$DS$438,50,FALSE)</f>
        <v>#N/A</v>
      </c>
      <c r="BA41" s="48" t="str">
        <f>VLOOKUP($A41,House!$A$4:$DS$438,51,FALSE)</f>
        <v>#N/A</v>
      </c>
      <c r="BB41" s="49" t="str">
        <f>VLOOKUP($A41,House!$A$4:$DS$438,52,FALSE)</f>
        <v>#N/A</v>
      </c>
      <c r="BC41" s="50" t="str">
        <f>VLOOKUP($A41,House!$A$4:$DS$438,53,FALSE)</f>
        <v>#N/A</v>
      </c>
      <c r="BD41" s="49" t="str">
        <f>VLOOKUP($A41,House!$A$4:$DS$438,54,FALSE)</f>
        <v>#N/A</v>
      </c>
      <c r="BE41" s="165" t="str">
        <f>VLOOKUP($A41,House!$A$4:$DS$438,55,FALSE)</f>
        <v>#N/A</v>
      </c>
      <c r="BF41" s="49" t="str">
        <f>VLOOKUP($A41,House!$A$4:$DS$438,56,FALSE)</f>
        <v>#N/A</v>
      </c>
      <c r="BG41" s="44" t="str">
        <f>VLOOKUP($A41,House!$A$4:$DS$438,57,FALSE)</f>
        <v>#N/A</v>
      </c>
      <c r="BH41" s="162" t="str">
        <f>VLOOKUP($A41,House!$A$4:$DS$438,58,FALSE)</f>
        <v>#N/A</v>
      </c>
      <c r="BI41" s="100" t="str">
        <f>VLOOKUP($A41,House!$A$4:$DS$438,59,FALSE)</f>
        <v>#N/A</v>
      </c>
      <c r="BJ41" s="39" t="str">
        <f>VLOOKUP($A41,House!$A$4:$DS$438,60,FALSE)</f>
        <v>#N/A</v>
      </c>
      <c r="BK41" s="40" t="str">
        <f>VLOOKUP($A41,House!$A$4:$DS$438,61,FALSE)</f>
        <v>#N/A</v>
      </c>
      <c r="BL41" s="40" t="str">
        <f>VLOOKUP($A41,House!$A$4:$DS$438,62,FALSE)</f>
        <v>#N/A</v>
      </c>
      <c r="BM41" s="39" t="str">
        <f>VLOOKUP($A41,House!$A$4:$DS$438,63,FALSE)</f>
        <v>#N/A</v>
      </c>
      <c r="BN41" s="40" t="str">
        <f>VLOOKUP($A41,House!$A$4:$DS$438,64,FALSE)</f>
        <v>#N/A</v>
      </c>
      <c r="BO41" s="40" t="str">
        <f>VLOOKUP($A41,House!$A$4:$DS$438,65,FALSE)</f>
        <v>#N/A</v>
      </c>
      <c r="BP41" s="39" t="str">
        <f>VLOOKUP($A41,House!$A$4:$DS$438,66,FALSE)</f>
        <v>#N/A</v>
      </c>
      <c r="BQ41" s="40" t="str">
        <f>VLOOKUP($A41,House!$A$4:$DS$438,67,FALSE)</f>
        <v>#N/A</v>
      </c>
      <c r="BR41" s="40" t="str">
        <f>VLOOKUP($A41,House!$A$4:$DS$438,68,FALSE)</f>
        <v>#N/A</v>
      </c>
      <c r="BS41" s="39" t="str">
        <f>VLOOKUP($A41,House!$A$4:$DS$438,69,FALSE)</f>
        <v>#N/A</v>
      </c>
      <c r="BT41" s="40" t="str">
        <f>VLOOKUP($A41,House!$A$4:$DS$438,70,FALSE)</f>
        <v>#N/A</v>
      </c>
      <c r="BU41" s="40" t="str">
        <f>VLOOKUP($A41,House!$A$4:$DS$438,71,FALSE)</f>
        <v>#N/A</v>
      </c>
      <c r="BV41" s="39" t="str">
        <f>VLOOKUP($A41,House!$A$4:$DS$438,72,FALSE)</f>
        <v>#N/A</v>
      </c>
      <c r="BW41" s="40" t="str">
        <f>VLOOKUP($A41,House!$A$4:$DS$438,73,FALSE)</f>
        <v>#N/A</v>
      </c>
      <c r="BX41" s="40" t="str">
        <f>VLOOKUP($A41,House!$A$4:$DS$438,74,FALSE)</f>
        <v>#N/A</v>
      </c>
      <c r="BY41" s="40" t="str">
        <f>VLOOKUP($A41,House!$A$4:$DS$438,75,FALSE)</f>
        <v>#N/A</v>
      </c>
      <c r="BZ41" s="40" t="str">
        <f>VLOOKUP($A41,House!$A$4:$DS$438,76,FALSE)</f>
        <v>#N/A</v>
      </c>
      <c r="CA41" s="159" t="str">
        <f>VLOOKUP($A41,House!$A$4:$DS$438,77,FALSE)</f>
        <v>#N/A</v>
      </c>
      <c r="CB41" s="39" t="str">
        <f>VLOOKUP($A41,House!$A$4:$DS$438,78,FALSE)</f>
        <v>#N/A</v>
      </c>
      <c r="CC41" s="40" t="str">
        <f>VLOOKUP($A41,House!$A$4:$DS$438,79,FALSE)</f>
        <v>#N/A</v>
      </c>
      <c r="CD41" s="40" t="str">
        <f>VLOOKUP($A41,House!$A$4:$DS$438,80,FALSE)</f>
        <v>#N/A</v>
      </c>
      <c r="CE41" s="159" t="str">
        <f>VLOOKUP($A41,House!$A$4:$DS$438,81,FALSE)</f>
        <v>#N/A</v>
      </c>
      <c r="CF41" s="39" t="str">
        <f>VLOOKUP($A41,House!$A$4:$DS$438,82,FALSE)</f>
        <v>#N/A</v>
      </c>
      <c r="CG41" s="40" t="str">
        <f>VLOOKUP($A41,House!$A$4:$DS$438,83,FALSE)</f>
        <v>#N/A</v>
      </c>
      <c r="CH41" s="40" t="str">
        <f>VLOOKUP($A41,House!$A$4:$DS$438,84,FALSE)</f>
        <v>#N/A</v>
      </c>
      <c r="CI41" s="159" t="str">
        <f>VLOOKUP($A41,House!$A$4:$DS$438,85,FALSE)</f>
        <v>#N/A</v>
      </c>
      <c r="CJ41" s="39" t="str">
        <f>VLOOKUP($A41,House!$A$4:$DS$438,86,FALSE)</f>
        <v>#N/A</v>
      </c>
      <c r="CK41" s="40" t="str">
        <f>VLOOKUP($A41,House!$A$4:$DS$438,87,FALSE)</f>
        <v>#N/A</v>
      </c>
      <c r="CL41" s="40" t="str">
        <f>VLOOKUP($A41,House!$A$4:$DS$438,88,FALSE)</f>
        <v>#N/A</v>
      </c>
      <c r="CM41" s="159" t="str">
        <f>VLOOKUP($A41,House!$A$4:$DS$438,89,FALSE)</f>
        <v>#N/A</v>
      </c>
      <c r="CN41" s="39" t="str">
        <f>VLOOKUP($A41,House!$A$4:$DS$438,90,FALSE)</f>
        <v>#N/A</v>
      </c>
      <c r="CO41" s="159" t="str">
        <f>VLOOKUP($A41,House!$A$4:$DS$438,91,FALSE)</f>
        <v>#N/A</v>
      </c>
      <c r="CP41" s="39" t="str">
        <f>VLOOKUP($A41,House!$A$4:$DS$438,92,FALSE)</f>
        <v>#N/A</v>
      </c>
      <c r="CQ41" s="40" t="str">
        <f>VLOOKUP($A41,House!$A$4:$DS$438,93,FALSE)</f>
        <v>#N/A</v>
      </c>
      <c r="CR41" s="40" t="str">
        <f>VLOOKUP($A41,House!$A$4:$DS$438,94,FALSE)</f>
        <v>#N/A</v>
      </c>
      <c r="CS41" s="159" t="str">
        <f>VLOOKUP($A41,House!$A$4:$DS$438,95,FALSE)</f>
        <v>#N/A</v>
      </c>
      <c r="CT41" s="39" t="str">
        <f>VLOOKUP($A41,House!$A$4:$DS$438,96,FALSE)</f>
        <v>#N/A</v>
      </c>
      <c r="CU41" s="40" t="str">
        <f>VLOOKUP($A41,House!$A$4:$DS$438,97,FALSE)</f>
        <v>#N/A</v>
      </c>
      <c r="CV41" s="40" t="str">
        <f>VLOOKUP($A41,House!$A$4:$DS$438,98,FALSE)</f>
        <v>#N/A</v>
      </c>
      <c r="CW41" s="40" t="str">
        <f>VLOOKUP($A41,House!$A$4:$DS$438,99,FALSE)</f>
        <v>#N/A</v>
      </c>
      <c r="CX41" s="40" t="str">
        <f>VLOOKUP($A41,House!$A$4:$DS$438,100,FALSE)</f>
        <v>#N/A</v>
      </c>
      <c r="CY41" s="40" t="str">
        <f>VLOOKUP($A41,House!$A$4:$DS$438,101,FALSE)</f>
        <v>#N/A</v>
      </c>
      <c r="CZ41" s="40" t="str">
        <f>VLOOKUP($A41,House!$A$4:$DS$438,102,FALSE)</f>
        <v>#N/A</v>
      </c>
      <c r="DA41" s="39" t="str">
        <f>VLOOKUP($A41,House!$A$4:$DS$438,103,FALSE)</f>
        <v>#N/A</v>
      </c>
      <c r="DB41" s="40" t="str">
        <f>VLOOKUP($A41,House!$A$4:$DS$438,104,FALSE)</f>
        <v>#N/A</v>
      </c>
      <c r="DC41" s="40" t="str">
        <f>VLOOKUP($A41,House!$A$4:$DS$438,105,FALSE)</f>
        <v>#N/A</v>
      </c>
      <c r="DD41" s="40" t="str">
        <f>VLOOKUP($A41,House!$A$4:$DS$438,106,FALSE)</f>
        <v>#N/A</v>
      </c>
      <c r="DE41" s="40" t="str">
        <f>VLOOKUP($A41,House!$A$4:$DS$438,107,FALSE)</f>
        <v>#N/A</v>
      </c>
      <c r="DF41" s="40" t="str">
        <f>VLOOKUP($A41,House!$A$4:$DS$438,108,FALSE)</f>
        <v>#N/A</v>
      </c>
      <c r="DG41" s="40" t="str">
        <f>VLOOKUP($A41,House!$A$4:$DS$438,109,FALSE)</f>
        <v>#N/A</v>
      </c>
      <c r="DH41" s="39" t="str">
        <f>VLOOKUP($A41,House!$A$4:$DS$438,110,FALSE)</f>
        <v>#N/A</v>
      </c>
      <c r="DI41" s="40" t="str">
        <f>VLOOKUP($A41,House!$A$4:$DS$438,111,FALSE)</f>
        <v>#N/A</v>
      </c>
      <c r="DJ41" s="40" t="str">
        <f>VLOOKUP($A41,House!$A$4:$DS$438,112,FALSE)</f>
        <v>#N/A</v>
      </c>
      <c r="DK41" s="40" t="str">
        <f>VLOOKUP($A41,House!$A$4:$DS$438,113,FALSE)</f>
        <v>#N/A</v>
      </c>
      <c r="DL41" s="40" t="str">
        <f>VLOOKUP($A41,House!$A$4:$DS$438,114,FALSE)</f>
        <v>#N/A</v>
      </c>
      <c r="DM41" s="40" t="str">
        <f>VLOOKUP($A41,House!$A$4:$DS$438,115,FALSE)</f>
        <v>#N/A</v>
      </c>
      <c r="DN41" s="159" t="str">
        <f>VLOOKUP($A41,House!$A$4:$DS$438,116,FALSE)</f>
        <v>#N/A</v>
      </c>
      <c r="DO41" s="39" t="str">
        <f>VLOOKUP($A41,House!$A$4:$DS$438,117,FALSE)</f>
        <v>#N/A</v>
      </c>
      <c r="DP41" s="40" t="str">
        <f>VLOOKUP($A41,House!$A$4:$DS$438,118,FALSE)</f>
        <v>#N/A</v>
      </c>
      <c r="DQ41" s="40" t="str">
        <f>VLOOKUP($A41,House!$A$4:$DS$438,119,FALSE)</f>
        <v>#N/A</v>
      </c>
      <c r="DR41" s="40" t="str">
        <f>VLOOKUP($A41,House!$A$4:$DS$438,120,FALSE)</f>
        <v>#N/A</v>
      </c>
      <c r="DS41" s="40" t="str">
        <f>VLOOKUP($A41,House!$A$4:$DS$438,121,FALSE)</f>
        <v>#N/A</v>
      </c>
      <c r="DT41" s="40" t="str">
        <f>VLOOKUP($A41,House!$A$4:$DS$438,122,FALSE)</f>
        <v>#N/A</v>
      </c>
      <c r="DU41" s="159" t="str">
        <f>VLOOKUP($A41,House!$A$4:$DS$438,123,FALSE)</f>
        <v>#N/A</v>
      </c>
    </row>
    <row r="42" spans="1:125" hidden="1">
      <c r="A42" s="155"/>
      <c r="B42" s="155" t="str">
        <f>VLOOKUP($A42,House!$A$4:$DS$438,2,FALSE)</f>
        <v>#N/A</v>
      </c>
      <c r="C42" s="140" t="str">
        <f>VLOOKUP($A42,House!$A$4:$DS$438,3,FALSE)</f>
        <v>#N/A</v>
      </c>
      <c r="D42" s="97" t="str">
        <f>VLOOKUP($A42,House!$A$4:$DS$438,4,FALSE)</f>
        <v>#N/A</v>
      </c>
      <c r="E42" s="4" t="str">
        <f>VLOOKUP($A42,House!$A$4:$DS$438,5,FALSE)</f>
        <v>#N/A</v>
      </c>
      <c r="F42" s="29" t="str">
        <f>VLOOKUP($A42,House!$A$4:$DS$438,6,FALSE)</f>
        <v>#N/A</v>
      </c>
      <c r="G42" s="156" t="str">
        <f>VLOOKUP($A42,House!$A$4:$DS$438,7,FALSE)</f>
        <v>#N/A</v>
      </c>
      <c r="H42" s="98"/>
      <c r="I42" s="99"/>
      <c r="J42" s="166" t="str">
        <f>VLOOKUP($A42,House!$A$4:$DS$438,8,FALSE)</f>
        <v>#N/A</v>
      </c>
      <c r="K42" s="150" t="str">
        <f>VLOOKUP($A42,House!$A$4:$DS$438,9,FALSE)</f>
        <v>#N/A</v>
      </c>
      <c r="L42" s="100" t="str">
        <f>VLOOKUP($A42,House!$A$4:$DS$438,10,FALSE)</f>
        <v>#N/A</v>
      </c>
      <c r="M42" s="100" t="str">
        <f>VLOOKUP($A42,House!$A$4:$DS$438,11,FALSE)</f>
        <v>#N/A</v>
      </c>
      <c r="N42" s="100" t="str">
        <f>VLOOKUP($A42,House!$A$4:$DS$438,12,FALSE)</f>
        <v>#N/A</v>
      </c>
      <c r="O42" s="100" t="str">
        <f>VLOOKUP($A42,House!$A$4:$DS$438,13,FALSE)</f>
        <v>#N/A</v>
      </c>
      <c r="P42" s="100" t="str">
        <f>VLOOKUP($A42,House!$A$4:$DS$438,14,FALSE)</f>
        <v>#N/A</v>
      </c>
      <c r="Q42" s="43" t="str">
        <f>VLOOKUP($A42,House!$A$4:$DS$438,15,FALSE)</f>
        <v>#N/A</v>
      </c>
      <c r="R42" s="162" t="str">
        <f>VLOOKUP($A42,House!$A$4:$DS$438,16,FALSE)</f>
        <v>#N/A</v>
      </c>
      <c r="S42" s="43" t="str">
        <f>VLOOKUP($A42,House!$A$4:$DS$438,17,FALSE)</f>
        <v>#N/A</v>
      </c>
      <c r="T42" s="162" t="str">
        <f>VLOOKUP($A42,House!$A$4:$DS$438,18,FALSE)</f>
        <v>#N/A</v>
      </c>
      <c r="U42" s="43" t="str">
        <f>VLOOKUP($A42,House!$A$4:$DS$438,19,FALSE)</f>
        <v>#N/A</v>
      </c>
      <c r="V42" s="162" t="str">
        <f>VLOOKUP($A42,House!$A$4:$DS$438,20,FALSE)</f>
        <v>#N/A</v>
      </c>
      <c r="W42" s="43" t="str">
        <f>VLOOKUP($A42,House!$A$4:$DS$438,21,FALSE)</f>
        <v>#N/A</v>
      </c>
      <c r="X42" s="162" t="str">
        <f>VLOOKUP($A42,House!$A$4:$DS$438,22,FALSE)</f>
        <v>#N/A</v>
      </c>
      <c r="Y42" s="43" t="str">
        <f>VLOOKUP($A42,House!$A$4:$DS$438,23,FALSE)</f>
        <v>#N/A</v>
      </c>
      <c r="Z42" s="162" t="str">
        <f>VLOOKUP($A42,House!$A$4:$DS$438,24,FALSE)</f>
        <v>#N/A</v>
      </c>
      <c r="AA42" s="43" t="str">
        <f>VLOOKUP($A42,House!$A$4:$DS$438,25,FALSE)</f>
        <v>#N/A</v>
      </c>
      <c r="AB42" s="162" t="str">
        <f>VLOOKUP($A42,House!$A$4:$DS$438,26,FALSE)</f>
        <v>#N/A</v>
      </c>
      <c r="AC42" s="43" t="str">
        <f>VLOOKUP($A42,House!$A$4:$DS$438,27,FALSE)</f>
        <v>#N/A</v>
      </c>
      <c r="AD42" s="162" t="str">
        <f>VLOOKUP($A42,House!$A$4:$DS$438,28,FALSE)</f>
        <v>#N/A</v>
      </c>
      <c r="AE42" s="43" t="str">
        <f>VLOOKUP($A42,House!$A$4:$DS$438,29,FALSE)</f>
        <v>#N/A</v>
      </c>
      <c r="AF42" s="162" t="str">
        <f>VLOOKUP($A42,House!$A$4:$DS$438,30,FALSE)</f>
        <v>#N/A</v>
      </c>
      <c r="AG42" s="43" t="str">
        <f>VLOOKUP($A42,House!$A$4:$DS$438,31,FALSE)</f>
        <v>#N/A</v>
      </c>
      <c r="AH42" s="162" t="str">
        <f>VLOOKUP($A42,House!$A$4:$DS$438,32,FALSE)</f>
        <v>#N/A</v>
      </c>
      <c r="AI42" s="43" t="str">
        <f>VLOOKUP($A42,House!$A$4:$DS$438,33,FALSE)</f>
        <v>#N/A</v>
      </c>
      <c r="AJ42" s="44" t="str">
        <f>VLOOKUP($A42,House!$A$4:$DS$438,34,FALSE)</f>
        <v>#N/A</v>
      </c>
      <c r="AK42" s="44" t="str">
        <f>VLOOKUP($A42,House!$A$4:$DS$438,35,FALSE)</f>
        <v>#N/A</v>
      </c>
      <c r="AL42" s="44" t="str">
        <f>VLOOKUP($A42,House!$A$4:$DS$438,36,FALSE)</f>
        <v>#N/A</v>
      </c>
      <c r="AM42" s="44" t="str">
        <f>VLOOKUP($A42,House!$A$4:$DS$438,37,FALSE)</f>
        <v>#N/A</v>
      </c>
      <c r="AN42" s="44" t="str">
        <f>VLOOKUP($A42,House!$A$4:$DS$438,38,FALSE)</f>
        <v>#N/A</v>
      </c>
      <c r="AO42" s="43" t="str">
        <f>VLOOKUP($A42,House!$A$4:$DS$438,39,FALSE)</f>
        <v>#N/A</v>
      </c>
      <c r="AP42" s="44" t="str">
        <f>VLOOKUP($A42,House!$A$4:$DS$438,40,FALSE)</f>
        <v>#N/A</v>
      </c>
      <c r="AQ42" s="44" t="str">
        <f>VLOOKUP($A42,House!$A$4:$DS$438,41,FALSE)</f>
        <v>#N/A</v>
      </c>
      <c r="AR42" s="44" t="str">
        <f>VLOOKUP($A42,House!$A$4:$DS$438,42,FALSE)</f>
        <v>#N/A</v>
      </c>
      <c r="AS42" s="44" t="str">
        <f>VLOOKUP($A42,House!$A$4:$DS$438,43,FALSE)</f>
        <v>#N/A</v>
      </c>
      <c r="AT42" s="163" t="str">
        <f>VLOOKUP($A42,House!$A$4:$DS$438,44,FALSE)</f>
        <v>#N/A</v>
      </c>
      <c r="AU42" s="116" t="str">
        <f>VLOOKUP($A42,House!$A$4:$DS$438,45,FALSE)</f>
        <v>#N/A</v>
      </c>
      <c r="AV42" s="46" t="str">
        <f>VLOOKUP($A42,House!$A$4:$DS$438,46,FALSE)</f>
        <v>#N/A</v>
      </c>
      <c r="AW42" s="47" t="str">
        <f>VLOOKUP($A42,House!$A$4:$DS$438,47,FALSE)</f>
        <v>#N/A</v>
      </c>
      <c r="AX42" s="46" t="str">
        <f>VLOOKUP($A42,House!$A$4:$DS$438,48,FALSE)</f>
        <v>#N/A</v>
      </c>
      <c r="AY42" s="47" t="str">
        <f>VLOOKUP($A42,House!$A$4:$DS$438,49,FALSE)</f>
        <v>#N/A</v>
      </c>
      <c r="AZ42" s="164" t="str">
        <f>VLOOKUP($A42,House!$A$4:$DS$438,50,FALSE)</f>
        <v>#N/A</v>
      </c>
      <c r="BA42" s="48" t="str">
        <f>VLOOKUP($A42,House!$A$4:$DS$438,51,FALSE)</f>
        <v>#N/A</v>
      </c>
      <c r="BB42" s="49" t="str">
        <f>VLOOKUP($A42,House!$A$4:$DS$438,52,FALSE)</f>
        <v>#N/A</v>
      </c>
      <c r="BC42" s="50" t="str">
        <f>VLOOKUP($A42,House!$A$4:$DS$438,53,FALSE)</f>
        <v>#N/A</v>
      </c>
      <c r="BD42" s="49" t="str">
        <f>VLOOKUP($A42,House!$A$4:$DS$438,54,FALSE)</f>
        <v>#N/A</v>
      </c>
      <c r="BE42" s="165" t="str">
        <f>VLOOKUP($A42,House!$A$4:$DS$438,55,FALSE)</f>
        <v>#N/A</v>
      </c>
      <c r="BF42" s="49" t="str">
        <f>VLOOKUP($A42,House!$A$4:$DS$438,56,FALSE)</f>
        <v>#N/A</v>
      </c>
      <c r="BG42" s="44" t="str">
        <f>VLOOKUP($A42,House!$A$4:$DS$438,57,FALSE)</f>
        <v>#N/A</v>
      </c>
      <c r="BH42" s="162" t="str">
        <f>VLOOKUP($A42,House!$A$4:$DS$438,58,FALSE)</f>
        <v>#N/A</v>
      </c>
      <c r="BI42" s="100" t="str">
        <f>VLOOKUP($A42,House!$A$4:$DS$438,59,FALSE)</f>
        <v>#N/A</v>
      </c>
      <c r="BJ42" s="39" t="str">
        <f>VLOOKUP($A42,House!$A$4:$DS$438,60,FALSE)</f>
        <v>#N/A</v>
      </c>
      <c r="BK42" s="40" t="str">
        <f>VLOOKUP($A42,House!$A$4:$DS$438,61,FALSE)</f>
        <v>#N/A</v>
      </c>
      <c r="BL42" s="40" t="str">
        <f>VLOOKUP($A42,House!$A$4:$DS$438,62,FALSE)</f>
        <v>#N/A</v>
      </c>
      <c r="BM42" s="39" t="str">
        <f>VLOOKUP($A42,House!$A$4:$DS$438,63,FALSE)</f>
        <v>#N/A</v>
      </c>
      <c r="BN42" s="40" t="str">
        <f>VLOOKUP($A42,House!$A$4:$DS$438,64,FALSE)</f>
        <v>#N/A</v>
      </c>
      <c r="BO42" s="40" t="str">
        <f>VLOOKUP($A42,House!$A$4:$DS$438,65,FALSE)</f>
        <v>#N/A</v>
      </c>
      <c r="BP42" s="39" t="str">
        <f>VLOOKUP($A42,House!$A$4:$DS$438,66,FALSE)</f>
        <v>#N/A</v>
      </c>
      <c r="BQ42" s="40" t="str">
        <f>VLOOKUP($A42,House!$A$4:$DS$438,67,FALSE)</f>
        <v>#N/A</v>
      </c>
      <c r="BR42" s="40" t="str">
        <f>VLOOKUP($A42,House!$A$4:$DS$438,68,FALSE)</f>
        <v>#N/A</v>
      </c>
      <c r="BS42" s="39" t="str">
        <f>VLOOKUP($A42,House!$A$4:$DS$438,69,FALSE)</f>
        <v>#N/A</v>
      </c>
      <c r="BT42" s="40" t="str">
        <f>VLOOKUP($A42,House!$A$4:$DS$438,70,FALSE)</f>
        <v>#N/A</v>
      </c>
      <c r="BU42" s="40" t="str">
        <f>VLOOKUP($A42,House!$A$4:$DS$438,71,FALSE)</f>
        <v>#N/A</v>
      </c>
      <c r="BV42" s="39" t="str">
        <f>VLOOKUP($A42,House!$A$4:$DS$438,72,FALSE)</f>
        <v>#N/A</v>
      </c>
      <c r="BW42" s="40" t="str">
        <f>VLOOKUP($A42,House!$A$4:$DS$438,73,FALSE)</f>
        <v>#N/A</v>
      </c>
      <c r="BX42" s="40" t="str">
        <f>VLOOKUP($A42,House!$A$4:$DS$438,74,FALSE)</f>
        <v>#N/A</v>
      </c>
      <c r="BY42" s="40" t="str">
        <f>VLOOKUP($A42,House!$A$4:$DS$438,75,FALSE)</f>
        <v>#N/A</v>
      </c>
      <c r="BZ42" s="40" t="str">
        <f>VLOOKUP($A42,House!$A$4:$DS$438,76,FALSE)</f>
        <v>#N/A</v>
      </c>
      <c r="CA42" s="159" t="str">
        <f>VLOOKUP($A42,House!$A$4:$DS$438,77,FALSE)</f>
        <v>#N/A</v>
      </c>
      <c r="CB42" s="39" t="str">
        <f>VLOOKUP($A42,House!$A$4:$DS$438,78,FALSE)</f>
        <v>#N/A</v>
      </c>
      <c r="CC42" s="40" t="str">
        <f>VLOOKUP($A42,House!$A$4:$DS$438,79,FALSE)</f>
        <v>#N/A</v>
      </c>
      <c r="CD42" s="40" t="str">
        <f>VLOOKUP($A42,House!$A$4:$DS$438,80,FALSE)</f>
        <v>#N/A</v>
      </c>
      <c r="CE42" s="159" t="str">
        <f>VLOOKUP($A42,House!$A$4:$DS$438,81,FALSE)</f>
        <v>#N/A</v>
      </c>
      <c r="CF42" s="39" t="str">
        <f>VLOOKUP($A42,House!$A$4:$DS$438,82,FALSE)</f>
        <v>#N/A</v>
      </c>
      <c r="CG42" s="40" t="str">
        <f>VLOOKUP($A42,House!$A$4:$DS$438,83,FALSE)</f>
        <v>#N/A</v>
      </c>
      <c r="CH42" s="40" t="str">
        <f>VLOOKUP($A42,House!$A$4:$DS$438,84,FALSE)</f>
        <v>#N/A</v>
      </c>
      <c r="CI42" s="159" t="str">
        <f>VLOOKUP($A42,House!$A$4:$DS$438,85,FALSE)</f>
        <v>#N/A</v>
      </c>
      <c r="CJ42" s="39" t="str">
        <f>VLOOKUP($A42,House!$A$4:$DS$438,86,FALSE)</f>
        <v>#N/A</v>
      </c>
      <c r="CK42" s="40" t="str">
        <f>VLOOKUP($A42,House!$A$4:$DS$438,87,FALSE)</f>
        <v>#N/A</v>
      </c>
      <c r="CL42" s="40" t="str">
        <f>VLOOKUP($A42,House!$A$4:$DS$438,88,FALSE)</f>
        <v>#N/A</v>
      </c>
      <c r="CM42" s="159" t="str">
        <f>VLOOKUP($A42,House!$A$4:$DS$438,89,FALSE)</f>
        <v>#N/A</v>
      </c>
      <c r="CN42" s="39" t="str">
        <f>VLOOKUP($A42,House!$A$4:$DS$438,90,FALSE)</f>
        <v>#N/A</v>
      </c>
      <c r="CO42" s="159" t="str">
        <f>VLOOKUP($A42,House!$A$4:$DS$438,91,FALSE)</f>
        <v>#N/A</v>
      </c>
      <c r="CP42" s="39" t="str">
        <f>VLOOKUP($A42,House!$A$4:$DS$438,92,FALSE)</f>
        <v>#N/A</v>
      </c>
      <c r="CQ42" s="40" t="str">
        <f>VLOOKUP($A42,House!$A$4:$DS$438,93,FALSE)</f>
        <v>#N/A</v>
      </c>
      <c r="CR42" s="40" t="str">
        <f>VLOOKUP($A42,House!$A$4:$DS$438,94,FALSE)</f>
        <v>#N/A</v>
      </c>
      <c r="CS42" s="159" t="str">
        <f>VLOOKUP($A42,House!$A$4:$DS$438,95,FALSE)</f>
        <v>#N/A</v>
      </c>
      <c r="CT42" s="39" t="str">
        <f>VLOOKUP($A42,House!$A$4:$DS$438,96,FALSE)</f>
        <v>#N/A</v>
      </c>
      <c r="CU42" s="40" t="str">
        <f>VLOOKUP($A42,House!$A$4:$DS$438,97,FALSE)</f>
        <v>#N/A</v>
      </c>
      <c r="CV42" s="40" t="str">
        <f>VLOOKUP($A42,House!$A$4:$DS$438,98,FALSE)</f>
        <v>#N/A</v>
      </c>
      <c r="CW42" s="40" t="str">
        <f>VLOOKUP($A42,House!$A$4:$DS$438,99,FALSE)</f>
        <v>#N/A</v>
      </c>
      <c r="CX42" s="40" t="str">
        <f>VLOOKUP($A42,House!$A$4:$DS$438,100,FALSE)</f>
        <v>#N/A</v>
      </c>
      <c r="CY42" s="40" t="str">
        <f>VLOOKUP($A42,House!$A$4:$DS$438,101,FALSE)</f>
        <v>#N/A</v>
      </c>
      <c r="CZ42" s="40" t="str">
        <f>VLOOKUP($A42,House!$A$4:$DS$438,102,FALSE)</f>
        <v>#N/A</v>
      </c>
      <c r="DA42" s="39" t="str">
        <f>VLOOKUP($A42,House!$A$4:$DS$438,103,FALSE)</f>
        <v>#N/A</v>
      </c>
      <c r="DB42" s="40" t="str">
        <f>VLOOKUP($A42,House!$A$4:$DS$438,104,FALSE)</f>
        <v>#N/A</v>
      </c>
      <c r="DC42" s="40" t="str">
        <f>VLOOKUP($A42,House!$A$4:$DS$438,105,FALSE)</f>
        <v>#N/A</v>
      </c>
      <c r="DD42" s="40" t="str">
        <f>VLOOKUP($A42,House!$A$4:$DS$438,106,FALSE)</f>
        <v>#N/A</v>
      </c>
      <c r="DE42" s="40" t="str">
        <f>VLOOKUP($A42,House!$A$4:$DS$438,107,FALSE)</f>
        <v>#N/A</v>
      </c>
      <c r="DF42" s="40" t="str">
        <f>VLOOKUP($A42,House!$A$4:$DS$438,108,FALSE)</f>
        <v>#N/A</v>
      </c>
      <c r="DG42" s="40" t="str">
        <f>VLOOKUP($A42,House!$A$4:$DS$438,109,FALSE)</f>
        <v>#N/A</v>
      </c>
      <c r="DH42" s="39" t="str">
        <f>VLOOKUP($A42,House!$A$4:$DS$438,110,FALSE)</f>
        <v>#N/A</v>
      </c>
      <c r="DI42" s="40" t="str">
        <f>VLOOKUP($A42,House!$A$4:$DS$438,111,FALSE)</f>
        <v>#N/A</v>
      </c>
      <c r="DJ42" s="40" t="str">
        <f>VLOOKUP($A42,House!$A$4:$DS$438,112,FALSE)</f>
        <v>#N/A</v>
      </c>
      <c r="DK42" s="40" t="str">
        <f>VLOOKUP($A42,House!$A$4:$DS$438,113,FALSE)</f>
        <v>#N/A</v>
      </c>
      <c r="DL42" s="40" t="str">
        <f>VLOOKUP($A42,House!$A$4:$DS$438,114,FALSE)</f>
        <v>#N/A</v>
      </c>
      <c r="DM42" s="40" t="str">
        <f>VLOOKUP($A42,House!$A$4:$DS$438,115,FALSE)</f>
        <v>#N/A</v>
      </c>
      <c r="DN42" s="159" t="str">
        <f>VLOOKUP($A42,House!$A$4:$DS$438,116,FALSE)</f>
        <v>#N/A</v>
      </c>
      <c r="DO42" s="39" t="str">
        <f>VLOOKUP($A42,House!$A$4:$DS$438,117,FALSE)</f>
        <v>#N/A</v>
      </c>
      <c r="DP42" s="40" t="str">
        <f>VLOOKUP($A42,House!$A$4:$DS$438,118,FALSE)</f>
        <v>#N/A</v>
      </c>
      <c r="DQ42" s="40" t="str">
        <f>VLOOKUP($A42,House!$A$4:$DS$438,119,FALSE)</f>
        <v>#N/A</v>
      </c>
      <c r="DR42" s="40" t="str">
        <f>VLOOKUP($A42,House!$A$4:$DS$438,120,FALSE)</f>
        <v>#N/A</v>
      </c>
      <c r="DS42" s="40" t="str">
        <f>VLOOKUP($A42,House!$A$4:$DS$438,121,FALSE)</f>
        <v>#N/A</v>
      </c>
      <c r="DT42" s="40" t="str">
        <f>VLOOKUP($A42,House!$A$4:$DS$438,122,FALSE)</f>
        <v>#N/A</v>
      </c>
      <c r="DU42" s="159" t="str">
        <f>VLOOKUP($A42,House!$A$4:$DS$438,123,FALSE)</f>
        <v>#N/A</v>
      </c>
    </row>
    <row r="43" spans="1:125" hidden="1">
      <c r="A43" s="154"/>
      <c r="B43" s="154" t="str">
        <f>VLOOKUP($A43,House!$A$4:$DS$438,2,FALSE)</f>
        <v>#N/A</v>
      </c>
      <c r="C43" s="140" t="str">
        <f>VLOOKUP($A43,House!$A$4:$DS$438,3,FALSE)</f>
        <v>#N/A</v>
      </c>
      <c r="D43" s="97" t="str">
        <f>VLOOKUP($A43,House!$A$4:$DS$438,4,FALSE)</f>
        <v>#N/A</v>
      </c>
      <c r="E43" s="4" t="str">
        <f>VLOOKUP($A43,House!$A$4:$DS$438,5,FALSE)</f>
        <v>#N/A</v>
      </c>
      <c r="F43" s="29" t="str">
        <f>VLOOKUP($A43,House!$A$4:$DS$438,6,FALSE)</f>
        <v>#N/A</v>
      </c>
      <c r="G43" s="156" t="str">
        <f>VLOOKUP($A43,House!$A$4:$DS$438,7,FALSE)</f>
        <v>#N/A</v>
      </c>
      <c r="H43" s="98"/>
      <c r="I43" s="99"/>
      <c r="J43" s="166" t="str">
        <f>VLOOKUP($A43,House!$A$4:$DS$438,8,FALSE)</f>
        <v>#N/A</v>
      </c>
      <c r="K43" s="150" t="str">
        <f>VLOOKUP($A43,House!$A$4:$DS$438,9,FALSE)</f>
        <v>#N/A</v>
      </c>
      <c r="L43" s="100" t="str">
        <f>VLOOKUP($A43,House!$A$4:$DS$438,10,FALSE)</f>
        <v>#N/A</v>
      </c>
      <c r="M43" s="100" t="str">
        <f>VLOOKUP($A43,House!$A$4:$DS$438,11,FALSE)</f>
        <v>#N/A</v>
      </c>
      <c r="N43" s="100" t="str">
        <f>VLOOKUP($A43,House!$A$4:$DS$438,12,FALSE)</f>
        <v>#N/A</v>
      </c>
      <c r="O43" s="100" t="str">
        <f>VLOOKUP($A43,House!$A$4:$DS$438,13,FALSE)</f>
        <v>#N/A</v>
      </c>
      <c r="P43" s="100" t="str">
        <f>VLOOKUP($A43,House!$A$4:$DS$438,14,FALSE)</f>
        <v>#N/A</v>
      </c>
      <c r="Q43" s="43" t="str">
        <f>VLOOKUP($A43,House!$A$4:$DS$438,15,FALSE)</f>
        <v>#N/A</v>
      </c>
      <c r="R43" s="162" t="str">
        <f>VLOOKUP($A43,House!$A$4:$DS$438,16,FALSE)</f>
        <v>#N/A</v>
      </c>
      <c r="S43" s="43" t="str">
        <f>VLOOKUP($A43,House!$A$4:$DS$438,17,FALSE)</f>
        <v>#N/A</v>
      </c>
      <c r="T43" s="162" t="str">
        <f>VLOOKUP($A43,House!$A$4:$DS$438,18,FALSE)</f>
        <v>#N/A</v>
      </c>
      <c r="U43" s="43" t="str">
        <f>VLOOKUP($A43,House!$A$4:$DS$438,19,FALSE)</f>
        <v>#N/A</v>
      </c>
      <c r="V43" s="162" t="str">
        <f>VLOOKUP($A43,House!$A$4:$DS$438,20,FALSE)</f>
        <v>#N/A</v>
      </c>
      <c r="W43" s="43" t="str">
        <f>VLOOKUP($A43,House!$A$4:$DS$438,21,FALSE)</f>
        <v>#N/A</v>
      </c>
      <c r="X43" s="162" t="str">
        <f>VLOOKUP($A43,House!$A$4:$DS$438,22,FALSE)</f>
        <v>#N/A</v>
      </c>
      <c r="Y43" s="43" t="str">
        <f>VLOOKUP($A43,House!$A$4:$DS$438,23,FALSE)</f>
        <v>#N/A</v>
      </c>
      <c r="Z43" s="162" t="str">
        <f>VLOOKUP($A43,House!$A$4:$DS$438,24,FALSE)</f>
        <v>#N/A</v>
      </c>
      <c r="AA43" s="43" t="str">
        <f>VLOOKUP($A43,House!$A$4:$DS$438,25,FALSE)</f>
        <v>#N/A</v>
      </c>
      <c r="AB43" s="162" t="str">
        <f>VLOOKUP($A43,House!$A$4:$DS$438,26,FALSE)</f>
        <v>#N/A</v>
      </c>
      <c r="AC43" s="43" t="str">
        <f>VLOOKUP($A43,House!$A$4:$DS$438,27,FALSE)</f>
        <v>#N/A</v>
      </c>
      <c r="AD43" s="162" t="str">
        <f>VLOOKUP($A43,House!$A$4:$DS$438,28,FALSE)</f>
        <v>#N/A</v>
      </c>
      <c r="AE43" s="43" t="str">
        <f>VLOOKUP($A43,House!$A$4:$DS$438,29,FALSE)</f>
        <v>#N/A</v>
      </c>
      <c r="AF43" s="162" t="str">
        <f>VLOOKUP($A43,House!$A$4:$DS$438,30,FALSE)</f>
        <v>#N/A</v>
      </c>
      <c r="AG43" s="43" t="str">
        <f>VLOOKUP($A43,House!$A$4:$DS$438,31,FALSE)</f>
        <v>#N/A</v>
      </c>
      <c r="AH43" s="162" t="str">
        <f>VLOOKUP($A43,House!$A$4:$DS$438,32,FALSE)</f>
        <v>#N/A</v>
      </c>
      <c r="AI43" s="43" t="str">
        <f>VLOOKUP($A43,House!$A$4:$DS$438,33,FALSE)</f>
        <v>#N/A</v>
      </c>
      <c r="AJ43" s="44" t="str">
        <f>VLOOKUP($A43,House!$A$4:$DS$438,34,FALSE)</f>
        <v>#N/A</v>
      </c>
      <c r="AK43" s="44" t="str">
        <f>VLOOKUP($A43,House!$A$4:$DS$438,35,FALSE)</f>
        <v>#N/A</v>
      </c>
      <c r="AL43" s="44" t="str">
        <f>VLOOKUP($A43,House!$A$4:$DS$438,36,FALSE)</f>
        <v>#N/A</v>
      </c>
      <c r="AM43" s="44" t="str">
        <f>VLOOKUP($A43,House!$A$4:$DS$438,37,FALSE)</f>
        <v>#N/A</v>
      </c>
      <c r="AN43" s="44" t="str">
        <f>VLOOKUP($A43,House!$A$4:$DS$438,38,FALSE)</f>
        <v>#N/A</v>
      </c>
      <c r="AO43" s="43" t="str">
        <f>VLOOKUP($A43,House!$A$4:$DS$438,39,FALSE)</f>
        <v>#N/A</v>
      </c>
      <c r="AP43" s="44" t="str">
        <f>VLOOKUP($A43,House!$A$4:$DS$438,40,FALSE)</f>
        <v>#N/A</v>
      </c>
      <c r="AQ43" s="44" t="str">
        <f>VLOOKUP($A43,House!$A$4:$DS$438,41,FALSE)</f>
        <v>#N/A</v>
      </c>
      <c r="AR43" s="44" t="str">
        <f>VLOOKUP($A43,House!$A$4:$DS$438,42,FALSE)</f>
        <v>#N/A</v>
      </c>
      <c r="AS43" s="44" t="str">
        <f>VLOOKUP($A43,House!$A$4:$DS$438,43,FALSE)</f>
        <v>#N/A</v>
      </c>
      <c r="AT43" s="163" t="str">
        <f>VLOOKUP($A43,House!$A$4:$DS$438,44,FALSE)</f>
        <v>#N/A</v>
      </c>
      <c r="AU43" s="116" t="str">
        <f>VLOOKUP($A43,House!$A$4:$DS$438,45,FALSE)</f>
        <v>#N/A</v>
      </c>
      <c r="AV43" s="46" t="str">
        <f>VLOOKUP($A43,House!$A$4:$DS$438,46,FALSE)</f>
        <v>#N/A</v>
      </c>
      <c r="AW43" s="47" t="str">
        <f>VLOOKUP($A43,House!$A$4:$DS$438,47,FALSE)</f>
        <v>#N/A</v>
      </c>
      <c r="AX43" s="46" t="str">
        <f>VLOOKUP($A43,House!$A$4:$DS$438,48,FALSE)</f>
        <v>#N/A</v>
      </c>
      <c r="AY43" s="47" t="str">
        <f>VLOOKUP($A43,House!$A$4:$DS$438,49,FALSE)</f>
        <v>#N/A</v>
      </c>
      <c r="AZ43" s="164" t="str">
        <f>VLOOKUP($A43,House!$A$4:$DS$438,50,FALSE)</f>
        <v>#N/A</v>
      </c>
      <c r="BA43" s="48" t="str">
        <f>VLOOKUP($A43,House!$A$4:$DS$438,51,FALSE)</f>
        <v>#N/A</v>
      </c>
      <c r="BB43" s="49" t="str">
        <f>VLOOKUP($A43,House!$A$4:$DS$438,52,FALSE)</f>
        <v>#N/A</v>
      </c>
      <c r="BC43" s="50" t="str">
        <f>VLOOKUP($A43,House!$A$4:$DS$438,53,FALSE)</f>
        <v>#N/A</v>
      </c>
      <c r="BD43" s="49" t="str">
        <f>VLOOKUP($A43,House!$A$4:$DS$438,54,FALSE)</f>
        <v>#N/A</v>
      </c>
      <c r="BE43" s="165" t="str">
        <f>VLOOKUP($A43,House!$A$4:$DS$438,55,FALSE)</f>
        <v>#N/A</v>
      </c>
      <c r="BF43" s="49" t="str">
        <f>VLOOKUP($A43,House!$A$4:$DS$438,56,FALSE)</f>
        <v>#N/A</v>
      </c>
      <c r="BG43" s="44" t="str">
        <f>VLOOKUP($A43,House!$A$4:$DS$438,57,FALSE)</f>
        <v>#N/A</v>
      </c>
      <c r="BH43" s="162" t="str">
        <f>VLOOKUP($A43,House!$A$4:$DS$438,58,FALSE)</f>
        <v>#N/A</v>
      </c>
      <c r="BI43" s="100" t="str">
        <f>VLOOKUP($A43,House!$A$4:$DS$438,59,FALSE)</f>
        <v>#N/A</v>
      </c>
      <c r="BJ43" s="39" t="str">
        <f>VLOOKUP($A43,House!$A$4:$DS$438,60,FALSE)</f>
        <v>#N/A</v>
      </c>
      <c r="BK43" s="40" t="str">
        <f>VLOOKUP($A43,House!$A$4:$DS$438,61,FALSE)</f>
        <v>#N/A</v>
      </c>
      <c r="BL43" s="40" t="str">
        <f>VLOOKUP($A43,House!$A$4:$DS$438,62,FALSE)</f>
        <v>#N/A</v>
      </c>
      <c r="BM43" s="39" t="str">
        <f>VLOOKUP($A43,House!$A$4:$DS$438,63,FALSE)</f>
        <v>#N/A</v>
      </c>
      <c r="BN43" s="40" t="str">
        <f>VLOOKUP($A43,House!$A$4:$DS$438,64,FALSE)</f>
        <v>#N/A</v>
      </c>
      <c r="BO43" s="40" t="str">
        <f>VLOOKUP($A43,House!$A$4:$DS$438,65,FALSE)</f>
        <v>#N/A</v>
      </c>
      <c r="BP43" s="39" t="str">
        <f>VLOOKUP($A43,House!$A$4:$DS$438,66,FALSE)</f>
        <v>#N/A</v>
      </c>
      <c r="BQ43" s="40" t="str">
        <f>VLOOKUP($A43,House!$A$4:$DS$438,67,FALSE)</f>
        <v>#N/A</v>
      </c>
      <c r="BR43" s="40" t="str">
        <f>VLOOKUP($A43,House!$A$4:$DS$438,68,FALSE)</f>
        <v>#N/A</v>
      </c>
      <c r="BS43" s="39" t="str">
        <f>VLOOKUP($A43,House!$A$4:$DS$438,69,FALSE)</f>
        <v>#N/A</v>
      </c>
      <c r="BT43" s="40" t="str">
        <f>VLOOKUP($A43,House!$A$4:$DS$438,70,FALSE)</f>
        <v>#N/A</v>
      </c>
      <c r="BU43" s="40" t="str">
        <f>VLOOKUP($A43,House!$A$4:$DS$438,71,FALSE)</f>
        <v>#N/A</v>
      </c>
      <c r="BV43" s="39" t="str">
        <f>VLOOKUP($A43,House!$A$4:$DS$438,72,FALSE)</f>
        <v>#N/A</v>
      </c>
      <c r="BW43" s="40" t="str">
        <f>VLOOKUP($A43,House!$A$4:$DS$438,73,FALSE)</f>
        <v>#N/A</v>
      </c>
      <c r="BX43" s="40" t="str">
        <f>VLOOKUP($A43,House!$A$4:$DS$438,74,FALSE)</f>
        <v>#N/A</v>
      </c>
      <c r="BY43" s="40" t="str">
        <f>VLOOKUP($A43,House!$A$4:$DS$438,75,FALSE)</f>
        <v>#N/A</v>
      </c>
      <c r="BZ43" s="40" t="str">
        <f>VLOOKUP($A43,House!$A$4:$DS$438,76,FALSE)</f>
        <v>#N/A</v>
      </c>
      <c r="CA43" s="159" t="str">
        <f>VLOOKUP($A43,House!$A$4:$DS$438,77,FALSE)</f>
        <v>#N/A</v>
      </c>
      <c r="CB43" s="39" t="str">
        <f>VLOOKUP($A43,House!$A$4:$DS$438,78,FALSE)</f>
        <v>#N/A</v>
      </c>
      <c r="CC43" s="40" t="str">
        <f>VLOOKUP($A43,House!$A$4:$DS$438,79,FALSE)</f>
        <v>#N/A</v>
      </c>
      <c r="CD43" s="40" t="str">
        <f>VLOOKUP($A43,House!$A$4:$DS$438,80,FALSE)</f>
        <v>#N/A</v>
      </c>
      <c r="CE43" s="159" t="str">
        <f>VLOOKUP($A43,House!$A$4:$DS$438,81,FALSE)</f>
        <v>#N/A</v>
      </c>
      <c r="CF43" s="39" t="str">
        <f>VLOOKUP($A43,House!$A$4:$DS$438,82,FALSE)</f>
        <v>#N/A</v>
      </c>
      <c r="CG43" s="40" t="str">
        <f>VLOOKUP($A43,House!$A$4:$DS$438,83,FALSE)</f>
        <v>#N/A</v>
      </c>
      <c r="CH43" s="40" t="str">
        <f>VLOOKUP($A43,House!$A$4:$DS$438,84,FALSE)</f>
        <v>#N/A</v>
      </c>
      <c r="CI43" s="159" t="str">
        <f>VLOOKUP($A43,House!$A$4:$DS$438,85,FALSE)</f>
        <v>#N/A</v>
      </c>
      <c r="CJ43" s="39" t="str">
        <f>VLOOKUP($A43,House!$A$4:$DS$438,86,FALSE)</f>
        <v>#N/A</v>
      </c>
      <c r="CK43" s="40" t="str">
        <f>VLOOKUP($A43,House!$A$4:$DS$438,87,FALSE)</f>
        <v>#N/A</v>
      </c>
      <c r="CL43" s="40" t="str">
        <f>VLOOKUP($A43,House!$A$4:$DS$438,88,FALSE)</f>
        <v>#N/A</v>
      </c>
      <c r="CM43" s="159" t="str">
        <f>VLOOKUP($A43,House!$A$4:$DS$438,89,FALSE)</f>
        <v>#N/A</v>
      </c>
      <c r="CN43" s="39" t="str">
        <f>VLOOKUP($A43,House!$A$4:$DS$438,90,FALSE)</f>
        <v>#N/A</v>
      </c>
      <c r="CO43" s="159" t="str">
        <f>VLOOKUP($A43,House!$A$4:$DS$438,91,FALSE)</f>
        <v>#N/A</v>
      </c>
      <c r="CP43" s="39" t="str">
        <f>VLOOKUP($A43,House!$A$4:$DS$438,92,FALSE)</f>
        <v>#N/A</v>
      </c>
      <c r="CQ43" s="40" t="str">
        <f>VLOOKUP($A43,House!$A$4:$DS$438,93,FALSE)</f>
        <v>#N/A</v>
      </c>
      <c r="CR43" s="40" t="str">
        <f>VLOOKUP($A43,House!$A$4:$DS$438,94,FALSE)</f>
        <v>#N/A</v>
      </c>
      <c r="CS43" s="159" t="str">
        <f>VLOOKUP($A43,House!$A$4:$DS$438,95,FALSE)</f>
        <v>#N/A</v>
      </c>
      <c r="CT43" s="39" t="str">
        <f>VLOOKUP($A43,House!$A$4:$DS$438,96,FALSE)</f>
        <v>#N/A</v>
      </c>
      <c r="CU43" s="40" t="str">
        <f>VLOOKUP($A43,House!$A$4:$DS$438,97,FALSE)</f>
        <v>#N/A</v>
      </c>
      <c r="CV43" s="40" t="str">
        <f>VLOOKUP($A43,House!$A$4:$DS$438,98,FALSE)</f>
        <v>#N/A</v>
      </c>
      <c r="CW43" s="40" t="str">
        <f>VLOOKUP($A43,House!$A$4:$DS$438,99,FALSE)</f>
        <v>#N/A</v>
      </c>
      <c r="CX43" s="40" t="str">
        <f>VLOOKUP($A43,House!$A$4:$DS$438,100,FALSE)</f>
        <v>#N/A</v>
      </c>
      <c r="CY43" s="40" t="str">
        <f>VLOOKUP($A43,House!$A$4:$DS$438,101,FALSE)</f>
        <v>#N/A</v>
      </c>
      <c r="CZ43" s="40" t="str">
        <f>VLOOKUP($A43,House!$A$4:$DS$438,102,FALSE)</f>
        <v>#N/A</v>
      </c>
      <c r="DA43" s="39" t="str">
        <f>VLOOKUP($A43,House!$A$4:$DS$438,103,FALSE)</f>
        <v>#N/A</v>
      </c>
      <c r="DB43" s="40" t="str">
        <f>VLOOKUP($A43,House!$A$4:$DS$438,104,FALSE)</f>
        <v>#N/A</v>
      </c>
      <c r="DC43" s="40" t="str">
        <f>VLOOKUP($A43,House!$A$4:$DS$438,105,FALSE)</f>
        <v>#N/A</v>
      </c>
      <c r="DD43" s="40" t="str">
        <f>VLOOKUP($A43,House!$A$4:$DS$438,106,FALSE)</f>
        <v>#N/A</v>
      </c>
      <c r="DE43" s="40" t="str">
        <f>VLOOKUP($A43,House!$A$4:$DS$438,107,FALSE)</f>
        <v>#N/A</v>
      </c>
      <c r="DF43" s="40" t="str">
        <f>VLOOKUP($A43,House!$A$4:$DS$438,108,FALSE)</f>
        <v>#N/A</v>
      </c>
      <c r="DG43" s="40" t="str">
        <f>VLOOKUP($A43,House!$A$4:$DS$438,109,FALSE)</f>
        <v>#N/A</v>
      </c>
      <c r="DH43" s="39" t="str">
        <f>VLOOKUP($A43,House!$A$4:$DS$438,110,FALSE)</f>
        <v>#N/A</v>
      </c>
      <c r="DI43" s="40" t="str">
        <f>VLOOKUP($A43,House!$A$4:$DS$438,111,FALSE)</f>
        <v>#N/A</v>
      </c>
      <c r="DJ43" s="40" t="str">
        <f>VLOOKUP($A43,House!$A$4:$DS$438,112,FALSE)</f>
        <v>#N/A</v>
      </c>
      <c r="DK43" s="40" t="str">
        <f>VLOOKUP($A43,House!$A$4:$DS$438,113,FALSE)</f>
        <v>#N/A</v>
      </c>
      <c r="DL43" s="40" t="str">
        <f>VLOOKUP($A43,House!$A$4:$DS$438,114,FALSE)</f>
        <v>#N/A</v>
      </c>
      <c r="DM43" s="40" t="str">
        <f>VLOOKUP($A43,House!$A$4:$DS$438,115,FALSE)</f>
        <v>#N/A</v>
      </c>
      <c r="DN43" s="159" t="str">
        <f>VLOOKUP($A43,House!$A$4:$DS$438,116,FALSE)</f>
        <v>#N/A</v>
      </c>
      <c r="DO43" s="39" t="str">
        <f>VLOOKUP($A43,House!$A$4:$DS$438,117,FALSE)</f>
        <v>#N/A</v>
      </c>
      <c r="DP43" s="40" t="str">
        <f>VLOOKUP($A43,House!$A$4:$DS$438,118,FALSE)</f>
        <v>#N/A</v>
      </c>
      <c r="DQ43" s="40" t="str">
        <f>VLOOKUP($A43,House!$A$4:$DS$438,119,FALSE)</f>
        <v>#N/A</v>
      </c>
      <c r="DR43" s="40" t="str">
        <f>VLOOKUP($A43,House!$A$4:$DS$438,120,FALSE)</f>
        <v>#N/A</v>
      </c>
      <c r="DS43" s="40" t="str">
        <f>VLOOKUP($A43,House!$A$4:$DS$438,121,FALSE)</f>
        <v>#N/A</v>
      </c>
      <c r="DT43" s="40" t="str">
        <f>VLOOKUP($A43,House!$A$4:$DS$438,122,FALSE)</f>
        <v>#N/A</v>
      </c>
      <c r="DU43" s="159" t="str">
        <f>VLOOKUP($A43,House!$A$4:$DS$438,123,FALSE)</f>
        <v>#N/A</v>
      </c>
    </row>
    <row r="44" spans="1:125" hidden="1">
      <c r="A44" s="155"/>
      <c r="B44" s="155" t="str">
        <f>VLOOKUP($A44,House!$A$4:$DS$438,2,FALSE)</f>
        <v>#N/A</v>
      </c>
      <c r="C44" s="140" t="str">
        <f>VLOOKUP($A44,House!$A$4:$DS$438,3,FALSE)</f>
        <v>#N/A</v>
      </c>
      <c r="D44" s="97" t="str">
        <f>VLOOKUP($A44,House!$A$4:$DS$438,4,FALSE)</f>
        <v>#N/A</v>
      </c>
      <c r="E44" s="4" t="str">
        <f>VLOOKUP($A44,House!$A$4:$DS$438,5,FALSE)</f>
        <v>#N/A</v>
      </c>
      <c r="F44" s="29" t="str">
        <f>VLOOKUP($A44,House!$A$4:$DS$438,6,FALSE)</f>
        <v>#N/A</v>
      </c>
      <c r="G44" s="156" t="str">
        <f>VLOOKUP($A44,House!$A$4:$DS$438,7,FALSE)</f>
        <v>#N/A</v>
      </c>
      <c r="H44" s="98"/>
      <c r="I44" s="99"/>
      <c r="J44" s="166" t="str">
        <f>VLOOKUP($A44,House!$A$4:$DS$438,8,FALSE)</f>
        <v>#N/A</v>
      </c>
      <c r="K44" s="150" t="str">
        <f>VLOOKUP($A44,House!$A$4:$DS$438,9,FALSE)</f>
        <v>#N/A</v>
      </c>
      <c r="L44" s="100" t="str">
        <f>VLOOKUP($A44,House!$A$4:$DS$438,10,FALSE)</f>
        <v>#N/A</v>
      </c>
      <c r="M44" s="100" t="str">
        <f>VLOOKUP($A44,House!$A$4:$DS$438,11,FALSE)</f>
        <v>#N/A</v>
      </c>
      <c r="N44" s="100" t="str">
        <f>VLOOKUP($A44,House!$A$4:$DS$438,12,FALSE)</f>
        <v>#N/A</v>
      </c>
      <c r="O44" s="100" t="str">
        <f>VLOOKUP($A44,House!$A$4:$DS$438,13,FALSE)</f>
        <v>#N/A</v>
      </c>
      <c r="P44" s="100" t="str">
        <f>VLOOKUP($A44,House!$A$4:$DS$438,14,FALSE)</f>
        <v>#N/A</v>
      </c>
      <c r="Q44" s="43" t="str">
        <f>VLOOKUP($A44,House!$A$4:$DS$438,15,FALSE)</f>
        <v>#N/A</v>
      </c>
      <c r="R44" s="162" t="str">
        <f>VLOOKUP($A44,House!$A$4:$DS$438,16,FALSE)</f>
        <v>#N/A</v>
      </c>
      <c r="S44" s="43" t="str">
        <f>VLOOKUP($A44,House!$A$4:$DS$438,17,FALSE)</f>
        <v>#N/A</v>
      </c>
      <c r="T44" s="162" t="str">
        <f>VLOOKUP($A44,House!$A$4:$DS$438,18,FALSE)</f>
        <v>#N/A</v>
      </c>
      <c r="U44" s="43" t="str">
        <f>VLOOKUP($A44,House!$A$4:$DS$438,19,FALSE)</f>
        <v>#N/A</v>
      </c>
      <c r="V44" s="162" t="str">
        <f>VLOOKUP($A44,House!$A$4:$DS$438,20,FALSE)</f>
        <v>#N/A</v>
      </c>
      <c r="W44" s="43" t="str">
        <f>VLOOKUP($A44,House!$A$4:$DS$438,21,FALSE)</f>
        <v>#N/A</v>
      </c>
      <c r="X44" s="162" t="str">
        <f>VLOOKUP($A44,House!$A$4:$DS$438,22,FALSE)</f>
        <v>#N/A</v>
      </c>
      <c r="Y44" s="43" t="str">
        <f>VLOOKUP($A44,House!$A$4:$DS$438,23,FALSE)</f>
        <v>#N/A</v>
      </c>
      <c r="Z44" s="162" t="str">
        <f>VLOOKUP($A44,House!$A$4:$DS$438,24,FALSE)</f>
        <v>#N/A</v>
      </c>
      <c r="AA44" s="43" t="str">
        <f>VLOOKUP($A44,House!$A$4:$DS$438,25,FALSE)</f>
        <v>#N/A</v>
      </c>
      <c r="AB44" s="162" t="str">
        <f>VLOOKUP($A44,House!$A$4:$DS$438,26,FALSE)</f>
        <v>#N/A</v>
      </c>
      <c r="AC44" s="43" t="str">
        <f>VLOOKUP($A44,House!$A$4:$DS$438,27,FALSE)</f>
        <v>#N/A</v>
      </c>
      <c r="AD44" s="162" t="str">
        <f>VLOOKUP($A44,House!$A$4:$DS$438,28,FALSE)</f>
        <v>#N/A</v>
      </c>
      <c r="AE44" s="43" t="str">
        <f>VLOOKUP($A44,House!$A$4:$DS$438,29,FALSE)</f>
        <v>#N/A</v>
      </c>
      <c r="AF44" s="162" t="str">
        <f>VLOOKUP($A44,House!$A$4:$DS$438,30,FALSE)</f>
        <v>#N/A</v>
      </c>
      <c r="AG44" s="43" t="str">
        <f>VLOOKUP($A44,House!$A$4:$DS$438,31,FALSE)</f>
        <v>#N/A</v>
      </c>
      <c r="AH44" s="162" t="str">
        <f>VLOOKUP($A44,House!$A$4:$DS$438,32,FALSE)</f>
        <v>#N/A</v>
      </c>
      <c r="AI44" s="43" t="str">
        <f>VLOOKUP($A44,House!$A$4:$DS$438,33,FALSE)</f>
        <v>#N/A</v>
      </c>
      <c r="AJ44" s="44" t="str">
        <f>VLOOKUP($A44,House!$A$4:$DS$438,34,FALSE)</f>
        <v>#N/A</v>
      </c>
      <c r="AK44" s="44" t="str">
        <f>VLOOKUP($A44,House!$A$4:$DS$438,35,FALSE)</f>
        <v>#N/A</v>
      </c>
      <c r="AL44" s="44" t="str">
        <f>VLOOKUP($A44,House!$A$4:$DS$438,36,FALSE)</f>
        <v>#N/A</v>
      </c>
      <c r="AM44" s="44" t="str">
        <f>VLOOKUP($A44,House!$A$4:$DS$438,37,FALSE)</f>
        <v>#N/A</v>
      </c>
      <c r="AN44" s="44" t="str">
        <f>VLOOKUP($A44,House!$A$4:$DS$438,38,FALSE)</f>
        <v>#N/A</v>
      </c>
      <c r="AO44" s="43" t="str">
        <f>VLOOKUP($A44,House!$A$4:$DS$438,39,FALSE)</f>
        <v>#N/A</v>
      </c>
      <c r="AP44" s="44" t="str">
        <f>VLOOKUP($A44,House!$A$4:$DS$438,40,FALSE)</f>
        <v>#N/A</v>
      </c>
      <c r="AQ44" s="44" t="str">
        <f>VLOOKUP($A44,House!$A$4:$DS$438,41,FALSE)</f>
        <v>#N/A</v>
      </c>
      <c r="AR44" s="44" t="str">
        <f>VLOOKUP($A44,House!$A$4:$DS$438,42,FALSE)</f>
        <v>#N/A</v>
      </c>
      <c r="AS44" s="44" t="str">
        <f>VLOOKUP($A44,House!$A$4:$DS$438,43,FALSE)</f>
        <v>#N/A</v>
      </c>
      <c r="AT44" s="163" t="str">
        <f>VLOOKUP($A44,House!$A$4:$DS$438,44,FALSE)</f>
        <v>#N/A</v>
      </c>
      <c r="AU44" s="116" t="str">
        <f>VLOOKUP($A44,House!$A$4:$DS$438,45,FALSE)</f>
        <v>#N/A</v>
      </c>
      <c r="AV44" s="46" t="str">
        <f>VLOOKUP($A44,House!$A$4:$DS$438,46,FALSE)</f>
        <v>#N/A</v>
      </c>
      <c r="AW44" s="47" t="str">
        <f>VLOOKUP($A44,House!$A$4:$DS$438,47,FALSE)</f>
        <v>#N/A</v>
      </c>
      <c r="AX44" s="46" t="str">
        <f>VLOOKUP($A44,House!$A$4:$DS$438,48,FALSE)</f>
        <v>#N/A</v>
      </c>
      <c r="AY44" s="47" t="str">
        <f>VLOOKUP($A44,House!$A$4:$DS$438,49,FALSE)</f>
        <v>#N/A</v>
      </c>
      <c r="AZ44" s="164" t="str">
        <f>VLOOKUP($A44,House!$A$4:$DS$438,50,FALSE)</f>
        <v>#N/A</v>
      </c>
      <c r="BA44" s="48" t="str">
        <f>VLOOKUP($A44,House!$A$4:$DS$438,51,FALSE)</f>
        <v>#N/A</v>
      </c>
      <c r="BB44" s="49" t="str">
        <f>VLOOKUP($A44,House!$A$4:$DS$438,52,FALSE)</f>
        <v>#N/A</v>
      </c>
      <c r="BC44" s="50" t="str">
        <f>VLOOKUP($A44,House!$A$4:$DS$438,53,FALSE)</f>
        <v>#N/A</v>
      </c>
      <c r="BD44" s="49" t="str">
        <f>VLOOKUP($A44,House!$A$4:$DS$438,54,FALSE)</f>
        <v>#N/A</v>
      </c>
      <c r="BE44" s="165" t="str">
        <f>VLOOKUP($A44,House!$A$4:$DS$438,55,FALSE)</f>
        <v>#N/A</v>
      </c>
      <c r="BF44" s="49" t="str">
        <f>VLOOKUP($A44,House!$A$4:$DS$438,56,FALSE)</f>
        <v>#N/A</v>
      </c>
      <c r="BG44" s="44" t="str">
        <f>VLOOKUP($A44,House!$A$4:$DS$438,57,FALSE)</f>
        <v>#N/A</v>
      </c>
      <c r="BH44" s="162" t="str">
        <f>VLOOKUP($A44,House!$A$4:$DS$438,58,FALSE)</f>
        <v>#N/A</v>
      </c>
      <c r="BI44" s="100" t="str">
        <f>VLOOKUP($A44,House!$A$4:$DS$438,59,FALSE)</f>
        <v>#N/A</v>
      </c>
      <c r="BJ44" s="39" t="str">
        <f>VLOOKUP($A44,House!$A$4:$DS$438,60,FALSE)</f>
        <v>#N/A</v>
      </c>
      <c r="BK44" s="40" t="str">
        <f>VLOOKUP($A44,House!$A$4:$DS$438,61,FALSE)</f>
        <v>#N/A</v>
      </c>
      <c r="BL44" s="40" t="str">
        <f>VLOOKUP($A44,House!$A$4:$DS$438,62,FALSE)</f>
        <v>#N/A</v>
      </c>
      <c r="BM44" s="39" t="str">
        <f>VLOOKUP($A44,House!$A$4:$DS$438,63,FALSE)</f>
        <v>#N/A</v>
      </c>
      <c r="BN44" s="40" t="str">
        <f>VLOOKUP($A44,House!$A$4:$DS$438,64,FALSE)</f>
        <v>#N/A</v>
      </c>
      <c r="BO44" s="40" t="str">
        <f>VLOOKUP($A44,House!$A$4:$DS$438,65,FALSE)</f>
        <v>#N/A</v>
      </c>
      <c r="BP44" s="39" t="str">
        <f>VLOOKUP($A44,House!$A$4:$DS$438,66,FALSE)</f>
        <v>#N/A</v>
      </c>
      <c r="BQ44" s="40" t="str">
        <f>VLOOKUP($A44,House!$A$4:$DS$438,67,FALSE)</f>
        <v>#N/A</v>
      </c>
      <c r="BR44" s="40" t="str">
        <f>VLOOKUP($A44,House!$A$4:$DS$438,68,FALSE)</f>
        <v>#N/A</v>
      </c>
      <c r="BS44" s="39" t="str">
        <f>VLOOKUP($A44,House!$A$4:$DS$438,69,FALSE)</f>
        <v>#N/A</v>
      </c>
      <c r="BT44" s="40" t="str">
        <f>VLOOKUP($A44,House!$A$4:$DS$438,70,FALSE)</f>
        <v>#N/A</v>
      </c>
      <c r="BU44" s="40" t="str">
        <f>VLOOKUP($A44,House!$A$4:$DS$438,71,FALSE)</f>
        <v>#N/A</v>
      </c>
      <c r="BV44" s="39" t="str">
        <f>VLOOKUP($A44,House!$A$4:$DS$438,72,FALSE)</f>
        <v>#N/A</v>
      </c>
      <c r="BW44" s="40" t="str">
        <f>VLOOKUP($A44,House!$A$4:$DS$438,73,FALSE)</f>
        <v>#N/A</v>
      </c>
      <c r="BX44" s="40" t="str">
        <f>VLOOKUP($A44,House!$A$4:$DS$438,74,FALSE)</f>
        <v>#N/A</v>
      </c>
      <c r="BY44" s="40" t="str">
        <f>VLOOKUP($A44,House!$A$4:$DS$438,75,FALSE)</f>
        <v>#N/A</v>
      </c>
      <c r="BZ44" s="40" t="str">
        <f>VLOOKUP($A44,House!$A$4:$DS$438,76,FALSE)</f>
        <v>#N/A</v>
      </c>
      <c r="CA44" s="159" t="str">
        <f>VLOOKUP($A44,House!$A$4:$DS$438,77,FALSE)</f>
        <v>#N/A</v>
      </c>
      <c r="CB44" s="39" t="str">
        <f>VLOOKUP($A44,House!$A$4:$DS$438,78,FALSE)</f>
        <v>#N/A</v>
      </c>
      <c r="CC44" s="40" t="str">
        <f>VLOOKUP($A44,House!$A$4:$DS$438,79,FALSE)</f>
        <v>#N/A</v>
      </c>
      <c r="CD44" s="40" t="str">
        <f>VLOOKUP($A44,House!$A$4:$DS$438,80,FALSE)</f>
        <v>#N/A</v>
      </c>
      <c r="CE44" s="159" t="str">
        <f>VLOOKUP($A44,House!$A$4:$DS$438,81,FALSE)</f>
        <v>#N/A</v>
      </c>
      <c r="CF44" s="39" t="str">
        <f>VLOOKUP($A44,House!$A$4:$DS$438,82,FALSE)</f>
        <v>#N/A</v>
      </c>
      <c r="CG44" s="40" t="str">
        <f>VLOOKUP($A44,House!$A$4:$DS$438,83,FALSE)</f>
        <v>#N/A</v>
      </c>
      <c r="CH44" s="40" t="str">
        <f>VLOOKUP($A44,House!$A$4:$DS$438,84,FALSE)</f>
        <v>#N/A</v>
      </c>
      <c r="CI44" s="159" t="str">
        <f>VLOOKUP($A44,House!$A$4:$DS$438,85,FALSE)</f>
        <v>#N/A</v>
      </c>
      <c r="CJ44" s="39" t="str">
        <f>VLOOKUP($A44,House!$A$4:$DS$438,86,FALSE)</f>
        <v>#N/A</v>
      </c>
      <c r="CK44" s="40" t="str">
        <f>VLOOKUP($A44,House!$A$4:$DS$438,87,FALSE)</f>
        <v>#N/A</v>
      </c>
      <c r="CL44" s="40" t="str">
        <f>VLOOKUP($A44,House!$A$4:$DS$438,88,FALSE)</f>
        <v>#N/A</v>
      </c>
      <c r="CM44" s="159" t="str">
        <f>VLOOKUP($A44,House!$A$4:$DS$438,89,FALSE)</f>
        <v>#N/A</v>
      </c>
      <c r="CN44" s="39" t="str">
        <f>VLOOKUP($A44,House!$A$4:$DS$438,90,FALSE)</f>
        <v>#N/A</v>
      </c>
      <c r="CO44" s="159" t="str">
        <f>VLOOKUP($A44,House!$A$4:$DS$438,91,FALSE)</f>
        <v>#N/A</v>
      </c>
      <c r="CP44" s="39" t="str">
        <f>VLOOKUP($A44,House!$A$4:$DS$438,92,FALSE)</f>
        <v>#N/A</v>
      </c>
      <c r="CQ44" s="40" t="str">
        <f>VLOOKUP($A44,House!$A$4:$DS$438,93,FALSE)</f>
        <v>#N/A</v>
      </c>
      <c r="CR44" s="40" t="str">
        <f>VLOOKUP($A44,House!$A$4:$DS$438,94,FALSE)</f>
        <v>#N/A</v>
      </c>
      <c r="CS44" s="159" t="str">
        <f>VLOOKUP($A44,House!$A$4:$DS$438,95,FALSE)</f>
        <v>#N/A</v>
      </c>
      <c r="CT44" s="39" t="str">
        <f>VLOOKUP($A44,House!$A$4:$DS$438,96,FALSE)</f>
        <v>#N/A</v>
      </c>
      <c r="CU44" s="40" t="str">
        <f>VLOOKUP($A44,House!$A$4:$DS$438,97,FALSE)</f>
        <v>#N/A</v>
      </c>
      <c r="CV44" s="40" t="str">
        <f>VLOOKUP($A44,House!$A$4:$DS$438,98,FALSE)</f>
        <v>#N/A</v>
      </c>
      <c r="CW44" s="40" t="str">
        <f>VLOOKUP($A44,House!$A$4:$DS$438,99,FALSE)</f>
        <v>#N/A</v>
      </c>
      <c r="CX44" s="40" t="str">
        <f>VLOOKUP($A44,House!$A$4:$DS$438,100,FALSE)</f>
        <v>#N/A</v>
      </c>
      <c r="CY44" s="40" t="str">
        <f>VLOOKUP($A44,House!$A$4:$DS$438,101,FALSE)</f>
        <v>#N/A</v>
      </c>
      <c r="CZ44" s="40" t="str">
        <f>VLOOKUP($A44,House!$A$4:$DS$438,102,FALSE)</f>
        <v>#N/A</v>
      </c>
      <c r="DA44" s="39" t="str">
        <f>VLOOKUP($A44,House!$A$4:$DS$438,103,FALSE)</f>
        <v>#N/A</v>
      </c>
      <c r="DB44" s="40" t="str">
        <f>VLOOKUP($A44,House!$A$4:$DS$438,104,FALSE)</f>
        <v>#N/A</v>
      </c>
      <c r="DC44" s="40" t="str">
        <f>VLOOKUP($A44,House!$A$4:$DS$438,105,FALSE)</f>
        <v>#N/A</v>
      </c>
      <c r="DD44" s="40" t="str">
        <f>VLOOKUP($A44,House!$A$4:$DS$438,106,FALSE)</f>
        <v>#N/A</v>
      </c>
      <c r="DE44" s="40" t="str">
        <f>VLOOKUP($A44,House!$A$4:$DS$438,107,FALSE)</f>
        <v>#N/A</v>
      </c>
      <c r="DF44" s="40" t="str">
        <f>VLOOKUP($A44,House!$A$4:$DS$438,108,FALSE)</f>
        <v>#N/A</v>
      </c>
      <c r="DG44" s="40" t="str">
        <f>VLOOKUP($A44,House!$A$4:$DS$438,109,FALSE)</f>
        <v>#N/A</v>
      </c>
      <c r="DH44" s="39" t="str">
        <f>VLOOKUP($A44,House!$A$4:$DS$438,110,FALSE)</f>
        <v>#N/A</v>
      </c>
      <c r="DI44" s="40" t="str">
        <f>VLOOKUP($A44,House!$A$4:$DS$438,111,FALSE)</f>
        <v>#N/A</v>
      </c>
      <c r="DJ44" s="40" t="str">
        <f>VLOOKUP($A44,House!$A$4:$DS$438,112,FALSE)</f>
        <v>#N/A</v>
      </c>
      <c r="DK44" s="40" t="str">
        <f>VLOOKUP($A44,House!$A$4:$DS$438,113,FALSE)</f>
        <v>#N/A</v>
      </c>
      <c r="DL44" s="40" t="str">
        <f>VLOOKUP($A44,House!$A$4:$DS$438,114,FALSE)</f>
        <v>#N/A</v>
      </c>
      <c r="DM44" s="40" t="str">
        <f>VLOOKUP($A44,House!$A$4:$DS$438,115,FALSE)</f>
        <v>#N/A</v>
      </c>
      <c r="DN44" s="159" t="str">
        <f>VLOOKUP($A44,House!$A$4:$DS$438,116,FALSE)</f>
        <v>#N/A</v>
      </c>
      <c r="DO44" s="39" t="str">
        <f>VLOOKUP($A44,House!$A$4:$DS$438,117,FALSE)</f>
        <v>#N/A</v>
      </c>
      <c r="DP44" s="40" t="str">
        <f>VLOOKUP($A44,House!$A$4:$DS$438,118,FALSE)</f>
        <v>#N/A</v>
      </c>
      <c r="DQ44" s="40" t="str">
        <f>VLOOKUP($A44,House!$A$4:$DS$438,119,FALSE)</f>
        <v>#N/A</v>
      </c>
      <c r="DR44" s="40" t="str">
        <f>VLOOKUP($A44,House!$A$4:$DS$438,120,FALSE)</f>
        <v>#N/A</v>
      </c>
      <c r="DS44" s="40" t="str">
        <f>VLOOKUP($A44,House!$A$4:$DS$438,121,FALSE)</f>
        <v>#N/A</v>
      </c>
      <c r="DT44" s="40" t="str">
        <f>VLOOKUP($A44,House!$A$4:$DS$438,122,FALSE)</f>
        <v>#N/A</v>
      </c>
      <c r="DU44" s="159" t="str">
        <f>VLOOKUP($A44,House!$A$4:$DS$438,123,FALSE)</f>
        <v>#N/A</v>
      </c>
    </row>
    <row r="45" spans="1:125" hidden="1">
      <c r="A45" s="154"/>
      <c r="B45" s="154" t="str">
        <f>VLOOKUP($A45,House!$A$4:$DS$438,2,FALSE)</f>
        <v>#N/A</v>
      </c>
      <c r="C45" s="140" t="str">
        <f>VLOOKUP($A45,House!$A$4:$DS$438,3,FALSE)</f>
        <v>#N/A</v>
      </c>
      <c r="D45" s="97" t="str">
        <f>VLOOKUP($A45,House!$A$4:$DS$438,4,FALSE)</f>
        <v>#N/A</v>
      </c>
      <c r="E45" s="4" t="str">
        <f>VLOOKUP($A45,House!$A$4:$DS$438,5,FALSE)</f>
        <v>#N/A</v>
      </c>
      <c r="F45" s="29" t="str">
        <f>VLOOKUP($A45,House!$A$4:$DS$438,6,FALSE)</f>
        <v>#N/A</v>
      </c>
      <c r="G45" s="156" t="str">
        <f>VLOOKUP($A45,House!$A$4:$DS$438,7,FALSE)</f>
        <v>#N/A</v>
      </c>
      <c r="H45" s="98"/>
      <c r="I45" s="99"/>
      <c r="J45" s="166" t="str">
        <f>VLOOKUP($A45,House!$A$4:$DS$438,8,FALSE)</f>
        <v>#N/A</v>
      </c>
      <c r="K45" s="150" t="str">
        <f>VLOOKUP($A45,House!$A$4:$DS$438,9,FALSE)</f>
        <v>#N/A</v>
      </c>
      <c r="L45" s="100" t="str">
        <f>VLOOKUP($A45,House!$A$4:$DS$438,10,FALSE)</f>
        <v>#N/A</v>
      </c>
      <c r="M45" s="100" t="str">
        <f>VLOOKUP($A45,House!$A$4:$DS$438,11,FALSE)</f>
        <v>#N/A</v>
      </c>
      <c r="N45" s="100" t="str">
        <f>VLOOKUP($A45,House!$A$4:$DS$438,12,FALSE)</f>
        <v>#N/A</v>
      </c>
      <c r="O45" s="100" t="str">
        <f>VLOOKUP($A45,House!$A$4:$DS$438,13,FALSE)</f>
        <v>#N/A</v>
      </c>
      <c r="P45" s="100" t="str">
        <f>VLOOKUP($A45,House!$A$4:$DS$438,14,FALSE)</f>
        <v>#N/A</v>
      </c>
      <c r="Q45" s="43" t="str">
        <f>VLOOKUP($A45,House!$A$4:$DS$438,15,FALSE)</f>
        <v>#N/A</v>
      </c>
      <c r="R45" s="162" t="str">
        <f>VLOOKUP($A45,House!$A$4:$DS$438,16,FALSE)</f>
        <v>#N/A</v>
      </c>
      <c r="S45" s="43" t="str">
        <f>VLOOKUP($A45,House!$A$4:$DS$438,17,FALSE)</f>
        <v>#N/A</v>
      </c>
      <c r="T45" s="162" t="str">
        <f>VLOOKUP($A45,House!$A$4:$DS$438,18,FALSE)</f>
        <v>#N/A</v>
      </c>
      <c r="U45" s="43" t="str">
        <f>VLOOKUP($A45,House!$A$4:$DS$438,19,FALSE)</f>
        <v>#N/A</v>
      </c>
      <c r="V45" s="162" t="str">
        <f>VLOOKUP($A45,House!$A$4:$DS$438,20,FALSE)</f>
        <v>#N/A</v>
      </c>
      <c r="W45" s="43" t="str">
        <f>VLOOKUP($A45,House!$A$4:$DS$438,21,FALSE)</f>
        <v>#N/A</v>
      </c>
      <c r="X45" s="162" t="str">
        <f>VLOOKUP($A45,House!$A$4:$DS$438,22,FALSE)</f>
        <v>#N/A</v>
      </c>
      <c r="Y45" s="43" t="str">
        <f>VLOOKUP($A45,House!$A$4:$DS$438,23,FALSE)</f>
        <v>#N/A</v>
      </c>
      <c r="Z45" s="162" t="str">
        <f>VLOOKUP($A45,House!$A$4:$DS$438,24,FALSE)</f>
        <v>#N/A</v>
      </c>
      <c r="AA45" s="43" t="str">
        <f>VLOOKUP($A45,House!$A$4:$DS$438,25,FALSE)</f>
        <v>#N/A</v>
      </c>
      <c r="AB45" s="162" t="str">
        <f>VLOOKUP($A45,House!$A$4:$DS$438,26,FALSE)</f>
        <v>#N/A</v>
      </c>
      <c r="AC45" s="43" t="str">
        <f>VLOOKUP($A45,House!$A$4:$DS$438,27,FALSE)</f>
        <v>#N/A</v>
      </c>
      <c r="AD45" s="162" t="str">
        <f>VLOOKUP($A45,House!$A$4:$DS$438,28,FALSE)</f>
        <v>#N/A</v>
      </c>
      <c r="AE45" s="43" t="str">
        <f>VLOOKUP($A45,House!$A$4:$DS$438,29,FALSE)</f>
        <v>#N/A</v>
      </c>
      <c r="AF45" s="162" t="str">
        <f>VLOOKUP($A45,House!$A$4:$DS$438,30,FALSE)</f>
        <v>#N/A</v>
      </c>
      <c r="AG45" s="43" t="str">
        <f>VLOOKUP($A45,House!$A$4:$DS$438,31,FALSE)</f>
        <v>#N/A</v>
      </c>
      <c r="AH45" s="162" t="str">
        <f>VLOOKUP($A45,House!$A$4:$DS$438,32,FALSE)</f>
        <v>#N/A</v>
      </c>
      <c r="AI45" s="43" t="str">
        <f>VLOOKUP($A45,House!$A$4:$DS$438,33,FALSE)</f>
        <v>#N/A</v>
      </c>
      <c r="AJ45" s="44" t="str">
        <f>VLOOKUP($A45,House!$A$4:$DS$438,34,FALSE)</f>
        <v>#N/A</v>
      </c>
      <c r="AK45" s="44" t="str">
        <f>VLOOKUP($A45,House!$A$4:$DS$438,35,FALSE)</f>
        <v>#N/A</v>
      </c>
      <c r="AL45" s="44" t="str">
        <f>VLOOKUP($A45,House!$A$4:$DS$438,36,FALSE)</f>
        <v>#N/A</v>
      </c>
      <c r="AM45" s="44" t="str">
        <f>VLOOKUP($A45,House!$A$4:$DS$438,37,FALSE)</f>
        <v>#N/A</v>
      </c>
      <c r="AN45" s="44" t="str">
        <f>VLOOKUP($A45,House!$A$4:$DS$438,38,FALSE)</f>
        <v>#N/A</v>
      </c>
      <c r="AO45" s="43" t="str">
        <f>VLOOKUP($A45,House!$A$4:$DS$438,39,FALSE)</f>
        <v>#N/A</v>
      </c>
      <c r="AP45" s="44" t="str">
        <f>VLOOKUP($A45,House!$A$4:$DS$438,40,FALSE)</f>
        <v>#N/A</v>
      </c>
      <c r="AQ45" s="44" t="str">
        <f>VLOOKUP($A45,House!$A$4:$DS$438,41,FALSE)</f>
        <v>#N/A</v>
      </c>
      <c r="AR45" s="44" t="str">
        <f>VLOOKUP($A45,House!$A$4:$DS$438,42,FALSE)</f>
        <v>#N/A</v>
      </c>
      <c r="AS45" s="44" t="str">
        <f>VLOOKUP($A45,House!$A$4:$DS$438,43,FALSE)</f>
        <v>#N/A</v>
      </c>
      <c r="AT45" s="163" t="str">
        <f>VLOOKUP($A45,House!$A$4:$DS$438,44,FALSE)</f>
        <v>#N/A</v>
      </c>
      <c r="AU45" s="116" t="str">
        <f>VLOOKUP($A45,House!$A$4:$DS$438,45,FALSE)</f>
        <v>#N/A</v>
      </c>
      <c r="AV45" s="46" t="str">
        <f>VLOOKUP($A45,House!$A$4:$DS$438,46,FALSE)</f>
        <v>#N/A</v>
      </c>
      <c r="AW45" s="47" t="str">
        <f>VLOOKUP($A45,House!$A$4:$DS$438,47,FALSE)</f>
        <v>#N/A</v>
      </c>
      <c r="AX45" s="46" t="str">
        <f>VLOOKUP($A45,House!$A$4:$DS$438,48,FALSE)</f>
        <v>#N/A</v>
      </c>
      <c r="AY45" s="47" t="str">
        <f>VLOOKUP($A45,House!$A$4:$DS$438,49,FALSE)</f>
        <v>#N/A</v>
      </c>
      <c r="AZ45" s="164" t="str">
        <f>VLOOKUP($A45,House!$A$4:$DS$438,50,FALSE)</f>
        <v>#N/A</v>
      </c>
      <c r="BA45" s="48" t="str">
        <f>VLOOKUP($A45,House!$A$4:$DS$438,51,FALSE)</f>
        <v>#N/A</v>
      </c>
      <c r="BB45" s="49" t="str">
        <f>VLOOKUP($A45,House!$A$4:$DS$438,52,FALSE)</f>
        <v>#N/A</v>
      </c>
      <c r="BC45" s="50" t="str">
        <f>VLOOKUP($A45,House!$A$4:$DS$438,53,FALSE)</f>
        <v>#N/A</v>
      </c>
      <c r="BD45" s="49" t="str">
        <f>VLOOKUP($A45,House!$A$4:$DS$438,54,FALSE)</f>
        <v>#N/A</v>
      </c>
      <c r="BE45" s="165" t="str">
        <f>VLOOKUP($A45,House!$A$4:$DS$438,55,FALSE)</f>
        <v>#N/A</v>
      </c>
      <c r="BF45" s="49" t="str">
        <f>VLOOKUP($A45,House!$A$4:$DS$438,56,FALSE)</f>
        <v>#N/A</v>
      </c>
      <c r="BG45" s="44" t="str">
        <f>VLOOKUP($A45,House!$A$4:$DS$438,57,FALSE)</f>
        <v>#N/A</v>
      </c>
      <c r="BH45" s="162" t="str">
        <f>VLOOKUP($A45,House!$A$4:$DS$438,58,FALSE)</f>
        <v>#N/A</v>
      </c>
      <c r="BI45" s="100" t="str">
        <f>VLOOKUP($A45,House!$A$4:$DS$438,59,FALSE)</f>
        <v>#N/A</v>
      </c>
      <c r="BJ45" s="39" t="str">
        <f>VLOOKUP($A45,House!$A$4:$DS$438,60,FALSE)</f>
        <v>#N/A</v>
      </c>
      <c r="BK45" s="40" t="str">
        <f>VLOOKUP($A45,House!$A$4:$DS$438,61,FALSE)</f>
        <v>#N/A</v>
      </c>
      <c r="BL45" s="40" t="str">
        <f>VLOOKUP($A45,House!$A$4:$DS$438,62,FALSE)</f>
        <v>#N/A</v>
      </c>
      <c r="BM45" s="39" t="str">
        <f>VLOOKUP($A45,House!$A$4:$DS$438,63,FALSE)</f>
        <v>#N/A</v>
      </c>
      <c r="BN45" s="40" t="str">
        <f>VLOOKUP($A45,House!$A$4:$DS$438,64,FALSE)</f>
        <v>#N/A</v>
      </c>
      <c r="BO45" s="40" t="str">
        <f>VLOOKUP($A45,House!$A$4:$DS$438,65,FALSE)</f>
        <v>#N/A</v>
      </c>
      <c r="BP45" s="39" t="str">
        <f>VLOOKUP($A45,House!$A$4:$DS$438,66,FALSE)</f>
        <v>#N/A</v>
      </c>
      <c r="BQ45" s="40" t="str">
        <f>VLOOKUP($A45,House!$A$4:$DS$438,67,FALSE)</f>
        <v>#N/A</v>
      </c>
      <c r="BR45" s="40" t="str">
        <f>VLOOKUP($A45,House!$A$4:$DS$438,68,FALSE)</f>
        <v>#N/A</v>
      </c>
      <c r="BS45" s="39" t="str">
        <f>VLOOKUP($A45,House!$A$4:$DS$438,69,FALSE)</f>
        <v>#N/A</v>
      </c>
      <c r="BT45" s="40" t="str">
        <f>VLOOKUP($A45,House!$A$4:$DS$438,70,FALSE)</f>
        <v>#N/A</v>
      </c>
      <c r="BU45" s="40" t="str">
        <f>VLOOKUP($A45,House!$A$4:$DS$438,71,FALSE)</f>
        <v>#N/A</v>
      </c>
      <c r="BV45" s="39" t="str">
        <f>VLOOKUP($A45,House!$A$4:$DS$438,72,FALSE)</f>
        <v>#N/A</v>
      </c>
      <c r="BW45" s="40" t="str">
        <f>VLOOKUP($A45,House!$A$4:$DS$438,73,FALSE)</f>
        <v>#N/A</v>
      </c>
      <c r="BX45" s="40" t="str">
        <f>VLOOKUP($A45,House!$A$4:$DS$438,74,FALSE)</f>
        <v>#N/A</v>
      </c>
      <c r="BY45" s="40" t="str">
        <f>VLOOKUP($A45,House!$A$4:$DS$438,75,FALSE)</f>
        <v>#N/A</v>
      </c>
      <c r="BZ45" s="40" t="str">
        <f>VLOOKUP($A45,House!$A$4:$DS$438,76,FALSE)</f>
        <v>#N/A</v>
      </c>
      <c r="CA45" s="159" t="str">
        <f>VLOOKUP($A45,House!$A$4:$DS$438,77,FALSE)</f>
        <v>#N/A</v>
      </c>
      <c r="CB45" s="39" t="str">
        <f>VLOOKUP($A45,House!$A$4:$DS$438,78,FALSE)</f>
        <v>#N/A</v>
      </c>
      <c r="CC45" s="40" t="str">
        <f>VLOOKUP($A45,House!$A$4:$DS$438,79,FALSE)</f>
        <v>#N/A</v>
      </c>
      <c r="CD45" s="40" t="str">
        <f>VLOOKUP($A45,House!$A$4:$DS$438,80,FALSE)</f>
        <v>#N/A</v>
      </c>
      <c r="CE45" s="159" t="str">
        <f>VLOOKUP($A45,House!$A$4:$DS$438,81,FALSE)</f>
        <v>#N/A</v>
      </c>
      <c r="CF45" s="39" t="str">
        <f>VLOOKUP($A45,House!$A$4:$DS$438,82,FALSE)</f>
        <v>#N/A</v>
      </c>
      <c r="CG45" s="40" t="str">
        <f>VLOOKUP($A45,House!$A$4:$DS$438,83,FALSE)</f>
        <v>#N/A</v>
      </c>
      <c r="CH45" s="40" t="str">
        <f>VLOOKUP($A45,House!$A$4:$DS$438,84,FALSE)</f>
        <v>#N/A</v>
      </c>
      <c r="CI45" s="159" t="str">
        <f>VLOOKUP($A45,House!$A$4:$DS$438,85,FALSE)</f>
        <v>#N/A</v>
      </c>
      <c r="CJ45" s="39" t="str">
        <f>VLOOKUP($A45,House!$A$4:$DS$438,86,FALSE)</f>
        <v>#N/A</v>
      </c>
      <c r="CK45" s="40" t="str">
        <f>VLOOKUP($A45,House!$A$4:$DS$438,87,FALSE)</f>
        <v>#N/A</v>
      </c>
      <c r="CL45" s="40" t="str">
        <f>VLOOKUP($A45,House!$A$4:$DS$438,88,FALSE)</f>
        <v>#N/A</v>
      </c>
      <c r="CM45" s="159" t="str">
        <f>VLOOKUP($A45,House!$A$4:$DS$438,89,FALSE)</f>
        <v>#N/A</v>
      </c>
      <c r="CN45" s="39" t="str">
        <f>VLOOKUP($A45,House!$A$4:$DS$438,90,FALSE)</f>
        <v>#N/A</v>
      </c>
      <c r="CO45" s="159" t="str">
        <f>VLOOKUP($A45,House!$A$4:$DS$438,91,FALSE)</f>
        <v>#N/A</v>
      </c>
      <c r="CP45" s="39" t="str">
        <f>VLOOKUP($A45,House!$A$4:$DS$438,92,FALSE)</f>
        <v>#N/A</v>
      </c>
      <c r="CQ45" s="40" t="str">
        <f>VLOOKUP($A45,House!$A$4:$DS$438,93,FALSE)</f>
        <v>#N/A</v>
      </c>
      <c r="CR45" s="40" t="str">
        <f>VLOOKUP($A45,House!$A$4:$DS$438,94,FALSE)</f>
        <v>#N/A</v>
      </c>
      <c r="CS45" s="159" t="str">
        <f>VLOOKUP($A45,House!$A$4:$DS$438,95,FALSE)</f>
        <v>#N/A</v>
      </c>
      <c r="CT45" s="39" t="str">
        <f>VLOOKUP($A45,House!$A$4:$DS$438,96,FALSE)</f>
        <v>#N/A</v>
      </c>
      <c r="CU45" s="40" t="str">
        <f>VLOOKUP($A45,House!$A$4:$DS$438,97,FALSE)</f>
        <v>#N/A</v>
      </c>
      <c r="CV45" s="40" t="str">
        <f>VLOOKUP($A45,House!$A$4:$DS$438,98,FALSE)</f>
        <v>#N/A</v>
      </c>
      <c r="CW45" s="40" t="str">
        <f>VLOOKUP($A45,House!$A$4:$DS$438,99,FALSE)</f>
        <v>#N/A</v>
      </c>
      <c r="CX45" s="40" t="str">
        <f>VLOOKUP($A45,House!$A$4:$DS$438,100,FALSE)</f>
        <v>#N/A</v>
      </c>
      <c r="CY45" s="40" t="str">
        <f>VLOOKUP($A45,House!$A$4:$DS$438,101,FALSE)</f>
        <v>#N/A</v>
      </c>
      <c r="CZ45" s="40" t="str">
        <f>VLOOKUP($A45,House!$A$4:$DS$438,102,FALSE)</f>
        <v>#N/A</v>
      </c>
      <c r="DA45" s="39" t="str">
        <f>VLOOKUP($A45,House!$A$4:$DS$438,103,FALSE)</f>
        <v>#N/A</v>
      </c>
      <c r="DB45" s="40" t="str">
        <f>VLOOKUP($A45,House!$A$4:$DS$438,104,FALSE)</f>
        <v>#N/A</v>
      </c>
      <c r="DC45" s="40" t="str">
        <f>VLOOKUP($A45,House!$A$4:$DS$438,105,FALSE)</f>
        <v>#N/A</v>
      </c>
      <c r="DD45" s="40" t="str">
        <f>VLOOKUP($A45,House!$A$4:$DS$438,106,FALSE)</f>
        <v>#N/A</v>
      </c>
      <c r="DE45" s="40" t="str">
        <f>VLOOKUP($A45,House!$A$4:$DS$438,107,FALSE)</f>
        <v>#N/A</v>
      </c>
      <c r="DF45" s="40" t="str">
        <f>VLOOKUP($A45,House!$A$4:$DS$438,108,FALSE)</f>
        <v>#N/A</v>
      </c>
      <c r="DG45" s="40" t="str">
        <f>VLOOKUP($A45,House!$A$4:$DS$438,109,FALSE)</f>
        <v>#N/A</v>
      </c>
      <c r="DH45" s="39" t="str">
        <f>VLOOKUP($A45,House!$A$4:$DS$438,110,FALSE)</f>
        <v>#N/A</v>
      </c>
      <c r="DI45" s="40" t="str">
        <f>VLOOKUP($A45,House!$A$4:$DS$438,111,FALSE)</f>
        <v>#N/A</v>
      </c>
      <c r="DJ45" s="40" t="str">
        <f>VLOOKUP($A45,House!$A$4:$DS$438,112,FALSE)</f>
        <v>#N/A</v>
      </c>
      <c r="DK45" s="40" t="str">
        <f>VLOOKUP($A45,House!$A$4:$DS$438,113,FALSE)</f>
        <v>#N/A</v>
      </c>
      <c r="DL45" s="40" t="str">
        <f>VLOOKUP($A45,House!$A$4:$DS$438,114,FALSE)</f>
        <v>#N/A</v>
      </c>
      <c r="DM45" s="40" t="str">
        <f>VLOOKUP($A45,House!$A$4:$DS$438,115,FALSE)</f>
        <v>#N/A</v>
      </c>
      <c r="DN45" s="159" t="str">
        <f>VLOOKUP($A45,House!$A$4:$DS$438,116,FALSE)</f>
        <v>#N/A</v>
      </c>
      <c r="DO45" s="39" t="str">
        <f>VLOOKUP($A45,House!$A$4:$DS$438,117,FALSE)</f>
        <v>#N/A</v>
      </c>
      <c r="DP45" s="40" t="str">
        <f>VLOOKUP($A45,House!$A$4:$DS$438,118,FALSE)</f>
        <v>#N/A</v>
      </c>
      <c r="DQ45" s="40" t="str">
        <f>VLOOKUP($A45,House!$A$4:$DS$438,119,FALSE)</f>
        <v>#N/A</v>
      </c>
      <c r="DR45" s="40" t="str">
        <f>VLOOKUP($A45,House!$A$4:$DS$438,120,FALSE)</f>
        <v>#N/A</v>
      </c>
      <c r="DS45" s="40" t="str">
        <f>VLOOKUP($A45,House!$A$4:$DS$438,121,FALSE)</f>
        <v>#N/A</v>
      </c>
      <c r="DT45" s="40" t="str">
        <f>VLOOKUP($A45,House!$A$4:$DS$438,122,FALSE)</f>
        <v>#N/A</v>
      </c>
      <c r="DU45" s="159" t="str">
        <f>VLOOKUP($A45,House!$A$4:$DS$438,123,FALSE)</f>
        <v>#N/A</v>
      </c>
    </row>
    <row r="46" spans="1:125" hidden="1">
      <c r="A46" s="155"/>
      <c r="B46" s="155" t="str">
        <f>VLOOKUP($A46,House!$A$4:$DS$438,2,FALSE)</f>
        <v>#N/A</v>
      </c>
      <c r="C46" s="140" t="str">
        <f>VLOOKUP($A46,House!$A$4:$DS$438,3,FALSE)</f>
        <v>#N/A</v>
      </c>
      <c r="D46" s="97" t="str">
        <f>VLOOKUP($A46,House!$A$4:$DS$438,4,FALSE)</f>
        <v>#N/A</v>
      </c>
      <c r="E46" s="4" t="str">
        <f>VLOOKUP($A46,House!$A$4:$DS$438,5,FALSE)</f>
        <v>#N/A</v>
      </c>
      <c r="F46" s="29" t="str">
        <f>VLOOKUP($A46,House!$A$4:$DS$438,6,FALSE)</f>
        <v>#N/A</v>
      </c>
      <c r="G46" s="156" t="str">
        <f>VLOOKUP($A46,House!$A$4:$DS$438,7,FALSE)</f>
        <v>#N/A</v>
      </c>
      <c r="H46" s="98"/>
      <c r="I46" s="99"/>
      <c r="J46" s="166" t="str">
        <f>VLOOKUP($A46,House!$A$4:$DS$438,8,FALSE)</f>
        <v>#N/A</v>
      </c>
      <c r="K46" s="150" t="str">
        <f>VLOOKUP($A46,House!$A$4:$DS$438,9,FALSE)</f>
        <v>#N/A</v>
      </c>
      <c r="L46" s="100" t="str">
        <f>VLOOKUP($A46,House!$A$4:$DS$438,10,FALSE)</f>
        <v>#N/A</v>
      </c>
      <c r="M46" s="100" t="str">
        <f>VLOOKUP($A46,House!$A$4:$DS$438,11,FALSE)</f>
        <v>#N/A</v>
      </c>
      <c r="N46" s="100" t="str">
        <f>VLOOKUP($A46,House!$A$4:$DS$438,12,FALSE)</f>
        <v>#N/A</v>
      </c>
      <c r="O46" s="100" t="str">
        <f>VLOOKUP($A46,House!$A$4:$DS$438,13,FALSE)</f>
        <v>#N/A</v>
      </c>
      <c r="P46" s="100" t="str">
        <f>VLOOKUP($A46,House!$A$4:$DS$438,14,FALSE)</f>
        <v>#N/A</v>
      </c>
      <c r="Q46" s="43" t="str">
        <f>VLOOKUP($A46,House!$A$4:$DS$438,15,FALSE)</f>
        <v>#N/A</v>
      </c>
      <c r="R46" s="162" t="str">
        <f>VLOOKUP($A46,House!$A$4:$DS$438,16,FALSE)</f>
        <v>#N/A</v>
      </c>
      <c r="S46" s="43" t="str">
        <f>VLOOKUP($A46,House!$A$4:$DS$438,17,FALSE)</f>
        <v>#N/A</v>
      </c>
      <c r="T46" s="162" t="str">
        <f>VLOOKUP($A46,House!$A$4:$DS$438,18,FALSE)</f>
        <v>#N/A</v>
      </c>
      <c r="U46" s="43" t="str">
        <f>VLOOKUP($A46,House!$A$4:$DS$438,19,FALSE)</f>
        <v>#N/A</v>
      </c>
      <c r="V46" s="162" t="str">
        <f>VLOOKUP($A46,House!$A$4:$DS$438,20,FALSE)</f>
        <v>#N/A</v>
      </c>
      <c r="W46" s="43" t="str">
        <f>VLOOKUP($A46,House!$A$4:$DS$438,21,FALSE)</f>
        <v>#N/A</v>
      </c>
      <c r="X46" s="162" t="str">
        <f>VLOOKUP($A46,House!$A$4:$DS$438,22,FALSE)</f>
        <v>#N/A</v>
      </c>
      <c r="Y46" s="43" t="str">
        <f>VLOOKUP($A46,House!$A$4:$DS$438,23,FALSE)</f>
        <v>#N/A</v>
      </c>
      <c r="Z46" s="162" t="str">
        <f>VLOOKUP($A46,House!$A$4:$DS$438,24,FALSE)</f>
        <v>#N/A</v>
      </c>
      <c r="AA46" s="43" t="str">
        <f>VLOOKUP($A46,House!$A$4:$DS$438,25,FALSE)</f>
        <v>#N/A</v>
      </c>
      <c r="AB46" s="162" t="str">
        <f>VLOOKUP($A46,House!$A$4:$DS$438,26,FALSE)</f>
        <v>#N/A</v>
      </c>
      <c r="AC46" s="43" t="str">
        <f>VLOOKUP($A46,House!$A$4:$DS$438,27,FALSE)</f>
        <v>#N/A</v>
      </c>
      <c r="AD46" s="162" t="str">
        <f>VLOOKUP($A46,House!$A$4:$DS$438,28,FALSE)</f>
        <v>#N/A</v>
      </c>
      <c r="AE46" s="43" t="str">
        <f>VLOOKUP($A46,House!$A$4:$DS$438,29,FALSE)</f>
        <v>#N/A</v>
      </c>
      <c r="AF46" s="162" t="str">
        <f>VLOOKUP($A46,House!$A$4:$DS$438,30,FALSE)</f>
        <v>#N/A</v>
      </c>
      <c r="AG46" s="43" t="str">
        <f>VLOOKUP($A46,House!$A$4:$DS$438,31,FALSE)</f>
        <v>#N/A</v>
      </c>
      <c r="AH46" s="162" t="str">
        <f>VLOOKUP($A46,House!$A$4:$DS$438,32,FALSE)</f>
        <v>#N/A</v>
      </c>
      <c r="AI46" s="43" t="str">
        <f>VLOOKUP($A46,House!$A$4:$DS$438,33,FALSE)</f>
        <v>#N/A</v>
      </c>
      <c r="AJ46" s="44" t="str">
        <f>VLOOKUP($A46,House!$A$4:$DS$438,34,FALSE)</f>
        <v>#N/A</v>
      </c>
      <c r="AK46" s="44" t="str">
        <f>VLOOKUP($A46,House!$A$4:$DS$438,35,FALSE)</f>
        <v>#N/A</v>
      </c>
      <c r="AL46" s="44" t="str">
        <f>VLOOKUP($A46,House!$A$4:$DS$438,36,FALSE)</f>
        <v>#N/A</v>
      </c>
      <c r="AM46" s="44" t="str">
        <f>VLOOKUP($A46,House!$A$4:$DS$438,37,FALSE)</f>
        <v>#N/A</v>
      </c>
      <c r="AN46" s="44" t="str">
        <f>VLOOKUP($A46,House!$A$4:$DS$438,38,FALSE)</f>
        <v>#N/A</v>
      </c>
      <c r="AO46" s="43" t="str">
        <f>VLOOKUP($A46,House!$A$4:$DS$438,39,FALSE)</f>
        <v>#N/A</v>
      </c>
      <c r="AP46" s="44" t="str">
        <f>VLOOKUP($A46,House!$A$4:$DS$438,40,FALSE)</f>
        <v>#N/A</v>
      </c>
      <c r="AQ46" s="44" t="str">
        <f>VLOOKUP($A46,House!$A$4:$DS$438,41,FALSE)</f>
        <v>#N/A</v>
      </c>
      <c r="AR46" s="44" t="str">
        <f>VLOOKUP($A46,House!$A$4:$DS$438,42,FALSE)</f>
        <v>#N/A</v>
      </c>
      <c r="AS46" s="44" t="str">
        <f>VLOOKUP($A46,House!$A$4:$DS$438,43,FALSE)</f>
        <v>#N/A</v>
      </c>
      <c r="AT46" s="163" t="str">
        <f>VLOOKUP($A46,House!$A$4:$DS$438,44,FALSE)</f>
        <v>#N/A</v>
      </c>
      <c r="AU46" s="116" t="str">
        <f>VLOOKUP($A46,House!$A$4:$DS$438,45,FALSE)</f>
        <v>#N/A</v>
      </c>
      <c r="AV46" s="46" t="str">
        <f>VLOOKUP($A46,House!$A$4:$DS$438,46,FALSE)</f>
        <v>#N/A</v>
      </c>
      <c r="AW46" s="47" t="str">
        <f>VLOOKUP($A46,House!$A$4:$DS$438,47,FALSE)</f>
        <v>#N/A</v>
      </c>
      <c r="AX46" s="46" t="str">
        <f>VLOOKUP($A46,House!$A$4:$DS$438,48,FALSE)</f>
        <v>#N/A</v>
      </c>
      <c r="AY46" s="47" t="str">
        <f>VLOOKUP($A46,House!$A$4:$DS$438,49,FALSE)</f>
        <v>#N/A</v>
      </c>
      <c r="AZ46" s="164" t="str">
        <f>VLOOKUP($A46,House!$A$4:$DS$438,50,FALSE)</f>
        <v>#N/A</v>
      </c>
      <c r="BA46" s="48" t="str">
        <f>VLOOKUP($A46,House!$A$4:$DS$438,51,FALSE)</f>
        <v>#N/A</v>
      </c>
      <c r="BB46" s="49" t="str">
        <f>VLOOKUP($A46,House!$A$4:$DS$438,52,FALSE)</f>
        <v>#N/A</v>
      </c>
      <c r="BC46" s="50" t="str">
        <f>VLOOKUP($A46,House!$A$4:$DS$438,53,FALSE)</f>
        <v>#N/A</v>
      </c>
      <c r="BD46" s="49" t="str">
        <f>VLOOKUP($A46,House!$A$4:$DS$438,54,FALSE)</f>
        <v>#N/A</v>
      </c>
      <c r="BE46" s="165" t="str">
        <f>VLOOKUP($A46,House!$A$4:$DS$438,55,FALSE)</f>
        <v>#N/A</v>
      </c>
      <c r="BF46" s="49" t="str">
        <f>VLOOKUP($A46,House!$A$4:$DS$438,56,FALSE)</f>
        <v>#N/A</v>
      </c>
      <c r="BG46" s="44" t="str">
        <f>VLOOKUP($A46,House!$A$4:$DS$438,57,FALSE)</f>
        <v>#N/A</v>
      </c>
      <c r="BH46" s="162" t="str">
        <f>VLOOKUP($A46,House!$A$4:$DS$438,58,FALSE)</f>
        <v>#N/A</v>
      </c>
      <c r="BI46" s="100" t="str">
        <f>VLOOKUP($A46,House!$A$4:$DS$438,59,FALSE)</f>
        <v>#N/A</v>
      </c>
      <c r="BJ46" s="39" t="str">
        <f>VLOOKUP($A46,House!$A$4:$DS$438,60,FALSE)</f>
        <v>#N/A</v>
      </c>
      <c r="BK46" s="40" t="str">
        <f>VLOOKUP($A46,House!$A$4:$DS$438,61,FALSE)</f>
        <v>#N/A</v>
      </c>
      <c r="BL46" s="40" t="str">
        <f>VLOOKUP($A46,House!$A$4:$DS$438,62,FALSE)</f>
        <v>#N/A</v>
      </c>
      <c r="BM46" s="39" t="str">
        <f>VLOOKUP($A46,House!$A$4:$DS$438,63,FALSE)</f>
        <v>#N/A</v>
      </c>
      <c r="BN46" s="40" t="str">
        <f>VLOOKUP($A46,House!$A$4:$DS$438,64,FALSE)</f>
        <v>#N/A</v>
      </c>
      <c r="BO46" s="40" t="str">
        <f>VLOOKUP($A46,House!$A$4:$DS$438,65,FALSE)</f>
        <v>#N/A</v>
      </c>
      <c r="BP46" s="39" t="str">
        <f>VLOOKUP($A46,House!$A$4:$DS$438,66,FALSE)</f>
        <v>#N/A</v>
      </c>
      <c r="BQ46" s="40" t="str">
        <f>VLOOKUP($A46,House!$A$4:$DS$438,67,FALSE)</f>
        <v>#N/A</v>
      </c>
      <c r="BR46" s="40" t="str">
        <f>VLOOKUP($A46,House!$A$4:$DS$438,68,FALSE)</f>
        <v>#N/A</v>
      </c>
      <c r="BS46" s="39" t="str">
        <f>VLOOKUP($A46,House!$A$4:$DS$438,69,FALSE)</f>
        <v>#N/A</v>
      </c>
      <c r="BT46" s="40" t="str">
        <f>VLOOKUP($A46,House!$A$4:$DS$438,70,FALSE)</f>
        <v>#N/A</v>
      </c>
      <c r="BU46" s="40" t="str">
        <f>VLOOKUP($A46,House!$A$4:$DS$438,71,FALSE)</f>
        <v>#N/A</v>
      </c>
      <c r="BV46" s="39" t="str">
        <f>VLOOKUP($A46,House!$A$4:$DS$438,72,FALSE)</f>
        <v>#N/A</v>
      </c>
      <c r="BW46" s="40" t="str">
        <f>VLOOKUP($A46,House!$A$4:$DS$438,73,FALSE)</f>
        <v>#N/A</v>
      </c>
      <c r="BX46" s="40" t="str">
        <f>VLOOKUP($A46,House!$A$4:$DS$438,74,FALSE)</f>
        <v>#N/A</v>
      </c>
      <c r="BY46" s="40" t="str">
        <f>VLOOKUP($A46,House!$A$4:$DS$438,75,FALSE)</f>
        <v>#N/A</v>
      </c>
      <c r="BZ46" s="40" t="str">
        <f>VLOOKUP($A46,House!$A$4:$DS$438,76,FALSE)</f>
        <v>#N/A</v>
      </c>
      <c r="CA46" s="159" t="str">
        <f>VLOOKUP($A46,House!$A$4:$DS$438,77,FALSE)</f>
        <v>#N/A</v>
      </c>
      <c r="CB46" s="39" t="str">
        <f>VLOOKUP($A46,House!$A$4:$DS$438,78,FALSE)</f>
        <v>#N/A</v>
      </c>
      <c r="CC46" s="40" t="str">
        <f>VLOOKUP($A46,House!$A$4:$DS$438,79,FALSE)</f>
        <v>#N/A</v>
      </c>
      <c r="CD46" s="40" t="str">
        <f>VLOOKUP($A46,House!$A$4:$DS$438,80,FALSE)</f>
        <v>#N/A</v>
      </c>
      <c r="CE46" s="159" t="str">
        <f>VLOOKUP($A46,House!$A$4:$DS$438,81,FALSE)</f>
        <v>#N/A</v>
      </c>
      <c r="CF46" s="39" t="str">
        <f>VLOOKUP($A46,House!$A$4:$DS$438,82,FALSE)</f>
        <v>#N/A</v>
      </c>
      <c r="CG46" s="40" t="str">
        <f>VLOOKUP($A46,House!$A$4:$DS$438,83,FALSE)</f>
        <v>#N/A</v>
      </c>
      <c r="CH46" s="40" t="str">
        <f>VLOOKUP($A46,House!$A$4:$DS$438,84,FALSE)</f>
        <v>#N/A</v>
      </c>
      <c r="CI46" s="159" t="str">
        <f>VLOOKUP($A46,House!$A$4:$DS$438,85,FALSE)</f>
        <v>#N/A</v>
      </c>
      <c r="CJ46" s="39" t="str">
        <f>VLOOKUP($A46,House!$A$4:$DS$438,86,FALSE)</f>
        <v>#N/A</v>
      </c>
      <c r="CK46" s="40" t="str">
        <f>VLOOKUP($A46,House!$A$4:$DS$438,87,FALSE)</f>
        <v>#N/A</v>
      </c>
      <c r="CL46" s="40" t="str">
        <f>VLOOKUP($A46,House!$A$4:$DS$438,88,FALSE)</f>
        <v>#N/A</v>
      </c>
      <c r="CM46" s="159" t="str">
        <f>VLOOKUP($A46,House!$A$4:$DS$438,89,FALSE)</f>
        <v>#N/A</v>
      </c>
      <c r="CN46" s="39" t="str">
        <f>VLOOKUP($A46,House!$A$4:$DS$438,90,FALSE)</f>
        <v>#N/A</v>
      </c>
      <c r="CO46" s="159" t="str">
        <f>VLOOKUP($A46,House!$A$4:$DS$438,91,FALSE)</f>
        <v>#N/A</v>
      </c>
      <c r="CP46" s="39" t="str">
        <f>VLOOKUP($A46,House!$A$4:$DS$438,92,FALSE)</f>
        <v>#N/A</v>
      </c>
      <c r="CQ46" s="40" t="str">
        <f>VLOOKUP($A46,House!$A$4:$DS$438,93,FALSE)</f>
        <v>#N/A</v>
      </c>
      <c r="CR46" s="40" t="str">
        <f>VLOOKUP($A46,House!$A$4:$DS$438,94,FALSE)</f>
        <v>#N/A</v>
      </c>
      <c r="CS46" s="159" t="str">
        <f>VLOOKUP($A46,House!$A$4:$DS$438,95,FALSE)</f>
        <v>#N/A</v>
      </c>
      <c r="CT46" s="39" t="str">
        <f>VLOOKUP($A46,House!$A$4:$DS$438,96,FALSE)</f>
        <v>#N/A</v>
      </c>
      <c r="CU46" s="40" t="str">
        <f>VLOOKUP($A46,House!$A$4:$DS$438,97,FALSE)</f>
        <v>#N/A</v>
      </c>
      <c r="CV46" s="40" t="str">
        <f>VLOOKUP($A46,House!$A$4:$DS$438,98,FALSE)</f>
        <v>#N/A</v>
      </c>
      <c r="CW46" s="40" t="str">
        <f>VLOOKUP($A46,House!$A$4:$DS$438,99,FALSE)</f>
        <v>#N/A</v>
      </c>
      <c r="CX46" s="40" t="str">
        <f>VLOOKUP($A46,House!$A$4:$DS$438,100,FALSE)</f>
        <v>#N/A</v>
      </c>
      <c r="CY46" s="40" t="str">
        <f>VLOOKUP($A46,House!$A$4:$DS$438,101,FALSE)</f>
        <v>#N/A</v>
      </c>
      <c r="CZ46" s="40" t="str">
        <f>VLOOKUP($A46,House!$A$4:$DS$438,102,FALSE)</f>
        <v>#N/A</v>
      </c>
      <c r="DA46" s="39" t="str">
        <f>VLOOKUP($A46,House!$A$4:$DS$438,103,FALSE)</f>
        <v>#N/A</v>
      </c>
      <c r="DB46" s="40" t="str">
        <f>VLOOKUP($A46,House!$A$4:$DS$438,104,FALSE)</f>
        <v>#N/A</v>
      </c>
      <c r="DC46" s="40" t="str">
        <f>VLOOKUP($A46,House!$A$4:$DS$438,105,FALSE)</f>
        <v>#N/A</v>
      </c>
      <c r="DD46" s="40" t="str">
        <f>VLOOKUP($A46,House!$A$4:$DS$438,106,FALSE)</f>
        <v>#N/A</v>
      </c>
      <c r="DE46" s="40" t="str">
        <f>VLOOKUP($A46,House!$A$4:$DS$438,107,FALSE)</f>
        <v>#N/A</v>
      </c>
      <c r="DF46" s="40" t="str">
        <f>VLOOKUP($A46,House!$A$4:$DS$438,108,FALSE)</f>
        <v>#N/A</v>
      </c>
      <c r="DG46" s="40" t="str">
        <f>VLOOKUP($A46,House!$A$4:$DS$438,109,FALSE)</f>
        <v>#N/A</v>
      </c>
      <c r="DH46" s="39" t="str">
        <f>VLOOKUP($A46,House!$A$4:$DS$438,110,FALSE)</f>
        <v>#N/A</v>
      </c>
      <c r="DI46" s="40" t="str">
        <f>VLOOKUP($A46,House!$A$4:$DS$438,111,FALSE)</f>
        <v>#N/A</v>
      </c>
      <c r="DJ46" s="40" t="str">
        <f>VLOOKUP($A46,House!$A$4:$DS$438,112,FALSE)</f>
        <v>#N/A</v>
      </c>
      <c r="DK46" s="40" t="str">
        <f>VLOOKUP($A46,House!$A$4:$DS$438,113,FALSE)</f>
        <v>#N/A</v>
      </c>
      <c r="DL46" s="40" t="str">
        <f>VLOOKUP($A46,House!$A$4:$DS$438,114,FALSE)</f>
        <v>#N/A</v>
      </c>
      <c r="DM46" s="40" t="str">
        <f>VLOOKUP($A46,House!$A$4:$DS$438,115,FALSE)</f>
        <v>#N/A</v>
      </c>
      <c r="DN46" s="159" t="str">
        <f>VLOOKUP($A46,House!$A$4:$DS$438,116,FALSE)</f>
        <v>#N/A</v>
      </c>
      <c r="DO46" s="39" t="str">
        <f>VLOOKUP($A46,House!$A$4:$DS$438,117,FALSE)</f>
        <v>#N/A</v>
      </c>
      <c r="DP46" s="40" t="str">
        <f>VLOOKUP($A46,House!$A$4:$DS$438,118,FALSE)</f>
        <v>#N/A</v>
      </c>
      <c r="DQ46" s="40" t="str">
        <f>VLOOKUP($A46,House!$A$4:$DS$438,119,FALSE)</f>
        <v>#N/A</v>
      </c>
      <c r="DR46" s="40" t="str">
        <f>VLOOKUP($A46,House!$A$4:$DS$438,120,FALSE)</f>
        <v>#N/A</v>
      </c>
      <c r="DS46" s="40" t="str">
        <f>VLOOKUP($A46,House!$A$4:$DS$438,121,FALSE)</f>
        <v>#N/A</v>
      </c>
      <c r="DT46" s="40" t="str">
        <f>VLOOKUP($A46,House!$A$4:$DS$438,122,FALSE)</f>
        <v>#N/A</v>
      </c>
      <c r="DU46" s="159" t="str">
        <f>VLOOKUP($A46,House!$A$4:$DS$438,123,FALSE)</f>
        <v>#N/A</v>
      </c>
    </row>
    <row r="47" spans="1:125" hidden="1">
      <c r="A47" s="154"/>
      <c r="B47" s="154" t="str">
        <f>VLOOKUP($A47,House!$A$4:$DS$438,2,FALSE)</f>
        <v>#N/A</v>
      </c>
      <c r="C47" s="140" t="str">
        <f>VLOOKUP($A47,House!$A$4:$DS$438,3,FALSE)</f>
        <v>#N/A</v>
      </c>
      <c r="D47" s="97" t="str">
        <f>VLOOKUP($A47,House!$A$4:$DS$438,4,FALSE)</f>
        <v>#N/A</v>
      </c>
      <c r="E47" s="4" t="str">
        <f>VLOOKUP($A47,House!$A$4:$DS$438,5,FALSE)</f>
        <v>#N/A</v>
      </c>
      <c r="F47" s="29" t="str">
        <f>VLOOKUP($A47,House!$A$4:$DS$438,6,FALSE)</f>
        <v>#N/A</v>
      </c>
      <c r="G47" s="156" t="str">
        <f>VLOOKUP($A47,House!$A$4:$DS$438,7,FALSE)</f>
        <v>#N/A</v>
      </c>
      <c r="H47" s="98"/>
      <c r="I47" s="99"/>
      <c r="J47" s="166" t="str">
        <f>VLOOKUP($A47,House!$A$4:$DS$438,8,FALSE)</f>
        <v>#N/A</v>
      </c>
      <c r="K47" s="150" t="str">
        <f>VLOOKUP($A47,House!$A$4:$DS$438,9,FALSE)</f>
        <v>#N/A</v>
      </c>
      <c r="L47" s="100" t="str">
        <f>VLOOKUP($A47,House!$A$4:$DS$438,10,FALSE)</f>
        <v>#N/A</v>
      </c>
      <c r="M47" s="100" t="str">
        <f>VLOOKUP($A47,House!$A$4:$DS$438,11,FALSE)</f>
        <v>#N/A</v>
      </c>
      <c r="N47" s="100" t="str">
        <f>VLOOKUP($A47,House!$A$4:$DS$438,12,FALSE)</f>
        <v>#N/A</v>
      </c>
      <c r="O47" s="100" t="str">
        <f>VLOOKUP($A47,House!$A$4:$DS$438,13,FALSE)</f>
        <v>#N/A</v>
      </c>
      <c r="P47" s="100" t="str">
        <f>VLOOKUP($A47,House!$A$4:$DS$438,14,FALSE)</f>
        <v>#N/A</v>
      </c>
      <c r="Q47" s="43" t="str">
        <f>VLOOKUP($A47,House!$A$4:$DS$438,15,FALSE)</f>
        <v>#N/A</v>
      </c>
      <c r="R47" s="162" t="str">
        <f>VLOOKUP($A47,House!$A$4:$DS$438,16,FALSE)</f>
        <v>#N/A</v>
      </c>
      <c r="S47" s="43" t="str">
        <f>VLOOKUP($A47,House!$A$4:$DS$438,17,FALSE)</f>
        <v>#N/A</v>
      </c>
      <c r="T47" s="162" t="str">
        <f>VLOOKUP($A47,House!$A$4:$DS$438,18,FALSE)</f>
        <v>#N/A</v>
      </c>
      <c r="U47" s="43" t="str">
        <f>VLOOKUP($A47,House!$A$4:$DS$438,19,FALSE)</f>
        <v>#N/A</v>
      </c>
      <c r="V47" s="162" t="str">
        <f>VLOOKUP($A47,House!$A$4:$DS$438,20,FALSE)</f>
        <v>#N/A</v>
      </c>
      <c r="W47" s="43" t="str">
        <f>VLOOKUP($A47,House!$A$4:$DS$438,21,FALSE)</f>
        <v>#N/A</v>
      </c>
      <c r="X47" s="162" t="str">
        <f>VLOOKUP($A47,House!$A$4:$DS$438,22,FALSE)</f>
        <v>#N/A</v>
      </c>
      <c r="Y47" s="43" t="str">
        <f>VLOOKUP($A47,House!$A$4:$DS$438,23,FALSE)</f>
        <v>#N/A</v>
      </c>
      <c r="Z47" s="162" t="str">
        <f>VLOOKUP($A47,House!$A$4:$DS$438,24,FALSE)</f>
        <v>#N/A</v>
      </c>
      <c r="AA47" s="43" t="str">
        <f>VLOOKUP($A47,House!$A$4:$DS$438,25,FALSE)</f>
        <v>#N/A</v>
      </c>
      <c r="AB47" s="162" t="str">
        <f>VLOOKUP($A47,House!$A$4:$DS$438,26,FALSE)</f>
        <v>#N/A</v>
      </c>
      <c r="AC47" s="43" t="str">
        <f>VLOOKUP($A47,House!$A$4:$DS$438,27,FALSE)</f>
        <v>#N/A</v>
      </c>
      <c r="AD47" s="162" t="str">
        <f>VLOOKUP($A47,House!$A$4:$DS$438,28,FALSE)</f>
        <v>#N/A</v>
      </c>
      <c r="AE47" s="43" t="str">
        <f>VLOOKUP($A47,House!$A$4:$DS$438,29,FALSE)</f>
        <v>#N/A</v>
      </c>
      <c r="AF47" s="162" t="str">
        <f>VLOOKUP($A47,House!$A$4:$DS$438,30,FALSE)</f>
        <v>#N/A</v>
      </c>
      <c r="AG47" s="43" t="str">
        <f>VLOOKUP($A47,House!$A$4:$DS$438,31,FALSE)</f>
        <v>#N/A</v>
      </c>
      <c r="AH47" s="162" t="str">
        <f>VLOOKUP($A47,House!$A$4:$DS$438,32,FALSE)</f>
        <v>#N/A</v>
      </c>
      <c r="AI47" s="43" t="str">
        <f>VLOOKUP($A47,House!$A$4:$DS$438,33,FALSE)</f>
        <v>#N/A</v>
      </c>
      <c r="AJ47" s="44" t="str">
        <f>VLOOKUP($A47,House!$A$4:$DS$438,34,FALSE)</f>
        <v>#N/A</v>
      </c>
      <c r="AK47" s="44" t="str">
        <f>VLOOKUP($A47,House!$A$4:$DS$438,35,FALSE)</f>
        <v>#N/A</v>
      </c>
      <c r="AL47" s="44" t="str">
        <f>VLOOKUP($A47,House!$A$4:$DS$438,36,FALSE)</f>
        <v>#N/A</v>
      </c>
      <c r="AM47" s="44" t="str">
        <f>VLOOKUP($A47,House!$A$4:$DS$438,37,FALSE)</f>
        <v>#N/A</v>
      </c>
      <c r="AN47" s="44" t="str">
        <f>VLOOKUP($A47,House!$A$4:$DS$438,38,FALSE)</f>
        <v>#N/A</v>
      </c>
      <c r="AO47" s="43" t="str">
        <f>VLOOKUP($A47,House!$A$4:$DS$438,39,FALSE)</f>
        <v>#N/A</v>
      </c>
      <c r="AP47" s="44" t="str">
        <f>VLOOKUP($A47,House!$A$4:$DS$438,40,FALSE)</f>
        <v>#N/A</v>
      </c>
      <c r="AQ47" s="44" t="str">
        <f>VLOOKUP($A47,House!$A$4:$DS$438,41,FALSE)</f>
        <v>#N/A</v>
      </c>
      <c r="AR47" s="44" t="str">
        <f>VLOOKUP($A47,House!$A$4:$DS$438,42,FALSE)</f>
        <v>#N/A</v>
      </c>
      <c r="AS47" s="44" t="str">
        <f>VLOOKUP($A47,House!$A$4:$DS$438,43,FALSE)</f>
        <v>#N/A</v>
      </c>
      <c r="AT47" s="163" t="str">
        <f>VLOOKUP($A47,House!$A$4:$DS$438,44,FALSE)</f>
        <v>#N/A</v>
      </c>
      <c r="AU47" s="116" t="str">
        <f>VLOOKUP($A47,House!$A$4:$DS$438,45,FALSE)</f>
        <v>#N/A</v>
      </c>
      <c r="AV47" s="46" t="str">
        <f>VLOOKUP($A47,House!$A$4:$DS$438,46,FALSE)</f>
        <v>#N/A</v>
      </c>
      <c r="AW47" s="47" t="str">
        <f>VLOOKUP($A47,House!$A$4:$DS$438,47,FALSE)</f>
        <v>#N/A</v>
      </c>
      <c r="AX47" s="46" t="str">
        <f>VLOOKUP($A47,House!$A$4:$DS$438,48,FALSE)</f>
        <v>#N/A</v>
      </c>
      <c r="AY47" s="47" t="str">
        <f>VLOOKUP($A47,House!$A$4:$DS$438,49,FALSE)</f>
        <v>#N/A</v>
      </c>
      <c r="AZ47" s="164" t="str">
        <f>VLOOKUP($A47,House!$A$4:$DS$438,50,FALSE)</f>
        <v>#N/A</v>
      </c>
      <c r="BA47" s="48" t="str">
        <f>VLOOKUP($A47,House!$A$4:$DS$438,51,FALSE)</f>
        <v>#N/A</v>
      </c>
      <c r="BB47" s="49" t="str">
        <f>VLOOKUP($A47,House!$A$4:$DS$438,52,FALSE)</f>
        <v>#N/A</v>
      </c>
      <c r="BC47" s="50" t="str">
        <f>VLOOKUP($A47,House!$A$4:$DS$438,53,FALSE)</f>
        <v>#N/A</v>
      </c>
      <c r="BD47" s="49" t="str">
        <f>VLOOKUP($A47,House!$A$4:$DS$438,54,FALSE)</f>
        <v>#N/A</v>
      </c>
      <c r="BE47" s="165" t="str">
        <f>VLOOKUP($A47,House!$A$4:$DS$438,55,FALSE)</f>
        <v>#N/A</v>
      </c>
      <c r="BF47" s="49" t="str">
        <f>VLOOKUP($A47,House!$A$4:$DS$438,56,FALSE)</f>
        <v>#N/A</v>
      </c>
      <c r="BG47" s="44" t="str">
        <f>VLOOKUP($A47,House!$A$4:$DS$438,57,FALSE)</f>
        <v>#N/A</v>
      </c>
      <c r="BH47" s="162" t="str">
        <f>VLOOKUP($A47,House!$A$4:$DS$438,58,FALSE)</f>
        <v>#N/A</v>
      </c>
      <c r="BI47" s="100" t="str">
        <f>VLOOKUP($A47,House!$A$4:$DS$438,59,FALSE)</f>
        <v>#N/A</v>
      </c>
      <c r="BJ47" s="39" t="str">
        <f>VLOOKUP($A47,House!$A$4:$DS$438,60,FALSE)</f>
        <v>#N/A</v>
      </c>
      <c r="BK47" s="40" t="str">
        <f>VLOOKUP($A47,House!$A$4:$DS$438,61,FALSE)</f>
        <v>#N/A</v>
      </c>
      <c r="BL47" s="40" t="str">
        <f>VLOOKUP($A47,House!$A$4:$DS$438,62,FALSE)</f>
        <v>#N/A</v>
      </c>
      <c r="BM47" s="39" t="str">
        <f>VLOOKUP($A47,House!$A$4:$DS$438,63,FALSE)</f>
        <v>#N/A</v>
      </c>
      <c r="BN47" s="40" t="str">
        <f>VLOOKUP($A47,House!$A$4:$DS$438,64,FALSE)</f>
        <v>#N/A</v>
      </c>
      <c r="BO47" s="40" t="str">
        <f>VLOOKUP($A47,House!$A$4:$DS$438,65,FALSE)</f>
        <v>#N/A</v>
      </c>
      <c r="BP47" s="39" t="str">
        <f>VLOOKUP($A47,House!$A$4:$DS$438,66,FALSE)</f>
        <v>#N/A</v>
      </c>
      <c r="BQ47" s="40" t="str">
        <f>VLOOKUP($A47,House!$A$4:$DS$438,67,FALSE)</f>
        <v>#N/A</v>
      </c>
      <c r="BR47" s="40" t="str">
        <f>VLOOKUP($A47,House!$A$4:$DS$438,68,FALSE)</f>
        <v>#N/A</v>
      </c>
      <c r="BS47" s="39" t="str">
        <f>VLOOKUP($A47,House!$A$4:$DS$438,69,FALSE)</f>
        <v>#N/A</v>
      </c>
      <c r="BT47" s="40" t="str">
        <f>VLOOKUP($A47,House!$A$4:$DS$438,70,FALSE)</f>
        <v>#N/A</v>
      </c>
      <c r="BU47" s="40" t="str">
        <f>VLOOKUP($A47,House!$A$4:$DS$438,71,FALSE)</f>
        <v>#N/A</v>
      </c>
      <c r="BV47" s="39" t="str">
        <f>VLOOKUP($A47,House!$A$4:$DS$438,72,FALSE)</f>
        <v>#N/A</v>
      </c>
      <c r="BW47" s="40" t="str">
        <f>VLOOKUP($A47,House!$A$4:$DS$438,73,FALSE)</f>
        <v>#N/A</v>
      </c>
      <c r="BX47" s="40" t="str">
        <f>VLOOKUP($A47,House!$A$4:$DS$438,74,FALSE)</f>
        <v>#N/A</v>
      </c>
      <c r="BY47" s="40" t="str">
        <f>VLOOKUP($A47,House!$A$4:$DS$438,75,FALSE)</f>
        <v>#N/A</v>
      </c>
      <c r="BZ47" s="40" t="str">
        <f>VLOOKUP($A47,House!$A$4:$DS$438,76,FALSE)</f>
        <v>#N/A</v>
      </c>
      <c r="CA47" s="159" t="str">
        <f>VLOOKUP($A47,House!$A$4:$DS$438,77,FALSE)</f>
        <v>#N/A</v>
      </c>
      <c r="CB47" s="39" t="str">
        <f>VLOOKUP($A47,House!$A$4:$DS$438,78,FALSE)</f>
        <v>#N/A</v>
      </c>
      <c r="CC47" s="40" t="str">
        <f>VLOOKUP($A47,House!$A$4:$DS$438,79,FALSE)</f>
        <v>#N/A</v>
      </c>
      <c r="CD47" s="40" t="str">
        <f>VLOOKUP($A47,House!$A$4:$DS$438,80,FALSE)</f>
        <v>#N/A</v>
      </c>
      <c r="CE47" s="159" t="str">
        <f>VLOOKUP($A47,House!$A$4:$DS$438,81,FALSE)</f>
        <v>#N/A</v>
      </c>
      <c r="CF47" s="39" t="str">
        <f>VLOOKUP($A47,House!$A$4:$DS$438,82,FALSE)</f>
        <v>#N/A</v>
      </c>
      <c r="CG47" s="40" t="str">
        <f>VLOOKUP($A47,House!$A$4:$DS$438,83,FALSE)</f>
        <v>#N/A</v>
      </c>
      <c r="CH47" s="40" t="str">
        <f>VLOOKUP($A47,House!$A$4:$DS$438,84,FALSE)</f>
        <v>#N/A</v>
      </c>
      <c r="CI47" s="159" t="str">
        <f>VLOOKUP($A47,House!$A$4:$DS$438,85,FALSE)</f>
        <v>#N/A</v>
      </c>
      <c r="CJ47" s="39" t="str">
        <f>VLOOKUP($A47,House!$A$4:$DS$438,86,FALSE)</f>
        <v>#N/A</v>
      </c>
      <c r="CK47" s="40" t="str">
        <f>VLOOKUP($A47,House!$A$4:$DS$438,87,FALSE)</f>
        <v>#N/A</v>
      </c>
      <c r="CL47" s="40" t="str">
        <f>VLOOKUP($A47,House!$A$4:$DS$438,88,FALSE)</f>
        <v>#N/A</v>
      </c>
      <c r="CM47" s="159" t="str">
        <f>VLOOKUP($A47,House!$A$4:$DS$438,89,FALSE)</f>
        <v>#N/A</v>
      </c>
      <c r="CN47" s="39" t="str">
        <f>VLOOKUP($A47,House!$A$4:$DS$438,90,FALSE)</f>
        <v>#N/A</v>
      </c>
      <c r="CO47" s="159" t="str">
        <f>VLOOKUP($A47,House!$A$4:$DS$438,91,FALSE)</f>
        <v>#N/A</v>
      </c>
      <c r="CP47" s="39" t="str">
        <f>VLOOKUP($A47,House!$A$4:$DS$438,92,FALSE)</f>
        <v>#N/A</v>
      </c>
      <c r="CQ47" s="40" t="str">
        <f>VLOOKUP($A47,House!$A$4:$DS$438,93,FALSE)</f>
        <v>#N/A</v>
      </c>
      <c r="CR47" s="40" t="str">
        <f>VLOOKUP($A47,House!$A$4:$DS$438,94,FALSE)</f>
        <v>#N/A</v>
      </c>
      <c r="CS47" s="159" t="str">
        <f>VLOOKUP($A47,House!$A$4:$DS$438,95,FALSE)</f>
        <v>#N/A</v>
      </c>
      <c r="CT47" s="39" t="str">
        <f>VLOOKUP($A47,House!$A$4:$DS$438,96,FALSE)</f>
        <v>#N/A</v>
      </c>
      <c r="CU47" s="40" t="str">
        <f>VLOOKUP($A47,House!$A$4:$DS$438,97,FALSE)</f>
        <v>#N/A</v>
      </c>
      <c r="CV47" s="40" t="str">
        <f>VLOOKUP($A47,House!$A$4:$DS$438,98,FALSE)</f>
        <v>#N/A</v>
      </c>
      <c r="CW47" s="40" t="str">
        <f>VLOOKUP($A47,House!$A$4:$DS$438,99,FALSE)</f>
        <v>#N/A</v>
      </c>
      <c r="CX47" s="40" t="str">
        <f>VLOOKUP($A47,House!$A$4:$DS$438,100,FALSE)</f>
        <v>#N/A</v>
      </c>
      <c r="CY47" s="40" t="str">
        <f>VLOOKUP($A47,House!$A$4:$DS$438,101,FALSE)</f>
        <v>#N/A</v>
      </c>
      <c r="CZ47" s="40" t="str">
        <f>VLOOKUP($A47,House!$A$4:$DS$438,102,FALSE)</f>
        <v>#N/A</v>
      </c>
      <c r="DA47" s="39" t="str">
        <f>VLOOKUP($A47,House!$A$4:$DS$438,103,FALSE)</f>
        <v>#N/A</v>
      </c>
      <c r="DB47" s="40" t="str">
        <f>VLOOKUP($A47,House!$A$4:$DS$438,104,FALSE)</f>
        <v>#N/A</v>
      </c>
      <c r="DC47" s="40" t="str">
        <f>VLOOKUP($A47,House!$A$4:$DS$438,105,FALSE)</f>
        <v>#N/A</v>
      </c>
      <c r="DD47" s="40" t="str">
        <f>VLOOKUP($A47,House!$A$4:$DS$438,106,FALSE)</f>
        <v>#N/A</v>
      </c>
      <c r="DE47" s="40" t="str">
        <f>VLOOKUP($A47,House!$A$4:$DS$438,107,FALSE)</f>
        <v>#N/A</v>
      </c>
      <c r="DF47" s="40" t="str">
        <f>VLOOKUP($A47,House!$A$4:$DS$438,108,FALSE)</f>
        <v>#N/A</v>
      </c>
      <c r="DG47" s="40" t="str">
        <f>VLOOKUP($A47,House!$A$4:$DS$438,109,FALSE)</f>
        <v>#N/A</v>
      </c>
      <c r="DH47" s="39" t="str">
        <f>VLOOKUP($A47,House!$A$4:$DS$438,110,FALSE)</f>
        <v>#N/A</v>
      </c>
      <c r="DI47" s="40" t="str">
        <f>VLOOKUP($A47,House!$A$4:$DS$438,111,FALSE)</f>
        <v>#N/A</v>
      </c>
      <c r="DJ47" s="40" t="str">
        <f>VLOOKUP($A47,House!$A$4:$DS$438,112,FALSE)</f>
        <v>#N/A</v>
      </c>
      <c r="DK47" s="40" t="str">
        <f>VLOOKUP($A47,House!$A$4:$DS$438,113,FALSE)</f>
        <v>#N/A</v>
      </c>
      <c r="DL47" s="40" t="str">
        <f>VLOOKUP($A47,House!$A$4:$DS$438,114,FALSE)</f>
        <v>#N/A</v>
      </c>
      <c r="DM47" s="40" t="str">
        <f>VLOOKUP($A47,House!$A$4:$DS$438,115,FALSE)</f>
        <v>#N/A</v>
      </c>
      <c r="DN47" s="159" t="str">
        <f>VLOOKUP($A47,House!$A$4:$DS$438,116,FALSE)</f>
        <v>#N/A</v>
      </c>
      <c r="DO47" s="39" t="str">
        <f>VLOOKUP($A47,House!$A$4:$DS$438,117,FALSE)</f>
        <v>#N/A</v>
      </c>
      <c r="DP47" s="40" t="str">
        <f>VLOOKUP($A47,House!$A$4:$DS$438,118,FALSE)</f>
        <v>#N/A</v>
      </c>
      <c r="DQ47" s="40" t="str">
        <f>VLOOKUP($A47,House!$A$4:$DS$438,119,FALSE)</f>
        <v>#N/A</v>
      </c>
      <c r="DR47" s="40" t="str">
        <f>VLOOKUP($A47,House!$A$4:$DS$438,120,FALSE)</f>
        <v>#N/A</v>
      </c>
      <c r="DS47" s="40" t="str">
        <f>VLOOKUP($A47,House!$A$4:$DS$438,121,FALSE)</f>
        <v>#N/A</v>
      </c>
      <c r="DT47" s="40" t="str">
        <f>VLOOKUP($A47,House!$A$4:$DS$438,122,FALSE)</f>
        <v>#N/A</v>
      </c>
      <c r="DU47" s="159" t="str">
        <f>VLOOKUP($A47,House!$A$4:$DS$438,123,FALSE)</f>
        <v>#N/A</v>
      </c>
    </row>
    <row r="48" spans="1:125" hidden="1">
      <c r="A48" s="155"/>
      <c r="B48" s="155" t="str">
        <f>VLOOKUP($A48,House!$A$4:$DS$438,2,FALSE)</f>
        <v>#N/A</v>
      </c>
      <c r="C48" s="140" t="str">
        <f>VLOOKUP($A48,House!$A$4:$DS$438,3,FALSE)</f>
        <v>#N/A</v>
      </c>
      <c r="D48" s="97" t="str">
        <f>VLOOKUP($A48,House!$A$4:$DS$438,4,FALSE)</f>
        <v>#N/A</v>
      </c>
      <c r="E48" s="4" t="str">
        <f>VLOOKUP($A48,House!$A$4:$DS$438,5,FALSE)</f>
        <v>#N/A</v>
      </c>
      <c r="F48" s="29" t="str">
        <f>VLOOKUP($A48,House!$A$4:$DS$438,6,FALSE)</f>
        <v>#N/A</v>
      </c>
      <c r="G48" s="156" t="str">
        <f>VLOOKUP($A48,House!$A$4:$DS$438,7,FALSE)</f>
        <v>#N/A</v>
      </c>
      <c r="H48" s="98"/>
      <c r="I48" s="99"/>
      <c r="J48" s="166" t="str">
        <f>VLOOKUP($A48,House!$A$4:$DS$438,8,FALSE)</f>
        <v>#N/A</v>
      </c>
      <c r="K48" s="150" t="str">
        <f>VLOOKUP($A48,House!$A$4:$DS$438,9,FALSE)</f>
        <v>#N/A</v>
      </c>
      <c r="L48" s="100" t="str">
        <f>VLOOKUP($A48,House!$A$4:$DS$438,10,FALSE)</f>
        <v>#N/A</v>
      </c>
      <c r="M48" s="100" t="str">
        <f>VLOOKUP($A48,House!$A$4:$DS$438,11,FALSE)</f>
        <v>#N/A</v>
      </c>
      <c r="N48" s="100" t="str">
        <f>VLOOKUP($A48,House!$A$4:$DS$438,12,FALSE)</f>
        <v>#N/A</v>
      </c>
      <c r="O48" s="100" t="str">
        <f>VLOOKUP($A48,House!$A$4:$DS$438,13,FALSE)</f>
        <v>#N/A</v>
      </c>
      <c r="P48" s="100" t="str">
        <f>VLOOKUP($A48,House!$A$4:$DS$438,14,FALSE)</f>
        <v>#N/A</v>
      </c>
      <c r="Q48" s="43" t="str">
        <f>VLOOKUP($A48,House!$A$4:$DS$438,15,FALSE)</f>
        <v>#N/A</v>
      </c>
      <c r="R48" s="162" t="str">
        <f>VLOOKUP($A48,House!$A$4:$DS$438,16,FALSE)</f>
        <v>#N/A</v>
      </c>
      <c r="S48" s="43" t="str">
        <f>VLOOKUP($A48,House!$A$4:$DS$438,17,FALSE)</f>
        <v>#N/A</v>
      </c>
      <c r="T48" s="162" t="str">
        <f>VLOOKUP($A48,House!$A$4:$DS$438,18,FALSE)</f>
        <v>#N/A</v>
      </c>
      <c r="U48" s="43" t="str">
        <f>VLOOKUP($A48,House!$A$4:$DS$438,19,FALSE)</f>
        <v>#N/A</v>
      </c>
      <c r="V48" s="162" t="str">
        <f>VLOOKUP($A48,House!$A$4:$DS$438,20,FALSE)</f>
        <v>#N/A</v>
      </c>
      <c r="W48" s="43" t="str">
        <f>VLOOKUP($A48,House!$A$4:$DS$438,21,FALSE)</f>
        <v>#N/A</v>
      </c>
      <c r="X48" s="162" t="str">
        <f>VLOOKUP($A48,House!$A$4:$DS$438,22,FALSE)</f>
        <v>#N/A</v>
      </c>
      <c r="Y48" s="43" t="str">
        <f>VLOOKUP($A48,House!$A$4:$DS$438,23,FALSE)</f>
        <v>#N/A</v>
      </c>
      <c r="Z48" s="162" t="str">
        <f>VLOOKUP($A48,House!$A$4:$DS$438,24,FALSE)</f>
        <v>#N/A</v>
      </c>
      <c r="AA48" s="43" t="str">
        <f>VLOOKUP($A48,House!$A$4:$DS$438,25,FALSE)</f>
        <v>#N/A</v>
      </c>
      <c r="AB48" s="162" t="str">
        <f>VLOOKUP($A48,House!$A$4:$DS$438,26,FALSE)</f>
        <v>#N/A</v>
      </c>
      <c r="AC48" s="43" t="str">
        <f>VLOOKUP($A48,House!$A$4:$DS$438,27,FALSE)</f>
        <v>#N/A</v>
      </c>
      <c r="AD48" s="162" t="str">
        <f>VLOOKUP($A48,House!$A$4:$DS$438,28,FALSE)</f>
        <v>#N/A</v>
      </c>
      <c r="AE48" s="43" t="str">
        <f>VLOOKUP($A48,House!$A$4:$DS$438,29,FALSE)</f>
        <v>#N/A</v>
      </c>
      <c r="AF48" s="162" t="str">
        <f>VLOOKUP($A48,House!$A$4:$DS$438,30,FALSE)</f>
        <v>#N/A</v>
      </c>
      <c r="AG48" s="43" t="str">
        <f>VLOOKUP($A48,House!$A$4:$DS$438,31,FALSE)</f>
        <v>#N/A</v>
      </c>
      <c r="AH48" s="162" t="str">
        <f>VLOOKUP($A48,House!$A$4:$DS$438,32,FALSE)</f>
        <v>#N/A</v>
      </c>
      <c r="AI48" s="43" t="str">
        <f>VLOOKUP($A48,House!$A$4:$DS$438,33,FALSE)</f>
        <v>#N/A</v>
      </c>
      <c r="AJ48" s="44" t="str">
        <f>VLOOKUP($A48,House!$A$4:$DS$438,34,FALSE)</f>
        <v>#N/A</v>
      </c>
      <c r="AK48" s="44" t="str">
        <f>VLOOKUP($A48,House!$A$4:$DS$438,35,FALSE)</f>
        <v>#N/A</v>
      </c>
      <c r="AL48" s="44" t="str">
        <f>VLOOKUP($A48,House!$A$4:$DS$438,36,FALSE)</f>
        <v>#N/A</v>
      </c>
      <c r="AM48" s="44" t="str">
        <f>VLOOKUP($A48,House!$A$4:$DS$438,37,FALSE)</f>
        <v>#N/A</v>
      </c>
      <c r="AN48" s="44" t="str">
        <f>VLOOKUP($A48,House!$A$4:$DS$438,38,FALSE)</f>
        <v>#N/A</v>
      </c>
      <c r="AO48" s="43" t="str">
        <f>VLOOKUP($A48,House!$A$4:$DS$438,39,FALSE)</f>
        <v>#N/A</v>
      </c>
      <c r="AP48" s="44" t="str">
        <f>VLOOKUP($A48,House!$A$4:$DS$438,40,FALSE)</f>
        <v>#N/A</v>
      </c>
      <c r="AQ48" s="44" t="str">
        <f>VLOOKUP($A48,House!$A$4:$DS$438,41,FALSE)</f>
        <v>#N/A</v>
      </c>
      <c r="AR48" s="44" t="str">
        <f>VLOOKUP($A48,House!$A$4:$DS$438,42,FALSE)</f>
        <v>#N/A</v>
      </c>
      <c r="AS48" s="44" t="str">
        <f>VLOOKUP($A48,House!$A$4:$DS$438,43,FALSE)</f>
        <v>#N/A</v>
      </c>
      <c r="AT48" s="163" t="str">
        <f>VLOOKUP($A48,House!$A$4:$DS$438,44,FALSE)</f>
        <v>#N/A</v>
      </c>
      <c r="AU48" s="116" t="str">
        <f>VLOOKUP($A48,House!$A$4:$DS$438,45,FALSE)</f>
        <v>#N/A</v>
      </c>
      <c r="AV48" s="46" t="str">
        <f>VLOOKUP($A48,House!$A$4:$DS$438,46,FALSE)</f>
        <v>#N/A</v>
      </c>
      <c r="AW48" s="47" t="str">
        <f>VLOOKUP($A48,House!$A$4:$DS$438,47,FALSE)</f>
        <v>#N/A</v>
      </c>
      <c r="AX48" s="46" t="str">
        <f>VLOOKUP($A48,House!$A$4:$DS$438,48,FALSE)</f>
        <v>#N/A</v>
      </c>
      <c r="AY48" s="47" t="str">
        <f>VLOOKUP($A48,House!$A$4:$DS$438,49,FALSE)</f>
        <v>#N/A</v>
      </c>
      <c r="AZ48" s="164" t="str">
        <f>VLOOKUP($A48,House!$A$4:$DS$438,50,FALSE)</f>
        <v>#N/A</v>
      </c>
      <c r="BA48" s="48" t="str">
        <f>VLOOKUP($A48,House!$A$4:$DS$438,51,FALSE)</f>
        <v>#N/A</v>
      </c>
      <c r="BB48" s="49" t="str">
        <f>VLOOKUP($A48,House!$A$4:$DS$438,52,FALSE)</f>
        <v>#N/A</v>
      </c>
      <c r="BC48" s="50" t="str">
        <f>VLOOKUP($A48,House!$A$4:$DS$438,53,FALSE)</f>
        <v>#N/A</v>
      </c>
      <c r="BD48" s="49" t="str">
        <f>VLOOKUP($A48,House!$A$4:$DS$438,54,FALSE)</f>
        <v>#N/A</v>
      </c>
      <c r="BE48" s="165" t="str">
        <f>VLOOKUP($A48,House!$A$4:$DS$438,55,FALSE)</f>
        <v>#N/A</v>
      </c>
      <c r="BF48" s="49" t="str">
        <f>VLOOKUP($A48,House!$A$4:$DS$438,56,FALSE)</f>
        <v>#N/A</v>
      </c>
      <c r="BG48" s="44" t="str">
        <f>VLOOKUP($A48,House!$A$4:$DS$438,57,FALSE)</f>
        <v>#N/A</v>
      </c>
      <c r="BH48" s="162" t="str">
        <f>VLOOKUP($A48,House!$A$4:$DS$438,58,FALSE)</f>
        <v>#N/A</v>
      </c>
      <c r="BI48" s="100" t="str">
        <f>VLOOKUP($A48,House!$A$4:$DS$438,59,FALSE)</f>
        <v>#N/A</v>
      </c>
      <c r="BJ48" s="39" t="str">
        <f>VLOOKUP($A48,House!$A$4:$DS$438,60,FALSE)</f>
        <v>#N/A</v>
      </c>
      <c r="BK48" s="40" t="str">
        <f>VLOOKUP($A48,House!$A$4:$DS$438,61,FALSE)</f>
        <v>#N/A</v>
      </c>
      <c r="BL48" s="40" t="str">
        <f>VLOOKUP($A48,House!$A$4:$DS$438,62,FALSE)</f>
        <v>#N/A</v>
      </c>
      <c r="BM48" s="39" t="str">
        <f>VLOOKUP($A48,House!$A$4:$DS$438,63,FALSE)</f>
        <v>#N/A</v>
      </c>
      <c r="BN48" s="40" t="str">
        <f>VLOOKUP($A48,House!$A$4:$DS$438,64,FALSE)</f>
        <v>#N/A</v>
      </c>
      <c r="BO48" s="40" t="str">
        <f>VLOOKUP($A48,House!$A$4:$DS$438,65,FALSE)</f>
        <v>#N/A</v>
      </c>
      <c r="BP48" s="39" t="str">
        <f>VLOOKUP($A48,House!$A$4:$DS$438,66,FALSE)</f>
        <v>#N/A</v>
      </c>
      <c r="BQ48" s="40" t="str">
        <f>VLOOKUP($A48,House!$A$4:$DS$438,67,FALSE)</f>
        <v>#N/A</v>
      </c>
      <c r="BR48" s="40" t="str">
        <f>VLOOKUP($A48,House!$A$4:$DS$438,68,FALSE)</f>
        <v>#N/A</v>
      </c>
      <c r="BS48" s="39" t="str">
        <f>VLOOKUP($A48,House!$A$4:$DS$438,69,FALSE)</f>
        <v>#N/A</v>
      </c>
      <c r="BT48" s="40" t="str">
        <f>VLOOKUP($A48,House!$A$4:$DS$438,70,FALSE)</f>
        <v>#N/A</v>
      </c>
      <c r="BU48" s="40" t="str">
        <f>VLOOKUP($A48,House!$A$4:$DS$438,71,FALSE)</f>
        <v>#N/A</v>
      </c>
      <c r="BV48" s="39" t="str">
        <f>VLOOKUP($A48,House!$A$4:$DS$438,72,FALSE)</f>
        <v>#N/A</v>
      </c>
      <c r="BW48" s="40" t="str">
        <f>VLOOKUP($A48,House!$A$4:$DS$438,73,FALSE)</f>
        <v>#N/A</v>
      </c>
      <c r="BX48" s="40" t="str">
        <f>VLOOKUP($A48,House!$A$4:$DS$438,74,FALSE)</f>
        <v>#N/A</v>
      </c>
      <c r="BY48" s="40" t="str">
        <f>VLOOKUP($A48,House!$A$4:$DS$438,75,FALSE)</f>
        <v>#N/A</v>
      </c>
      <c r="BZ48" s="40" t="str">
        <f>VLOOKUP($A48,House!$A$4:$DS$438,76,FALSE)</f>
        <v>#N/A</v>
      </c>
      <c r="CA48" s="159" t="str">
        <f>VLOOKUP($A48,House!$A$4:$DS$438,77,FALSE)</f>
        <v>#N/A</v>
      </c>
      <c r="CB48" s="39" t="str">
        <f>VLOOKUP($A48,House!$A$4:$DS$438,78,FALSE)</f>
        <v>#N/A</v>
      </c>
      <c r="CC48" s="40" t="str">
        <f>VLOOKUP($A48,House!$A$4:$DS$438,79,FALSE)</f>
        <v>#N/A</v>
      </c>
      <c r="CD48" s="40" t="str">
        <f>VLOOKUP($A48,House!$A$4:$DS$438,80,FALSE)</f>
        <v>#N/A</v>
      </c>
      <c r="CE48" s="159" t="str">
        <f>VLOOKUP($A48,House!$A$4:$DS$438,81,FALSE)</f>
        <v>#N/A</v>
      </c>
      <c r="CF48" s="39" t="str">
        <f>VLOOKUP($A48,House!$A$4:$DS$438,82,FALSE)</f>
        <v>#N/A</v>
      </c>
      <c r="CG48" s="40" t="str">
        <f>VLOOKUP($A48,House!$A$4:$DS$438,83,FALSE)</f>
        <v>#N/A</v>
      </c>
      <c r="CH48" s="40" t="str">
        <f>VLOOKUP($A48,House!$A$4:$DS$438,84,FALSE)</f>
        <v>#N/A</v>
      </c>
      <c r="CI48" s="159" t="str">
        <f>VLOOKUP($A48,House!$A$4:$DS$438,85,FALSE)</f>
        <v>#N/A</v>
      </c>
      <c r="CJ48" s="39" t="str">
        <f>VLOOKUP($A48,House!$A$4:$DS$438,86,FALSE)</f>
        <v>#N/A</v>
      </c>
      <c r="CK48" s="40" t="str">
        <f>VLOOKUP($A48,House!$A$4:$DS$438,87,FALSE)</f>
        <v>#N/A</v>
      </c>
      <c r="CL48" s="40" t="str">
        <f>VLOOKUP($A48,House!$A$4:$DS$438,88,FALSE)</f>
        <v>#N/A</v>
      </c>
      <c r="CM48" s="159" t="str">
        <f>VLOOKUP($A48,House!$A$4:$DS$438,89,FALSE)</f>
        <v>#N/A</v>
      </c>
      <c r="CN48" s="39" t="str">
        <f>VLOOKUP($A48,House!$A$4:$DS$438,90,FALSE)</f>
        <v>#N/A</v>
      </c>
      <c r="CO48" s="159" t="str">
        <f>VLOOKUP($A48,House!$A$4:$DS$438,91,FALSE)</f>
        <v>#N/A</v>
      </c>
      <c r="CP48" s="39" t="str">
        <f>VLOOKUP($A48,House!$A$4:$DS$438,92,FALSE)</f>
        <v>#N/A</v>
      </c>
      <c r="CQ48" s="40" t="str">
        <f>VLOOKUP($A48,House!$A$4:$DS$438,93,FALSE)</f>
        <v>#N/A</v>
      </c>
      <c r="CR48" s="40" t="str">
        <f>VLOOKUP($A48,House!$A$4:$DS$438,94,FALSE)</f>
        <v>#N/A</v>
      </c>
      <c r="CS48" s="159" t="str">
        <f>VLOOKUP($A48,House!$A$4:$DS$438,95,FALSE)</f>
        <v>#N/A</v>
      </c>
      <c r="CT48" s="39" t="str">
        <f>VLOOKUP($A48,House!$A$4:$DS$438,96,FALSE)</f>
        <v>#N/A</v>
      </c>
      <c r="CU48" s="40" t="str">
        <f>VLOOKUP($A48,House!$A$4:$DS$438,97,FALSE)</f>
        <v>#N/A</v>
      </c>
      <c r="CV48" s="40" t="str">
        <f>VLOOKUP($A48,House!$A$4:$DS$438,98,FALSE)</f>
        <v>#N/A</v>
      </c>
      <c r="CW48" s="40" t="str">
        <f>VLOOKUP($A48,House!$A$4:$DS$438,99,FALSE)</f>
        <v>#N/A</v>
      </c>
      <c r="CX48" s="40" t="str">
        <f>VLOOKUP($A48,House!$A$4:$DS$438,100,FALSE)</f>
        <v>#N/A</v>
      </c>
      <c r="CY48" s="40" t="str">
        <f>VLOOKUP($A48,House!$A$4:$DS$438,101,FALSE)</f>
        <v>#N/A</v>
      </c>
      <c r="CZ48" s="40" t="str">
        <f>VLOOKUP($A48,House!$A$4:$DS$438,102,FALSE)</f>
        <v>#N/A</v>
      </c>
      <c r="DA48" s="39" t="str">
        <f>VLOOKUP($A48,House!$A$4:$DS$438,103,FALSE)</f>
        <v>#N/A</v>
      </c>
      <c r="DB48" s="40" t="str">
        <f>VLOOKUP($A48,House!$A$4:$DS$438,104,FALSE)</f>
        <v>#N/A</v>
      </c>
      <c r="DC48" s="40" t="str">
        <f>VLOOKUP($A48,House!$A$4:$DS$438,105,FALSE)</f>
        <v>#N/A</v>
      </c>
      <c r="DD48" s="40" t="str">
        <f>VLOOKUP($A48,House!$A$4:$DS$438,106,FALSE)</f>
        <v>#N/A</v>
      </c>
      <c r="DE48" s="40" t="str">
        <f>VLOOKUP($A48,House!$A$4:$DS$438,107,FALSE)</f>
        <v>#N/A</v>
      </c>
      <c r="DF48" s="40" t="str">
        <f>VLOOKUP($A48,House!$A$4:$DS$438,108,FALSE)</f>
        <v>#N/A</v>
      </c>
      <c r="DG48" s="40" t="str">
        <f>VLOOKUP($A48,House!$A$4:$DS$438,109,FALSE)</f>
        <v>#N/A</v>
      </c>
      <c r="DH48" s="39" t="str">
        <f>VLOOKUP($A48,House!$A$4:$DS$438,110,FALSE)</f>
        <v>#N/A</v>
      </c>
      <c r="DI48" s="40" t="str">
        <f>VLOOKUP($A48,House!$A$4:$DS$438,111,FALSE)</f>
        <v>#N/A</v>
      </c>
      <c r="DJ48" s="40" t="str">
        <f>VLOOKUP($A48,House!$A$4:$DS$438,112,FALSE)</f>
        <v>#N/A</v>
      </c>
      <c r="DK48" s="40" t="str">
        <f>VLOOKUP($A48,House!$A$4:$DS$438,113,FALSE)</f>
        <v>#N/A</v>
      </c>
      <c r="DL48" s="40" t="str">
        <f>VLOOKUP($A48,House!$A$4:$DS$438,114,FALSE)</f>
        <v>#N/A</v>
      </c>
      <c r="DM48" s="40" t="str">
        <f>VLOOKUP($A48,House!$A$4:$DS$438,115,FALSE)</f>
        <v>#N/A</v>
      </c>
      <c r="DN48" s="159" t="str">
        <f>VLOOKUP($A48,House!$A$4:$DS$438,116,FALSE)</f>
        <v>#N/A</v>
      </c>
      <c r="DO48" s="39" t="str">
        <f>VLOOKUP($A48,House!$A$4:$DS$438,117,FALSE)</f>
        <v>#N/A</v>
      </c>
      <c r="DP48" s="40" t="str">
        <f>VLOOKUP($A48,House!$A$4:$DS$438,118,FALSE)</f>
        <v>#N/A</v>
      </c>
      <c r="DQ48" s="40" t="str">
        <f>VLOOKUP($A48,House!$A$4:$DS$438,119,FALSE)</f>
        <v>#N/A</v>
      </c>
      <c r="DR48" s="40" t="str">
        <f>VLOOKUP($A48,House!$A$4:$DS$438,120,FALSE)</f>
        <v>#N/A</v>
      </c>
      <c r="DS48" s="40" t="str">
        <f>VLOOKUP($A48,House!$A$4:$DS$438,121,FALSE)</f>
        <v>#N/A</v>
      </c>
      <c r="DT48" s="40" t="str">
        <f>VLOOKUP($A48,House!$A$4:$DS$438,122,FALSE)</f>
        <v>#N/A</v>
      </c>
      <c r="DU48" s="159" t="str">
        <f>VLOOKUP($A48,House!$A$4:$DS$438,123,FALSE)</f>
        <v>#N/A</v>
      </c>
    </row>
    <row r="49" spans="1:125" hidden="1">
      <c r="A49" s="154"/>
      <c r="B49" s="154" t="str">
        <f>VLOOKUP($A49,House!$A$4:$DS$438,2,FALSE)</f>
        <v>#N/A</v>
      </c>
      <c r="C49" s="140" t="str">
        <f>VLOOKUP($A49,House!$A$4:$DS$438,3,FALSE)</f>
        <v>#N/A</v>
      </c>
      <c r="D49" s="97" t="str">
        <f>VLOOKUP($A49,House!$A$4:$DS$438,4,FALSE)</f>
        <v>#N/A</v>
      </c>
      <c r="E49" s="4" t="str">
        <f>VLOOKUP($A49,House!$A$4:$DS$438,5,FALSE)</f>
        <v>#N/A</v>
      </c>
      <c r="F49" s="29" t="str">
        <f>VLOOKUP($A49,House!$A$4:$DS$438,6,FALSE)</f>
        <v>#N/A</v>
      </c>
      <c r="G49" s="156" t="str">
        <f>VLOOKUP($A49,House!$A$4:$DS$438,7,FALSE)</f>
        <v>#N/A</v>
      </c>
      <c r="H49" s="98"/>
      <c r="I49" s="99"/>
      <c r="J49" s="166" t="str">
        <f>VLOOKUP($A49,House!$A$4:$DS$438,8,FALSE)</f>
        <v>#N/A</v>
      </c>
      <c r="K49" s="150" t="str">
        <f>VLOOKUP($A49,House!$A$4:$DS$438,9,FALSE)</f>
        <v>#N/A</v>
      </c>
      <c r="L49" s="100" t="str">
        <f>VLOOKUP($A49,House!$A$4:$DS$438,10,FALSE)</f>
        <v>#N/A</v>
      </c>
      <c r="M49" s="100" t="str">
        <f>VLOOKUP($A49,House!$A$4:$DS$438,11,FALSE)</f>
        <v>#N/A</v>
      </c>
      <c r="N49" s="100" t="str">
        <f>VLOOKUP($A49,House!$A$4:$DS$438,12,FALSE)</f>
        <v>#N/A</v>
      </c>
      <c r="O49" s="100" t="str">
        <f>VLOOKUP($A49,House!$A$4:$DS$438,13,FALSE)</f>
        <v>#N/A</v>
      </c>
      <c r="P49" s="100" t="str">
        <f>VLOOKUP($A49,House!$A$4:$DS$438,14,FALSE)</f>
        <v>#N/A</v>
      </c>
      <c r="Q49" s="43" t="str">
        <f>VLOOKUP($A49,House!$A$4:$DS$438,15,FALSE)</f>
        <v>#N/A</v>
      </c>
      <c r="R49" s="162" t="str">
        <f>VLOOKUP($A49,House!$A$4:$DS$438,16,FALSE)</f>
        <v>#N/A</v>
      </c>
      <c r="S49" s="43" t="str">
        <f>VLOOKUP($A49,House!$A$4:$DS$438,17,FALSE)</f>
        <v>#N/A</v>
      </c>
      <c r="T49" s="162" t="str">
        <f>VLOOKUP($A49,House!$A$4:$DS$438,18,FALSE)</f>
        <v>#N/A</v>
      </c>
      <c r="U49" s="43" t="str">
        <f>VLOOKUP($A49,House!$A$4:$DS$438,19,FALSE)</f>
        <v>#N/A</v>
      </c>
      <c r="V49" s="162" t="str">
        <f>VLOOKUP($A49,House!$A$4:$DS$438,20,FALSE)</f>
        <v>#N/A</v>
      </c>
      <c r="W49" s="43" t="str">
        <f>VLOOKUP($A49,House!$A$4:$DS$438,21,FALSE)</f>
        <v>#N/A</v>
      </c>
      <c r="X49" s="162" t="str">
        <f>VLOOKUP($A49,House!$A$4:$DS$438,22,FALSE)</f>
        <v>#N/A</v>
      </c>
      <c r="Y49" s="43" t="str">
        <f>VLOOKUP($A49,House!$A$4:$DS$438,23,FALSE)</f>
        <v>#N/A</v>
      </c>
      <c r="Z49" s="162" t="str">
        <f>VLOOKUP($A49,House!$A$4:$DS$438,24,FALSE)</f>
        <v>#N/A</v>
      </c>
      <c r="AA49" s="43" t="str">
        <f>VLOOKUP($A49,House!$A$4:$DS$438,25,FALSE)</f>
        <v>#N/A</v>
      </c>
      <c r="AB49" s="162" t="str">
        <f>VLOOKUP($A49,House!$A$4:$DS$438,26,FALSE)</f>
        <v>#N/A</v>
      </c>
      <c r="AC49" s="43" t="str">
        <f>VLOOKUP($A49,House!$A$4:$DS$438,27,FALSE)</f>
        <v>#N/A</v>
      </c>
      <c r="AD49" s="162" t="str">
        <f>VLOOKUP($A49,House!$A$4:$DS$438,28,FALSE)</f>
        <v>#N/A</v>
      </c>
      <c r="AE49" s="43" t="str">
        <f>VLOOKUP($A49,House!$A$4:$DS$438,29,FALSE)</f>
        <v>#N/A</v>
      </c>
      <c r="AF49" s="162" t="str">
        <f>VLOOKUP($A49,House!$A$4:$DS$438,30,FALSE)</f>
        <v>#N/A</v>
      </c>
      <c r="AG49" s="43" t="str">
        <f>VLOOKUP($A49,House!$A$4:$DS$438,31,FALSE)</f>
        <v>#N/A</v>
      </c>
      <c r="AH49" s="162" t="str">
        <f>VLOOKUP($A49,House!$A$4:$DS$438,32,FALSE)</f>
        <v>#N/A</v>
      </c>
      <c r="AI49" s="43" t="str">
        <f>VLOOKUP($A49,House!$A$4:$DS$438,33,FALSE)</f>
        <v>#N/A</v>
      </c>
      <c r="AJ49" s="44" t="str">
        <f>VLOOKUP($A49,House!$A$4:$DS$438,34,FALSE)</f>
        <v>#N/A</v>
      </c>
      <c r="AK49" s="44" t="str">
        <f>VLOOKUP($A49,House!$A$4:$DS$438,35,FALSE)</f>
        <v>#N/A</v>
      </c>
      <c r="AL49" s="44" t="str">
        <f>VLOOKUP($A49,House!$A$4:$DS$438,36,FALSE)</f>
        <v>#N/A</v>
      </c>
      <c r="AM49" s="44" t="str">
        <f>VLOOKUP($A49,House!$A$4:$DS$438,37,FALSE)</f>
        <v>#N/A</v>
      </c>
      <c r="AN49" s="44" t="str">
        <f>VLOOKUP($A49,House!$A$4:$DS$438,38,FALSE)</f>
        <v>#N/A</v>
      </c>
      <c r="AO49" s="43" t="str">
        <f>VLOOKUP($A49,House!$A$4:$DS$438,39,FALSE)</f>
        <v>#N/A</v>
      </c>
      <c r="AP49" s="44" t="str">
        <f>VLOOKUP($A49,House!$A$4:$DS$438,40,FALSE)</f>
        <v>#N/A</v>
      </c>
      <c r="AQ49" s="44" t="str">
        <f>VLOOKUP($A49,House!$A$4:$DS$438,41,FALSE)</f>
        <v>#N/A</v>
      </c>
      <c r="AR49" s="44" t="str">
        <f>VLOOKUP($A49,House!$A$4:$DS$438,42,FALSE)</f>
        <v>#N/A</v>
      </c>
      <c r="AS49" s="44" t="str">
        <f>VLOOKUP($A49,House!$A$4:$DS$438,43,FALSE)</f>
        <v>#N/A</v>
      </c>
      <c r="AT49" s="163" t="str">
        <f>VLOOKUP($A49,House!$A$4:$DS$438,44,FALSE)</f>
        <v>#N/A</v>
      </c>
      <c r="AU49" s="116" t="str">
        <f>VLOOKUP($A49,House!$A$4:$DS$438,45,FALSE)</f>
        <v>#N/A</v>
      </c>
      <c r="AV49" s="46" t="str">
        <f>VLOOKUP($A49,House!$A$4:$DS$438,46,FALSE)</f>
        <v>#N/A</v>
      </c>
      <c r="AW49" s="47" t="str">
        <f>VLOOKUP($A49,House!$A$4:$DS$438,47,FALSE)</f>
        <v>#N/A</v>
      </c>
      <c r="AX49" s="46" t="str">
        <f>VLOOKUP($A49,House!$A$4:$DS$438,48,FALSE)</f>
        <v>#N/A</v>
      </c>
      <c r="AY49" s="47" t="str">
        <f>VLOOKUP($A49,House!$A$4:$DS$438,49,FALSE)</f>
        <v>#N/A</v>
      </c>
      <c r="AZ49" s="164" t="str">
        <f>VLOOKUP($A49,House!$A$4:$DS$438,50,FALSE)</f>
        <v>#N/A</v>
      </c>
      <c r="BA49" s="48" t="str">
        <f>VLOOKUP($A49,House!$A$4:$DS$438,51,FALSE)</f>
        <v>#N/A</v>
      </c>
      <c r="BB49" s="49" t="str">
        <f>VLOOKUP($A49,House!$A$4:$DS$438,52,FALSE)</f>
        <v>#N/A</v>
      </c>
      <c r="BC49" s="50" t="str">
        <f>VLOOKUP($A49,House!$A$4:$DS$438,53,FALSE)</f>
        <v>#N/A</v>
      </c>
      <c r="BD49" s="49" t="str">
        <f>VLOOKUP($A49,House!$A$4:$DS$438,54,FALSE)</f>
        <v>#N/A</v>
      </c>
      <c r="BE49" s="165" t="str">
        <f>VLOOKUP($A49,House!$A$4:$DS$438,55,FALSE)</f>
        <v>#N/A</v>
      </c>
      <c r="BF49" s="49" t="str">
        <f>VLOOKUP($A49,House!$A$4:$DS$438,56,FALSE)</f>
        <v>#N/A</v>
      </c>
      <c r="BG49" s="44" t="str">
        <f>VLOOKUP($A49,House!$A$4:$DS$438,57,FALSE)</f>
        <v>#N/A</v>
      </c>
      <c r="BH49" s="162" t="str">
        <f>VLOOKUP($A49,House!$A$4:$DS$438,58,FALSE)</f>
        <v>#N/A</v>
      </c>
      <c r="BI49" s="100" t="str">
        <f>VLOOKUP($A49,House!$A$4:$DS$438,59,FALSE)</f>
        <v>#N/A</v>
      </c>
      <c r="BJ49" s="39" t="str">
        <f>VLOOKUP($A49,House!$A$4:$DS$438,60,FALSE)</f>
        <v>#N/A</v>
      </c>
      <c r="BK49" s="40" t="str">
        <f>VLOOKUP($A49,House!$A$4:$DS$438,61,FALSE)</f>
        <v>#N/A</v>
      </c>
      <c r="BL49" s="40" t="str">
        <f>VLOOKUP($A49,House!$A$4:$DS$438,62,FALSE)</f>
        <v>#N/A</v>
      </c>
      <c r="BM49" s="39" t="str">
        <f>VLOOKUP($A49,House!$A$4:$DS$438,63,FALSE)</f>
        <v>#N/A</v>
      </c>
      <c r="BN49" s="40" t="str">
        <f>VLOOKUP($A49,House!$A$4:$DS$438,64,FALSE)</f>
        <v>#N/A</v>
      </c>
      <c r="BO49" s="40" t="str">
        <f>VLOOKUP($A49,House!$A$4:$DS$438,65,FALSE)</f>
        <v>#N/A</v>
      </c>
      <c r="BP49" s="39" t="str">
        <f>VLOOKUP($A49,House!$A$4:$DS$438,66,FALSE)</f>
        <v>#N/A</v>
      </c>
      <c r="BQ49" s="40" t="str">
        <f>VLOOKUP($A49,House!$A$4:$DS$438,67,FALSE)</f>
        <v>#N/A</v>
      </c>
      <c r="BR49" s="40" t="str">
        <f>VLOOKUP($A49,House!$A$4:$DS$438,68,FALSE)</f>
        <v>#N/A</v>
      </c>
      <c r="BS49" s="39" t="str">
        <f>VLOOKUP($A49,House!$A$4:$DS$438,69,FALSE)</f>
        <v>#N/A</v>
      </c>
      <c r="BT49" s="40" t="str">
        <f>VLOOKUP($A49,House!$A$4:$DS$438,70,FALSE)</f>
        <v>#N/A</v>
      </c>
      <c r="BU49" s="40" t="str">
        <f>VLOOKUP($A49,House!$A$4:$DS$438,71,FALSE)</f>
        <v>#N/A</v>
      </c>
      <c r="BV49" s="39" t="str">
        <f>VLOOKUP($A49,House!$A$4:$DS$438,72,FALSE)</f>
        <v>#N/A</v>
      </c>
      <c r="BW49" s="40" t="str">
        <f>VLOOKUP($A49,House!$A$4:$DS$438,73,FALSE)</f>
        <v>#N/A</v>
      </c>
      <c r="BX49" s="40" t="str">
        <f>VLOOKUP($A49,House!$A$4:$DS$438,74,FALSE)</f>
        <v>#N/A</v>
      </c>
      <c r="BY49" s="40" t="str">
        <f>VLOOKUP($A49,House!$A$4:$DS$438,75,FALSE)</f>
        <v>#N/A</v>
      </c>
      <c r="BZ49" s="40" t="str">
        <f>VLOOKUP($A49,House!$A$4:$DS$438,76,FALSE)</f>
        <v>#N/A</v>
      </c>
      <c r="CA49" s="159" t="str">
        <f>VLOOKUP($A49,House!$A$4:$DS$438,77,FALSE)</f>
        <v>#N/A</v>
      </c>
      <c r="CB49" s="39" t="str">
        <f>VLOOKUP($A49,House!$A$4:$DS$438,78,FALSE)</f>
        <v>#N/A</v>
      </c>
      <c r="CC49" s="40" t="str">
        <f>VLOOKUP($A49,House!$A$4:$DS$438,79,FALSE)</f>
        <v>#N/A</v>
      </c>
      <c r="CD49" s="40" t="str">
        <f>VLOOKUP($A49,House!$A$4:$DS$438,80,FALSE)</f>
        <v>#N/A</v>
      </c>
      <c r="CE49" s="159" t="str">
        <f>VLOOKUP($A49,House!$A$4:$DS$438,81,FALSE)</f>
        <v>#N/A</v>
      </c>
      <c r="CF49" s="39" t="str">
        <f>VLOOKUP($A49,House!$A$4:$DS$438,82,FALSE)</f>
        <v>#N/A</v>
      </c>
      <c r="CG49" s="40" t="str">
        <f>VLOOKUP($A49,House!$A$4:$DS$438,83,FALSE)</f>
        <v>#N/A</v>
      </c>
      <c r="CH49" s="40" t="str">
        <f>VLOOKUP($A49,House!$A$4:$DS$438,84,FALSE)</f>
        <v>#N/A</v>
      </c>
      <c r="CI49" s="159" t="str">
        <f>VLOOKUP($A49,House!$A$4:$DS$438,85,FALSE)</f>
        <v>#N/A</v>
      </c>
      <c r="CJ49" s="39" t="str">
        <f>VLOOKUP($A49,House!$A$4:$DS$438,86,FALSE)</f>
        <v>#N/A</v>
      </c>
      <c r="CK49" s="40" t="str">
        <f>VLOOKUP($A49,House!$A$4:$DS$438,87,FALSE)</f>
        <v>#N/A</v>
      </c>
      <c r="CL49" s="40" t="str">
        <f>VLOOKUP($A49,House!$A$4:$DS$438,88,FALSE)</f>
        <v>#N/A</v>
      </c>
      <c r="CM49" s="159" t="str">
        <f>VLOOKUP($A49,House!$A$4:$DS$438,89,FALSE)</f>
        <v>#N/A</v>
      </c>
      <c r="CN49" s="39" t="str">
        <f>VLOOKUP($A49,House!$A$4:$DS$438,90,FALSE)</f>
        <v>#N/A</v>
      </c>
      <c r="CO49" s="159" t="str">
        <f>VLOOKUP($A49,House!$A$4:$DS$438,91,FALSE)</f>
        <v>#N/A</v>
      </c>
      <c r="CP49" s="39" t="str">
        <f>VLOOKUP($A49,House!$A$4:$DS$438,92,FALSE)</f>
        <v>#N/A</v>
      </c>
      <c r="CQ49" s="40" t="str">
        <f>VLOOKUP($A49,House!$A$4:$DS$438,93,FALSE)</f>
        <v>#N/A</v>
      </c>
      <c r="CR49" s="40" t="str">
        <f>VLOOKUP($A49,House!$A$4:$DS$438,94,FALSE)</f>
        <v>#N/A</v>
      </c>
      <c r="CS49" s="159" t="str">
        <f>VLOOKUP($A49,House!$A$4:$DS$438,95,FALSE)</f>
        <v>#N/A</v>
      </c>
      <c r="CT49" s="39" t="str">
        <f>VLOOKUP($A49,House!$A$4:$DS$438,96,FALSE)</f>
        <v>#N/A</v>
      </c>
      <c r="CU49" s="40" t="str">
        <f>VLOOKUP($A49,House!$A$4:$DS$438,97,FALSE)</f>
        <v>#N/A</v>
      </c>
      <c r="CV49" s="40" t="str">
        <f>VLOOKUP($A49,House!$A$4:$DS$438,98,FALSE)</f>
        <v>#N/A</v>
      </c>
      <c r="CW49" s="40" t="str">
        <f>VLOOKUP($A49,House!$A$4:$DS$438,99,FALSE)</f>
        <v>#N/A</v>
      </c>
      <c r="CX49" s="40" t="str">
        <f>VLOOKUP($A49,House!$A$4:$DS$438,100,FALSE)</f>
        <v>#N/A</v>
      </c>
      <c r="CY49" s="40" t="str">
        <f>VLOOKUP($A49,House!$A$4:$DS$438,101,FALSE)</f>
        <v>#N/A</v>
      </c>
      <c r="CZ49" s="40" t="str">
        <f>VLOOKUP($A49,House!$A$4:$DS$438,102,FALSE)</f>
        <v>#N/A</v>
      </c>
      <c r="DA49" s="39" t="str">
        <f>VLOOKUP($A49,House!$A$4:$DS$438,103,FALSE)</f>
        <v>#N/A</v>
      </c>
      <c r="DB49" s="40" t="str">
        <f>VLOOKUP($A49,House!$A$4:$DS$438,104,FALSE)</f>
        <v>#N/A</v>
      </c>
      <c r="DC49" s="40" t="str">
        <f>VLOOKUP($A49,House!$A$4:$DS$438,105,FALSE)</f>
        <v>#N/A</v>
      </c>
      <c r="DD49" s="40" t="str">
        <f>VLOOKUP($A49,House!$A$4:$DS$438,106,FALSE)</f>
        <v>#N/A</v>
      </c>
      <c r="DE49" s="40" t="str">
        <f>VLOOKUP($A49,House!$A$4:$DS$438,107,FALSE)</f>
        <v>#N/A</v>
      </c>
      <c r="DF49" s="40" t="str">
        <f>VLOOKUP($A49,House!$A$4:$DS$438,108,FALSE)</f>
        <v>#N/A</v>
      </c>
      <c r="DG49" s="40" t="str">
        <f>VLOOKUP($A49,House!$A$4:$DS$438,109,FALSE)</f>
        <v>#N/A</v>
      </c>
      <c r="DH49" s="39" t="str">
        <f>VLOOKUP($A49,House!$A$4:$DS$438,110,FALSE)</f>
        <v>#N/A</v>
      </c>
      <c r="DI49" s="40" t="str">
        <f>VLOOKUP($A49,House!$A$4:$DS$438,111,FALSE)</f>
        <v>#N/A</v>
      </c>
      <c r="DJ49" s="40" t="str">
        <f>VLOOKUP($A49,House!$A$4:$DS$438,112,FALSE)</f>
        <v>#N/A</v>
      </c>
      <c r="DK49" s="40" t="str">
        <f>VLOOKUP($A49,House!$A$4:$DS$438,113,FALSE)</f>
        <v>#N/A</v>
      </c>
      <c r="DL49" s="40" t="str">
        <f>VLOOKUP($A49,House!$A$4:$DS$438,114,FALSE)</f>
        <v>#N/A</v>
      </c>
      <c r="DM49" s="40" t="str">
        <f>VLOOKUP($A49,House!$A$4:$DS$438,115,FALSE)</f>
        <v>#N/A</v>
      </c>
      <c r="DN49" s="159" t="str">
        <f>VLOOKUP($A49,House!$A$4:$DS$438,116,FALSE)</f>
        <v>#N/A</v>
      </c>
      <c r="DO49" s="39" t="str">
        <f>VLOOKUP($A49,House!$A$4:$DS$438,117,FALSE)</f>
        <v>#N/A</v>
      </c>
      <c r="DP49" s="40" t="str">
        <f>VLOOKUP($A49,House!$A$4:$DS$438,118,FALSE)</f>
        <v>#N/A</v>
      </c>
      <c r="DQ49" s="40" t="str">
        <f>VLOOKUP($A49,House!$A$4:$DS$438,119,FALSE)</f>
        <v>#N/A</v>
      </c>
      <c r="DR49" s="40" t="str">
        <f>VLOOKUP($A49,House!$A$4:$DS$438,120,FALSE)</f>
        <v>#N/A</v>
      </c>
      <c r="DS49" s="40" t="str">
        <f>VLOOKUP($A49,House!$A$4:$DS$438,121,FALSE)</f>
        <v>#N/A</v>
      </c>
      <c r="DT49" s="40" t="str">
        <f>VLOOKUP($A49,House!$A$4:$DS$438,122,FALSE)</f>
        <v>#N/A</v>
      </c>
      <c r="DU49" s="159" t="str">
        <f>VLOOKUP($A49,House!$A$4:$DS$438,123,FALSE)</f>
        <v>#N/A</v>
      </c>
    </row>
  </sheetData>
  <mergeCells count="41">
    <mergeCell ref="CT1:CZ1"/>
    <mergeCell ref="DA1:DG1"/>
    <mergeCell ref="DH1:DN1"/>
    <mergeCell ref="DO1:DU1"/>
    <mergeCell ref="BM1:BO1"/>
    <mergeCell ref="BP1:BR1"/>
    <mergeCell ref="BS1:BU1"/>
    <mergeCell ref="BV1:CA1"/>
    <mergeCell ref="CB1:CE1"/>
    <mergeCell ref="CF1:CI1"/>
    <mergeCell ref="CJ1:CM1"/>
    <mergeCell ref="BE1:BE2"/>
    <mergeCell ref="BF1:BH1"/>
    <mergeCell ref="BJ1:BL1"/>
    <mergeCell ref="CN1:CO1"/>
    <mergeCell ref="CP1:CS1"/>
    <mergeCell ref="AE1:AF1"/>
    <mergeCell ref="AG1:AH1"/>
    <mergeCell ref="AI1:AN1"/>
    <mergeCell ref="AO1:AT1"/>
    <mergeCell ref="AU1:BD1"/>
    <mergeCell ref="U1:V1"/>
    <mergeCell ref="W1:X1"/>
    <mergeCell ref="Y1:Z1"/>
    <mergeCell ref="AA1:AB1"/>
    <mergeCell ref="AC1:AD1"/>
    <mergeCell ref="N1:N2"/>
    <mergeCell ref="O1:O2"/>
    <mergeCell ref="P1:P2"/>
    <mergeCell ref="Q1:R1"/>
    <mergeCell ref="S1:T1"/>
    <mergeCell ref="H1:I1"/>
    <mergeCell ref="J1:J2"/>
    <mergeCell ref="K1:K2"/>
    <mergeCell ref="L1:L2"/>
    <mergeCell ref="M1:M2"/>
    <mergeCell ref="A1:A2"/>
    <mergeCell ref="B1:B2"/>
    <mergeCell ref="C1:C2"/>
    <mergeCell ref="D1:E1"/>
    <mergeCell ref="F1:G1"/>
  </mergeCells>
  <conditionalFormatting sqref="AU6 BA6 BC6 BE6 AU8:AW8 AY8 BA8 BC8 BE8:BE49 AU20:AW49 AY20:AY49 BA20:BA49 BC20:BC49">
    <cfRule type="expression" dxfId="67" priority="1">
      <formula>AU6&gt;AU$3</formula>
    </cfRule>
  </conditionalFormatting>
  <conditionalFormatting sqref="AU6 BA6 BC6 BE6 AU8:AW8 AY8 BA8 BC8 BE8:BE49 AU20:AW49 AY20:AY49 BA20:BA49 BC20:BC49">
    <cfRule type="expression" dxfId="66" priority="2">
      <formula>AU6&lt;AU$3</formula>
    </cfRule>
  </conditionalFormatting>
  <conditionalFormatting sqref="AV6 BB6 BD6 AV8 AX8 AZ8 BB8 BD8:BD49 AV20:AV49 AX20:AX49 AZ20:AZ49 BB20:BB49">
    <cfRule type="expression" dxfId="65" priority="3">
      <formula>AV6&lt;AV$3</formula>
    </cfRule>
  </conditionalFormatting>
  <conditionalFormatting sqref="AV6 BB6 BD6 AV8 AX8 AZ8 BB8 BD8:BD49 AV20:AV49 AX20:AX49 AZ20:AZ49 BB20:BB49">
    <cfRule type="expression" dxfId="64" priority="4">
      <formula>AV6&gt;AV$3</formula>
    </cfRule>
  </conditionalFormatting>
  <conditionalFormatting sqref="AU8:AW8 AY8 BA8:BC8 BE8:BE49 AU20:AW49 AY20:AY49 BA20:BC49">
    <cfRule type="expression" dxfId="63" priority="5">
      <formula>AU8&gt;#REF!</formula>
    </cfRule>
  </conditionalFormatting>
  <conditionalFormatting sqref="AU8:AW8 AY8 BA8:BC8 BE8:BE49 AU20:AW49 AY20:AY49 BA20:BC49">
    <cfRule type="expression" dxfId="62" priority="6">
      <formula>AU8&lt;#REF!</formula>
    </cfRule>
  </conditionalFormatting>
  <conditionalFormatting sqref="AX8 AZ8 BD8:BD49 AX20:AX49 AZ20:AZ49">
    <cfRule type="expression" dxfId="61" priority="7">
      <formula>AX8&lt;#REF!</formula>
    </cfRule>
  </conditionalFormatting>
  <conditionalFormatting sqref="AX8 AZ8 BD8:BD49 AX20:AX49 AZ20:AZ49">
    <cfRule type="expression" dxfId="60" priority="8">
      <formula>AX8&gt;#REF!</formula>
    </cfRule>
  </conditionalFormatting>
  <conditionalFormatting sqref="BG3:BG49">
    <cfRule type="expression" dxfId="59" priority="9">
      <formula>BG3&gt;BH3</formula>
    </cfRule>
  </conditionalFormatting>
  <conditionalFormatting sqref="BH3:BH49">
    <cfRule type="expression" dxfId="58" priority="10">
      <formula>BH3&gt;BG3</formula>
    </cfRule>
  </conditionalFormatting>
  <conditionalFormatting sqref="BG3 BG17">
    <cfRule type="expression" dxfId="57" priority="11">
      <formula>BG3&gt;BH3</formula>
    </cfRule>
  </conditionalFormatting>
  <conditionalFormatting sqref="BH3 BH17">
    <cfRule type="expression" dxfId="56" priority="12">
      <formula>BH3&gt;BG3</formula>
    </cfRule>
  </conditionalFormatting>
  <conditionalFormatting sqref="AI3:AI49 AN3:AO49">
    <cfRule type="cellIs" dxfId="55" priority="13" operator="greaterThanOrEqual">
      <formula>50</formula>
    </cfRule>
  </conditionalFormatting>
  <conditionalFormatting sqref="AI3:AI49 AN3:AO49">
    <cfRule type="expression" dxfId="54" priority="14">
      <formula>AND(AI3&gt;AJ3, AI3&gt;AK3, AI3&gt;AL3, AI3&gt;AM3, AI3&lt;50)</formula>
    </cfRule>
  </conditionalFormatting>
  <conditionalFormatting sqref="AJ3:AJ49 AP3:AP49">
    <cfRule type="cellIs" dxfId="53" priority="15" operator="greaterThanOrEqual">
      <formula>50</formula>
    </cfRule>
  </conditionalFormatting>
  <conditionalFormatting sqref="AJ3:AJ49 AP3:AP49">
    <cfRule type="expression" dxfId="52" priority="16">
      <formula>AND(AJ3&gt;AI3, AJ3&gt;AK3, AJ3&gt;AL3, AJ3&gt;AM3, AJ3&lt;50)</formula>
    </cfRule>
  </conditionalFormatting>
  <conditionalFormatting sqref="AK3:AK49 AQ3:AQ49">
    <cfRule type="cellIs" dxfId="51" priority="17" operator="greaterThanOrEqual">
      <formula>50</formula>
    </cfRule>
  </conditionalFormatting>
  <conditionalFormatting sqref="AK3:AK49 AQ3:AQ49">
    <cfRule type="expression" dxfId="50" priority="18">
      <formula>AND(AK3&gt;AI3, AK3&gt;AJ3, AK3&gt;AL3, AK3&gt;AM3, AK3&lt;50)</formula>
    </cfRule>
  </conditionalFormatting>
  <conditionalFormatting sqref="AL3:AL49 AR3:AR49">
    <cfRule type="expression" dxfId="49" priority="19">
      <formula>AND(AL3&gt;AI3, AL3&gt;AJ3, AL3&gt;AK3, AL3&gt;AM3, AL3&lt;50)</formula>
    </cfRule>
  </conditionalFormatting>
  <conditionalFormatting sqref="AL3:AL49 AR3:AR49">
    <cfRule type="cellIs" dxfId="48" priority="20" operator="greaterThanOrEqual">
      <formula>50</formula>
    </cfRule>
  </conditionalFormatting>
  <conditionalFormatting sqref="AM3:AM49 AS3:AS49">
    <cfRule type="cellIs" dxfId="47" priority="21" operator="greaterThanOrEqual">
      <formula>50</formula>
    </cfRule>
  </conditionalFormatting>
  <conditionalFormatting sqref="AM3:AM49 AS3:AS49">
    <cfRule type="expression" dxfId="46" priority="22">
      <formula>AND(AM3&gt;AI3, AM3&gt;AJ3, AM3&gt;AK3, AM3&gt;AL3, AM3&lt;50)</formula>
    </cfRule>
  </conditionalFormatting>
  <conditionalFormatting sqref="C3:C49">
    <cfRule type="containsText" dxfId="45" priority="23" operator="containsText" text="Dem">
      <formula>NOT(ISERROR(SEARCH(("Dem"),(C3))))</formula>
    </cfRule>
  </conditionalFormatting>
  <conditionalFormatting sqref="C3:C49">
    <cfRule type="containsText" dxfId="44" priority="24" operator="containsText" text="Rep">
      <formula>NOT(ISERROR(SEARCH(("Rep"),(C3))))</formula>
    </cfRule>
  </conditionalFormatting>
  <conditionalFormatting sqref="P3:P49">
    <cfRule type="containsText" dxfId="43" priority="25" operator="containsText" text="Won">
      <formula>NOT(ISERROR(SEARCH(("Won"),(P3))))</formula>
    </cfRule>
  </conditionalFormatting>
  <conditionalFormatting sqref="P3:P49">
    <cfRule type="containsText" dxfId="42" priority="26" operator="containsText" text="Open">
      <formula>NOT(ISERROR(SEARCH(("Open"),(P3))))</formula>
    </cfRule>
  </conditionalFormatting>
  <conditionalFormatting sqref="P3:P49">
    <cfRule type="containsText" dxfId="41" priority="27" operator="containsText" text="Lost">
      <formula>NOT(ISERROR(SEARCH(("Lost"),(P3))))</formula>
    </cfRule>
  </conditionalFormatting>
  <conditionalFormatting sqref="P3:P49">
    <cfRule type="containsText" dxfId="40" priority="28" operator="containsText" text="Vacant">
      <formula>NOT(ISERROR(SEARCH(("Vacant"),(P3))))</formula>
    </cfRule>
  </conditionalFormatting>
  <conditionalFormatting sqref="Q3:Q49 S3:S49 U3:U49 W3:W49 Y3:Y49 AA3:AA49 AC3:AC49 AE3:AE8 AG3:AG8 BG3:BG49 AE10:AE49 AG10:AG49">
    <cfRule type="expression" dxfId="39" priority="29">
      <formula>Q3&gt;R3</formula>
    </cfRule>
  </conditionalFormatting>
  <conditionalFormatting sqref="R3:R49 T3:T49 V3:V49 X3:X49 Z3:Z49 AB3:AB49 AD3:AD49 AF3:AF8 AH3:AH8 BH3:BH49 AF10:AF49 AH10:AH49">
    <cfRule type="expression" dxfId="38" priority="30">
      <formula>R3&gt;Q3</formula>
    </cfRule>
  </conditionalFormatting>
  <pageMargins left="0" right="0" top="0" bottom="0" header="0" footer="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Z8"/>
  <sheetViews>
    <sheetView workbookViewId="0">
      <pane xSplit="3" ySplit="2" topLeftCell="D3" activePane="bottomRight" state="frozen"/>
      <selection pane="bottomRight" activeCell="D3" sqref="D3"/>
      <selection pane="bottomLeft" activeCell="A3" sqref="A3"/>
      <selection pane="topRight" activeCell="D1" sqref="D1"/>
    </sheetView>
  </sheetViews>
  <sheetFormatPr defaultColWidth="17.28515625" defaultRowHeight="15" customHeight="1"/>
  <cols>
    <col min="1" max="1" width="18" customWidth="1"/>
    <col min="2" max="2" width="5.7109375" customWidth="1"/>
    <col min="3" max="3" width="11.42578125" customWidth="1"/>
    <col min="4" max="5" width="10.7109375" customWidth="1"/>
    <col min="6" max="7" width="12.85546875" customWidth="1"/>
    <col min="8" max="10" width="10.28515625" customWidth="1"/>
    <col min="11" max="11" width="5.7109375" customWidth="1"/>
    <col min="12" max="12" width="7.7109375" customWidth="1"/>
    <col min="13" max="13" width="8.85546875" customWidth="1"/>
    <col min="14" max="15" width="7.7109375" customWidth="1"/>
    <col min="16" max="16" width="11.85546875" customWidth="1"/>
    <col min="17" max="26" width="7.140625" customWidth="1"/>
    <col min="27" max="38" width="7.85546875" customWidth="1"/>
    <col min="39" max="46" width="9.28515625" customWidth="1"/>
    <col min="47" max="48" width="11.85546875" customWidth="1"/>
    <col min="49" max="49" width="12.28515625" customWidth="1"/>
    <col min="50" max="50" width="9.140625" customWidth="1"/>
    <col min="51" max="104" width="10" customWidth="1"/>
  </cols>
  <sheetData>
    <row r="1" spans="1:104">
      <c r="A1" s="130" t="s">
        <v>2607</v>
      </c>
      <c r="B1" s="132" t="s">
        <v>2609</v>
      </c>
      <c r="C1" s="131" t="s">
        <v>2</v>
      </c>
      <c r="D1" s="127" t="s">
        <v>3</v>
      </c>
      <c r="E1" s="133"/>
      <c r="F1" s="127" t="s">
        <v>4</v>
      </c>
      <c r="G1" s="133"/>
      <c r="H1" s="127" t="s">
        <v>3012</v>
      </c>
      <c r="I1" s="133"/>
      <c r="J1" s="126" t="s">
        <v>2610</v>
      </c>
      <c r="K1" s="134" t="s">
        <v>6</v>
      </c>
      <c r="L1" s="130" t="s">
        <v>7</v>
      </c>
      <c r="M1" s="134" t="s">
        <v>8</v>
      </c>
      <c r="N1" s="132" t="s">
        <v>9</v>
      </c>
      <c r="O1" s="126" t="s">
        <v>10</v>
      </c>
      <c r="P1" s="128" t="s">
        <v>3093</v>
      </c>
      <c r="Q1" s="127" t="s">
        <v>13</v>
      </c>
      <c r="R1" s="133"/>
      <c r="S1" s="127" t="s">
        <v>13</v>
      </c>
      <c r="T1" s="133"/>
      <c r="U1" s="127" t="s">
        <v>14</v>
      </c>
      <c r="V1" s="133"/>
      <c r="W1" s="127" t="s">
        <v>15</v>
      </c>
      <c r="X1" s="133"/>
      <c r="Y1" s="127" t="s">
        <v>2611</v>
      </c>
      <c r="Z1" s="133"/>
      <c r="AA1" s="129" t="s">
        <v>21</v>
      </c>
      <c r="AB1" s="135"/>
      <c r="AC1" s="135"/>
      <c r="AD1" s="135"/>
      <c r="AE1" s="135"/>
      <c r="AF1" s="133"/>
      <c r="AG1" s="129" t="s">
        <v>22</v>
      </c>
      <c r="AH1" s="135"/>
      <c r="AI1" s="135"/>
      <c r="AJ1" s="135"/>
      <c r="AK1" s="135"/>
      <c r="AL1" s="133"/>
      <c r="AM1" s="129" t="s">
        <v>2612</v>
      </c>
      <c r="AN1" s="135"/>
      <c r="AO1" s="135"/>
      <c r="AP1" s="135"/>
      <c r="AQ1" s="135"/>
      <c r="AR1" s="135"/>
      <c r="AS1" s="135"/>
      <c r="AT1" s="135"/>
      <c r="AU1" s="135"/>
      <c r="AV1" s="135"/>
      <c r="AW1" s="136" t="s">
        <v>24</v>
      </c>
      <c r="AX1" s="100"/>
      <c r="AY1" s="127" t="s">
        <v>12</v>
      </c>
      <c r="AZ1" s="135"/>
      <c r="BA1" s="133"/>
      <c r="BB1" s="127" t="s">
        <v>13</v>
      </c>
      <c r="BC1" s="135"/>
      <c r="BD1" s="133"/>
      <c r="BE1" s="127" t="s">
        <v>14</v>
      </c>
      <c r="BF1" s="135"/>
      <c r="BG1" s="133"/>
      <c r="BH1" s="127" t="s">
        <v>15</v>
      </c>
      <c r="BI1" s="135"/>
      <c r="BJ1" s="135"/>
      <c r="BK1" s="127" t="s">
        <v>2611</v>
      </c>
      <c r="BL1" s="135"/>
      <c r="BM1" s="135"/>
      <c r="BN1" s="133"/>
      <c r="BO1" s="127" t="s">
        <v>31</v>
      </c>
      <c r="BP1" s="135"/>
      <c r="BQ1" s="135"/>
      <c r="BR1" s="135"/>
      <c r="BS1" s="135"/>
      <c r="BT1" s="135"/>
      <c r="BU1" s="135"/>
      <c r="BV1" s="127" t="s">
        <v>32</v>
      </c>
      <c r="BW1" s="135"/>
      <c r="BX1" s="135"/>
      <c r="BY1" s="135"/>
      <c r="BZ1" s="135"/>
      <c r="CA1" s="135"/>
      <c r="CB1" s="135"/>
      <c r="CC1" s="127" t="s">
        <v>33</v>
      </c>
      <c r="CD1" s="135"/>
      <c r="CE1" s="135"/>
      <c r="CF1" s="135"/>
      <c r="CG1" s="135"/>
      <c r="CH1" s="135"/>
      <c r="CI1" s="135"/>
      <c r="CJ1" s="127" t="s">
        <v>34</v>
      </c>
      <c r="CK1" s="135"/>
      <c r="CL1" s="135"/>
      <c r="CM1" s="135"/>
      <c r="CN1" s="135"/>
      <c r="CO1" s="135"/>
      <c r="CP1" s="133"/>
      <c r="CQ1" s="127" t="s">
        <v>35</v>
      </c>
      <c r="CR1" s="135"/>
      <c r="CS1" s="135"/>
      <c r="CT1" s="135"/>
      <c r="CU1" s="133"/>
      <c r="CV1" s="129" t="s">
        <v>36</v>
      </c>
      <c r="CW1" s="135"/>
      <c r="CX1" s="135"/>
      <c r="CY1" s="135"/>
      <c r="CZ1" s="133"/>
    </row>
    <row r="2" spans="1:104">
      <c r="A2" s="139"/>
      <c r="B2" s="137"/>
      <c r="C2" s="178"/>
      <c r="D2" s="1" t="s">
        <v>37</v>
      </c>
      <c r="E2" s="63" t="s">
        <v>38</v>
      </c>
      <c r="F2" s="1" t="s">
        <v>39</v>
      </c>
      <c r="G2" s="63" t="s">
        <v>40</v>
      </c>
      <c r="H2" s="1" t="s">
        <v>65</v>
      </c>
      <c r="I2" s="63" t="s">
        <v>3013</v>
      </c>
      <c r="J2" s="138"/>
      <c r="K2" s="137"/>
      <c r="L2" s="139"/>
      <c r="M2" s="137"/>
      <c r="N2" s="137"/>
      <c r="O2" s="138"/>
      <c r="P2" s="139"/>
      <c r="Q2" s="1" t="s">
        <v>43</v>
      </c>
      <c r="R2" s="63" t="s">
        <v>42</v>
      </c>
      <c r="S2" s="1" t="s">
        <v>43</v>
      </c>
      <c r="T2" s="63" t="s">
        <v>42</v>
      </c>
      <c r="U2" s="1" t="s">
        <v>44</v>
      </c>
      <c r="V2" s="63" t="s">
        <v>45</v>
      </c>
      <c r="W2" s="1" t="s">
        <v>44</v>
      </c>
      <c r="X2" s="63" t="s">
        <v>46</v>
      </c>
      <c r="Y2" s="76" t="s">
        <v>47</v>
      </c>
      <c r="Z2" s="141" t="s">
        <v>48</v>
      </c>
      <c r="AA2" s="9" t="s">
        <v>49</v>
      </c>
      <c r="AB2" s="9" t="s">
        <v>50</v>
      </c>
      <c r="AC2" s="9" t="s">
        <v>51</v>
      </c>
      <c r="AD2" s="5" t="s">
        <v>52</v>
      </c>
      <c r="AE2" s="9" t="s">
        <v>53</v>
      </c>
      <c r="AF2" s="63" t="s">
        <v>54</v>
      </c>
      <c r="AG2" s="9" t="s">
        <v>49</v>
      </c>
      <c r="AH2" s="9" t="s">
        <v>50</v>
      </c>
      <c r="AI2" s="9" t="s">
        <v>51</v>
      </c>
      <c r="AJ2" s="5" t="s">
        <v>52</v>
      </c>
      <c r="AK2" s="9" t="s">
        <v>53</v>
      </c>
      <c r="AL2" s="63" t="s">
        <v>54</v>
      </c>
      <c r="AM2" s="5" t="s">
        <v>55</v>
      </c>
      <c r="AN2" s="5" t="s">
        <v>56</v>
      </c>
      <c r="AO2" s="5" t="s">
        <v>57</v>
      </c>
      <c r="AP2" s="5" t="s">
        <v>58</v>
      </c>
      <c r="AQ2" s="6" t="s">
        <v>59</v>
      </c>
      <c r="AR2" s="5" t="s">
        <v>60</v>
      </c>
      <c r="AS2" s="5" t="s">
        <v>61</v>
      </c>
      <c r="AT2" s="5" t="s">
        <v>62</v>
      </c>
      <c r="AU2" s="5" t="s">
        <v>63</v>
      </c>
      <c r="AV2" s="5" t="s">
        <v>64</v>
      </c>
      <c r="AW2" s="137"/>
      <c r="AX2" s="100"/>
      <c r="AY2" s="1" t="s">
        <v>66</v>
      </c>
      <c r="AZ2" s="9" t="s">
        <v>41</v>
      </c>
      <c r="BA2" s="9" t="s">
        <v>42</v>
      </c>
      <c r="BB2" s="1" t="s">
        <v>66</v>
      </c>
      <c r="BC2" s="9" t="s">
        <v>43</v>
      </c>
      <c r="BD2" s="9" t="s">
        <v>42</v>
      </c>
      <c r="BE2" s="1" t="s">
        <v>66</v>
      </c>
      <c r="BF2" s="9" t="s">
        <v>44</v>
      </c>
      <c r="BG2" s="63" t="s">
        <v>45</v>
      </c>
      <c r="BH2" s="1" t="s">
        <v>66</v>
      </c>
      <c r="BI2" s="9" t="s">
        <v>44</v>
      </c>
      <c r="BJ2" s="9" t="s">
        <v>46</v>
      </c>
      <c r="BK2" s="1" t="s">
        <v>66</v>
      </c>
      <c r="BL2" s="9" t="s">
        <v>47</v>
      </c>
      <c r="BM2" s="9" t="s">
        <v>48</v>
      </c>
      <c r="BN2" s="63" t="s">
        <v>54</v>
      </c>
      <c r="BO2" s="1" t="s">
        <v>66</v>
      </c>
      <c r="BP2" s="9" t="s">
        <v>49</v>
      </c>
      <c r="BQ2" s="9" t="s">
        <v>50</v>
      </c>
      <c r="BR2" s="9" t="s">
        <v>51</v>
      </c>
      <c r="BS2" s="5" t="s">
        <v>52</v>
      </c>
      <c r="BT2" s="5" t="s">
        <v>69</v>
      </c>
      <c r="BU2" s="9" t="s">
        <v>54</v>
      </c>
      <c r="BV2" s="1" t="s">
        <v>66</v>
      </c>
      <c r="BW2" s="9" t="s">
        <v>49</v>
      </c>
      <c r="BX2" s="9" t="s">
        <v>50</v>
      </c>
      <c r="BY2" s="9" t="s">
        <v>51</v>
      </c>
      <c r="BZ2" s="5" t="s">
        <v>52</v>
      </c>
      <c r="CA2" s="5" t="s">
        <v>69</v>
      </c>
      <c r="CB2" s="9" t="s">
        <v>54</v>
      </c>
      <c r="CC2" s="1" t="s">
        <v>66</v>
      </c>
      <c r="CD2" s="9" t="s">
        <v>49</v>
      </c>
      <c r="CE2" s="9" t="s">
        <v>50</v>
      </c>
      <c r="CF2" s="9" t="s">
        <v>51</v>
      </c>
      <c r="CG2" s="5" t="s">
        <v>52</v>
      </c>
      <c r="CH2" s="5" t="s">
        <v>69</v>
      </c>
      <c r="CI2" s="9" t="s">
        <v>54</v>
      </c>
      <c r="CJ2" s="1" t="s">
        <v>66</v>
      </c>
      <c r="CK2" s="9" t="s">
        <v>49</v>
      </c>
      <c r="CL2" s="9" t="s">
        <v>50</v>
      </c>
      <c r="CM2" s="9" t="s">
        <v>51</v>
      </c>
      <c r="CN2" s="5" t="s">
        <v>52</v>
      </c>
      <c r="CO2" s="5" t="s">
        <v>69</v>
      </c>
      <c r="CP2" s="63" t="s">
        <v>54</v>
      </c>
      <c r="CQ2" s="1" t="s">
        <v>66</v>
      </c>
      <c r="CR2" s="5" t="s">
        <v>70</v>
      </c>
      <c r="CS2" s="5" t="s">
        <v>71</v>
      </c>
      <c r="CT2" s="5" t="s">
        <v>72</v>
      </c>
      <c r="CU2" s="63" t="s">
        <v>73</v>
      </c>
      <c r="CV2" s="9" t="s">
        <v>66</v>
      </c>
      <c r="CW2" s="5" t="s">
        <v>70</v>
      </c>
      <c r="CX2" s="5" t="s">
        <v>71</v>
      </c>
      <c r="CY2" s="5" t="s">
        <v>72</v>
      </c>
      <c r="CZ2" s="171" t="s">
        <v>73</v>
      </c>
    </row>
    <row r="3" spans="1:104">
      <c r="A3" s="154" t="s">
        <v>2689</v>
      </c>
      <c r="B3" s="187" t="s">
        <v>2616</v>
      </c>
      <c r="C3" s="140"/>
      <c r="D3" s="4"/>
      <c r="E3" s="156"/>
      <c r="F3" s="29"/>
      <c r="G3" s="156"/>
      <c r="H3" s="117">
        <v>44199</v>
      </c>
      <c r="I3" s="118" t="s">
        <v>3094</v>
      </c>
      <c r="J3" s="166"/>
      <c r="K3" s="166"/>
      <c r="L3" s="100"/>
      <c r="M3" s="100"/>
      <c r="N3" s="100"/>
      <c r="O3" s="100"/>
      <c r="P3" s="100" t="s">
        <v>365</v>
      </c>
      <c r="Q3" s="43">
        <f t="shared" ref="Q3:Q8" si="0">100*AZ3/(AY3)</f>
        <v>49.495269440000001</v>
      </c>
      <c r="R3" s="162">
        <f t="shared" ref="R3:R8" si="1">100*BA3/(AY3)</f>
        <v>49.259581779999998</v>
      </c>
      <c r="S3" s="43">
        <f t="shared" ref="S3:S8" si="2">100*BC3/(BB3)</f>
        <v>45.34559797</v>
      </c>
      <c r="T3" s="162">
        <f t="shared" ref="T3:T8" si="3">100*BD3/(BB3)</f>
        <v>50.443842670000002</v>
      </c>
      <c r="U3" s="43">
        <f t="shared" ref="U3:U8" si="4">100*BF3/(BE3)</f>
        <v>45.385351280000002</v>
      </c>
      <c r="V3" s="162">
        <f t="shared" ref="V3:V8" si="5">100*BG3/(BE3)</f>
        <v>53.185561550000003</v>
      </c>
      <c r="W3" s="43">
        <f t="shared" ref="W3:W8" si="6">BI3/BH3*100</f>
        <v>46.898496960000003</v>
      </c>
      <c r="X3" s="162">
        <f t="shared" ref="X3:X8" si="7">BJ3/BH3*100</f>
        <v>52.102662199999997</v>
      </c>
      <c r="Y3" s="43">
        <f t="shared" ref="Y3:Y5" si="8">100*BL3/BK3</f>
        <v>45.206353290000003</v>
      </c>
      <c r="Z3" s="162">
        <f t="shared" ref="Z3:Z5" si="9">100*BM3/BK3</f>
        <v>52.889062840000001</v>
      </c>
      <c r="AA3" s="23">
        <f t="shared" ref="AA3:AF3" si="10">BW3/$BV3*100</f>
        <v>58.902066869999999</v>
      </c>
      <c r="AB3" s="86">
        <f t="shared" si="10"/>
        <v>32.09398427</v>
      </c>
      <c r="AC3" s="86">
        <f t="shared" si="10"/>
        <v>4.6784838000000004</v>
      </c>
      <c r="AD3" s="86">
        <f t="shared" si="10"/>
        <v>2.7514256000000001</v>
      </c>
      <c r="AE3" s="86">
        <f t="shared" si="10"/>
        <v>0.21559018830000001</v>
      </c>
      <c r="AF3" s="86">
        <f t="shared" si="10"/>
        <v>1.358449273</v>
      </c>
      <c r="AG3" s="23">
        <f t="shared" ref="AG3:AG8" si="11">100*CK3/CJ3</f>
        <v>58.955731720000003</v>
      </c>
      <c r="AH3" s="86">
        <f t="shared" ref="AH3:AH8" si="12">100*CL3/CJ3</f>
        <v>28.806516200000001</v>
      </c>
      <c r="AI3" s="86">
        <f t="shared" ref="AI3:AI8" si="13">100*CM3/CJ3</f>
        <v>7.4901950380000004</v>
      </c>
      <c r="AJ3" s="86">
        <f t="shared" ref="AJ3:AJ8" si="14">100*CN3/CJ3</f>
        <v>3.3054427670000002</v>
      </c>
      <c r="AK3" s="86">
        <f t="shared" ref="AK3:AK8" si="15">100*CO3/CJ3</f>
        <v>0.22684506509999999</v>
      </c>
      <c r="AL3" s="86">
        <f t="shared" ref="AL3:AL8" si="16">100*CP3/CJ3</f>
        <v>1.215269213</v>
      </c>
      <c r="AM3" s="119">
        <f t="shared" ref="AM3:AM8" si="17">100-CR3/CQ3*100</f>
        <v>87.144858679999999</v>
      </c>
      <c r="AN3" s="102">
        <v>39</v>
      </c>
      <c r="AO3" s="101">
        <f t="shared" ref="AO3:AO8" si="18">CU3/CQ3*100</f>
        <v>31.323005349999999</v>
      </c>
      <c r="AP3" s="102">
        <v>24</v>
      </c>
      <c r="AQ3" s="101">
        <f t="shared" ref="AQ3:AQ8" si="19">CZ3/CV3*100</f>
        <v>35.095244749999999</v>
      </c>
      <c r="AR3" s="197">
        <v>22</v>
      </c>
      <c r="AS3" s="103">
        <v>58700</v>
      </c>
      <c r="AT3" s="120">
        <v>30</v>
      </c>
      <c r="AU3" s="105">
        <v>67955</v>
      </c>
      <c r="AV3" s="120">
        <v>20</v>
      </c>
      <c r="AW3" s="196">
        <f t="shared" ref="AW3:AW8" si="20">AA3*(100-AQ3)/100</f>
        <v>38.230242339999997</v>
      </c>
      <c r="AX3" s="100"/>
      <c r="AY3" s="39">
        <v>4997716</v>
      </c>
      <c r="AZ3" s="40">
        <v>2473633</v>
      </c>
      <c r="BA3" s="40">
        <v>2461854</v>
      </c>
      <c r="BB3" s="39">
        <v>4141445</v>
      </c>
      <c r="BC3" s="40">
        <v>1877963</v>
      </c>
      <c r="BD3" s="40">
        <v>2089104</v>
      </c>
      <c r="BE3" s="39">
        <v>3908369</v>
      </c>
      <c r="BF3" s="40">
        <v>1773827</v>
      </c>
      <c r="BG3" s="40">
        <v>2078688</v>
      </c>
      <c r="BH3" s="39">
        <v>3932158</v>
      </c>
      <c r="BI3" s="40">
        <v>1844123</v>
      </c>
      <c r="BJ3" s="40">
        <v>2048759</v>
      </c>
      <c r="BK3" s="39">
        <v>2567805</v>
      </c>
      <c r="BL3" s="40">
        <v>1160811</v>
      </c>
      <c r="BM3" s="40">
        <v>1358088</v>
      </c>
      <c r="BN3" s="40">
        <v>48906</v>
      </c>
      <c r="BO3" s="39">
        <v>9809255</v>
      </c>
      <c r="BP3" s="40">
        <v>5433955</v>
      </c>
      <c r="BQ3" s="40">
        <v>3190735</v>
      </c>
      <c r="BR3" s="40">
        <v>687860</v>
      </c>
      <c r="BS3" s="40">
        <v>279530</v>
      </c>
      <c r="BT3" s="40">
        <v>19040</v>
      </c>
      <c r="BU3" s="40">
        <v>198135</v>
      </c>
      <c r="BV3" s="39">
        <v>7356550</v>
      </c>
      <c r="BW3" s="40">
        <v>4333160</v>
      </c>
      <c r="BX3" s="40">
        <v>2361010</v>
      </c>
      <c r="BY3" s="40">
        <v>344175</v>
      </c>
      <c r="BZ3" s="40">
        <v>202410</v>
      </c>
      <c r="CA3" s="40">
        <v>15860</v>
      </c>
      <c r="CB3" s="40">
        <v>99935</v>
      </c>
      <c r="CC3" s="39">
        <v>9687653</v>
      </c>
      <c r="CD3" s="40">
        <v>5413920</v>
      </c>
      <c r="CE3" s="40">
        <v>2910800</v>
      </c>
      <c r="CF3" s="40">
        <v>853689</v>
      </c>
      <c r="CG3" s="40">
        <v>316844</v>
      </c>
      <c r="CH3" s="40">
        <v>21279</v>
      </c>
      <c r="CI3" s="159">
        <v>171121</v>
      </c>
      <c r="CJ3" s="39">
        <v>7196101</v>
      </c>
      <c r="CK3" s="40">
        <v>4242514</v>
      </c>
      <c r="CL3" s="40">
        <v>2072946</v>
      </c>
      <c r="CM3" s="40">
        <v>539002</v>
      </c>
      <c r="CN3" s="40">
        <v>237863</v>
      </c>
      <c r="CO3" s="40">
        <v>16324</v>
      </c>
      <c r="CP3" s="159">
        <v>87452</v>
      </c>
      <c r="CQ3" s="41">
        <v>6888279</v>
      </c>
      <c r="CR3" s="42">
        <v>885498</v>
      </c>
      <c r="CS3" s="42">
        <v>1909067</v>
      </c>
      <c r="CT3" s="42">
        <v>1936098</v>
      </c>
      <c r="CU3" s="42">
        <v>2157616</v>
      </c>
      <c r="CV3" s="41">
        <v>3916069</v>
      </c>
      <c r="CW3" s="42">
        <v>369817</v>
      </c>
      <c r="CX3" s="42">
        <v>1069403</v>
      </c>
      <c r="CY3" s="42">
        <v>1102495</v>
      </c>
      <c r="CZ3" s="160">
        <v>1374354</v>
      </c>
    </row>
    <row r="4" spans="1:104">
      <c r="A4" s="154" t="s">
        <v>2651</v>
      </c>
      <c r="B4" s="186" t="s">
        <v>2621</v>
      </c>
      <c r="C4" s="140" t="s">
        <v>126</v>
      </c>
      <c r="D4" s="29" t="s">
        <v>3095</v>
      </c>
      <c r="E4" s="156" t="s">
        <v>1190</v>
      </c>
      <c r="F4" s="29" t="s">
        <v>3096</v>
      </c>
      <c r="G4" s="156" t="s">
        <v>3097</v>
      </c>
      <c r="H4" s="117">
        <v>44214</v>
      </c>
      <c r="I4" s="189" t="s">
        <v>3098</v>
      </c>
      <c r="J4" s="166">
        <v>2016</v>
      </c>
      <c r="K4" s="150">
        <v>1964</v>
      </c>
      <c r="L4" s="100" t="s">
        <v>131</v>
      </c>
      <c r="M4" s="100" t="s">
        <v>3099</v>
      </c>
      <c r="N4" s="100" t="s">
        <v>3100</v>
      </c>
      <c r="O4" s="100" t="s">
        <v>87</v>
      </c>
      <c r="P4" s="100" t="s">
        <v>2625</v>
      </c>
      <c r="Q4" s="43">
        <f t="shared" si="0"/>
        <v>63.445395789999999</v>
      </c>
      <c r="R4" s="162">
        <f t="shared" si="1"/>
        <v>34.299882109999999</v>
      </c>
      <c r="S4" s="43">
        <f t="shared" si="2"/>
        <v>61.482366339999999</v>
      </c>
      <c r="T4" s="162">
        <f t="shared" si="3"/>
        <v>31.492109360000001</v>
      </c>
      <c r="U4" s="43">
        <f t="shared" si="4"/>
        <v>60.159285349999998</v>
      </c>
      <c r="V4" s="162">
        <f t="shared" si="5"/>
        <v>37.071282029999999</v>
      </c>
      <c r="W4" s="43">
        <f t="shared" si="6"/>
        <v>60.917488319999997</v>
      </c>
      <c r="X4" s="162">
        <f t="shared" si="7"/>
        <v>36.897227229999999</v>
      </c>
      <c r="Y4" s="43">
        <f t="shared" si="8"/>
        <v>61.602811789999997</v>
      </c>
      <c r="Z4" s="162">
        <f t="shared" si="9"/>
        <v>0</v>
      </c>
      <c r="AA4" s="23">
        <f t="shared" ref="AA4:AF4" si="21">BW4/$BV4*100</f>
        <v>46.5638468</v>
      </c>
      <c r="AB4" s="86">
        <f t="shared" si="21"/>
        <v>6.5935591799999997</v>
      </c>
      <c r="AC4" s="86">
        <f t="shared" si="21"/>
        <v>29.782099420000002</v>
      </c>
      <c r="AD4" s="86">
        <f t="shared" si="21"/>
        <v>14.1002984</v>
      </c>
      <c r="AE4" s="86">
        <f t="shared" si="21"/>
        <v>0.44111604789999997</v>
      </c>
      <c r="AF4" s="86">
        <f t="shared" si="21"/>
        <v>2.5190801519999999</v>
      </c>
      <c r="AG4" s="23">
        <f t="shared" si="11"/>
        <v>44.386048440000003</v>
      </c>
      <c r="AH4" s="86">
        <f t="shared" si="12"/>
        <v>5.8667474799999999</v>
      </c>
      <c r="AI4" s="86">
        <f t="shared" si="13"/>
        <v>33.111079840000002</v>
      </c>
      <c r="AJ4" s="86">
        <f t="shared" si="14"/>
        <v>13.96864242</v>
      </c>
      <c r="AK4" s="86">
        <f t="shared" si="15"/>
        <v>0.44715610579999998</v>
      </c>
      <c r="AL4" s="86">
        <f t="shared" si="16"/>
        <v>2.2203257089999999</v>
      </c>
      <c r="AM4" s="45">
        <f t="shared" si="17"/>
        <v>83.307829850000005</v>
      </c>
      <c r="AN4" s="46">
        <v>50</v>
      </c>
      <c r="AO4" s="47">
        <f t="shared" si="18"/>
        <v>33.925963439999997</v>
      </c>
      <c r="AP4" s="46">
        <v>13</v>
      </c>
      <c r="AQ4" s="47">
        <f t="shared" si="19"/>
        <v>43.982213969999997</v>
      </c>
      <c r="AR4" s="164">
        <v>6</v>
      </c>
      <c r="AS4" s="48">
        <v>75235</v>
      </c>
      <c r="AT4" s="87">
        <v>8</v>
      </c>
      <c r="AU4" s="50">
        <v>87089</v>
      </c>
      <c r="AV4" s="87">
        <v>5</v>
      </c>
      <c r="AW4" s="165">
        <f t="shared" si="20"/>
        <v>26.08403607</v>
      </c>
      <c r="AX4" s="100"/>
      <c r="AY4" s="39">
        <v>17511515</v>
      </c>
      <c r="AZ4" s="40">
        <v>11110250</v>
      </c>
      <c r="BA4" s="40">
        <v>6006429</v>
      </c>
      <c r="BB4" s="39">
        <v>14237884</v>
      </c>
      <c r="BC4" s="40">
        <v>8753788</v>
      </c>
      <c r="BD4" s="40">
        <v>4483810</v>
      </c>
      <c r="BE4" s="39">
        <v>13055815</v>
      </c>
      <c r="BF4" s="40">
        <v>7854285</v>
      </c>
      <c r="BG4" s="40">
        <v>4839958</v>
      </c>
      <c r="BH4" s="39">
        <v>13583083</v>
      </c>
      <c r="BI4" s="40">
        <v>8274473</v>
      </c>
      <c r="BJ4" s="40">
        <v>5011781</v>
      </c>
      <c r="BK4" s="39">
        <v>12244170</v>
      </c>
      <c r="BL4" s="40">
        <v>7542753</v>
      </c>
      <c r="BM4" s="40">
        <v>0</v>
      </c>
      <c r="BN4" s="40">
        <v>4701417</v>
      </c>
      <c r="BO4" s="39">
        <v>34187330</v>
      </c>
      <c r="BP4" s="40">
        <v>14164990</v>
      </c>
      <c r="BQ4" s="40">
        <v>2128880</v>
      </c>
      <c r="BR4" s="40">
        <v>12115100</v>
      </c>
      <c r="BS4" s="40">
        <v>4536030</v>
      </c>
      <c r="BT4" s="40">
        <v>141895</v>
      </c>
      <c r="BU4" s="40">
        <v>1100435</v>
      </c>
      <c r="BV4" s="39">
        <v>25494425</v>
      </c>
      <c r="BW4" s="40">
        <v>11871185</v>
      </c>
      <c r="BX4" s="40">
        <v>1680990</v>
      </c>
      <c r="BY4" s="40">
        <v>7592775</v>
      </c>
      <c r="BZ4" s="40">
        <v>3594790</v>
      </c>
      <c r="CA4" s="40">
        <v>112460</v>
      </c>
      <c r="CB4" s="40">
        <v>642225</v>
      </c>
      <c r="CC4" s="39">
        <v>37253956</v>
      </c>
      <c r="CD4" s="40">
        <v>14956253</v>
      </c>
      <c r="CE4" s="40">
        <v>2163804</v>
      </c>
      <c r="CF4" s="40">
        <v>14013719</v>
      </c>
      <c r="CG4" s="40">
        <v>4903647</v>
      </c>
      <c r="CH4" s="40">
        <v>162250</v>
      </c>
      <c r="CI4" s="159">
        <v>1054283</v>
      </c>
      <c r="CJ4" s="39">
        <v>27958916</v>
      </c>
      <c r="CK4" s="40">
        <v>12409858</v>
      </c>
      <c r="CL4" s="40">
        <v>1640279</v>
      </c>
      <c r="CM4" s="40">
        <v>9257499</v>
      </c>
      <c r="CN4" s="40">
        <v>3905481</v>
      </c>
      <c r="CO4" s="40">
        <v>125020</v>
      </c>
      <c r="CP4" s="159">
        <v>620779</v>
      </c>
      <c r="CQ4" s="41">
        <v>26471543</v>
      </c>
      <c r="CR4" s="42">
        <v>4418675</v>
      </c>
      <c r="CS4" s="42">
        <v>5423462</v>
      </c>
      <c r="CT4" s="42">
        <v>7648680</v>
      </c>
      <c r="CU4" s="42">
        <v>8980726</v>
      </c>
      <c r="CV4" s="41">
        <v>11199800</v>
      </c>
      <c r="CW4" s="42">
        <v>567767</v>
      </c>
      <c r="CX4" s="42">
        <v>2038464</v>
      </c>
      <c r="CY4" s="42">
        <v>3667649</v>
      </c>
      <c r="CZ4" s="160">
        <v>4925920</v>
      </c>
    </row>
    <row r="5" spans="1:104" hidden="1">
      <c r="A5" s="155"/>
      <c r="C5" s="140"/>
      <c r="D5" s="29"/>
      <c r="E5" s="156"/>
      <c r="F5" s="4"/>
      <c r="G5" s="4"/>
      <c r="H5" s="121"/>
      <c r="I5" s="189"/>
      <c r="J5" s="189"/>
      <c r="K5" s="189"/>
      <c r="L5" s="156"/>
      <c r="M5" s="156"/>
      <c r="N5" s="156"/>
      <c r="O5" s="156"/>
      <c r="P5" s="100"/>
      <c r="Q5" s="43" t="str">
        <f t="shared" si="0"/>
        <v>#DIV/0!</v>
      </c>
      <c r="R5" s="162" t="str">
        <f t="shared" si="1"/>
        <v>#DIV/0!</v>
      </c>
      <c r="S5" s="43" t="str">
        <f t="shared" si="2"/>
        <v>#DIV/0!</v>
      </c>
      <c r="T5" s="162" t="str">
        <f t="shared" si="3"/>
        <v>#DIV/0!</v>
      </c>
      <c r="U5" s="43" t="str">
        <f t="shared" si="4"/>
        <v>#DIV/0!</v>
      </c>
      <c r="V5" s="162" t="str">
        <f t="shared" si="5"/>
        <v>#DIV/0!</v>
      </c>
      <c r="W5" s="43" t="str">
        <f t="shared" si="6"/>
        <v>#DIV/0!</v>
      </c>
      <c r="X5" s="162" t="str">
        <f t="shared" si="7"/>
        <v>#DIV/0!</v>
      </c>
      <c r="Y5" s="43" t="str">
        <f t="shared" si="8"/>
        <v>#DIV/0!</v>
      </c>
      <c r="Z5" s="162" t="str">
        <f t="shared" si="9"/>
        <v>#DIV/0!</v>
      </c>
      <c r="AA5" s="23" t="str">
        <f t="shared" ref="AA5:AF5" si="22">BW5/$BV5*100</f>
        <v>#DIV/0!</v>
      </c>
      <c r="AB5" s="86" t="str">
        <f t="shared" si="22"/>
        <v>#DIV/0!</v>
      </c>
      <c r="AC5" s="86" t="str">
        <f t="shared" si="22"/>
        <v>#DIV/0!</v>
      </c>
      <c r="AD5" s="86" t="str">
        <f t="shared" si="22"/>
        <v>#DIV/0!</v>
      </c>
      <c r="AE5" s="86" t="str">
        <f t="shared" si="22"/>
        <v>#DIV/0!</v>
      </c>
      <c r="AF5" s="86" t="str">
        <f t="shared" si="22"/>
        <v>#DIV/0!</v>
      </c>
      <c r="AG5" s="23" t="str">
        <f t="shared" si="11"/>
        <v>#DIV/0!</v>
      </c>
      <c r="AH5" s="86" t="str">
        <f t="shared" si="12"/>
        <v>#DIV/0!</v>
      </c>
      <c r="AI5" s="86" t="str">
        <f t="shared" si="13"/>
        <v>#DIV/0!</v>
      </c>
      <c r="AJ5" s="86" t="str">
        <f t="shared" si="14"/>
        <v>#DIV/0!</v>
      </c>
      <c r="AK5" s="86" t="str">
        <f t="shared" si="15"/>
        <v>#DIV/0!</v>
      </c>
      <c r="AL5" s="86" t="str">
        <f t="shared" si="16"/>
        <v>#DIV/0!</v>
      </c>
      <c r="AM5" s="45" t="str">
        <f t="shared" si="17"/>
        <v>#DIV/0!</v>
      </c>
      <c r="AN5" s="46">
        <v>5</v>
      </c>
      <c r="AO5" s="47" t="str">
        <f t="shared" si="18"/>
        <v>#DIV/0!</v>
      </c>
      <c r="AP5" s="46">
        <v>27</v>
      </c>
      <c r="AQ5" s="47" t="str">
        <f t="shared" si="19"/>
        <v>#DIV/0!</v>
      </c>
      <c r="AR5" s="164">
        <v>19</v>
      </c>
      <c r="AS5" s="48">
        <v>76114</v>
      </c>
      <c r="AT5" s="87">
        <v>3</v>
      </c>
      <c r="AU5" s="50">
        <v>84110</v>
      </c>
      <c r="AV5" s="87">
        <v>3</v>
      </c>
      <c r="AW5" s="198" t="str">
        <f t="shared" si="20"/>
        <v>#DIV/0!</v>
      </c>
      <c r="AX5" s="100"/>
      <c r="AY5" s="39"/>
      <c r="AZ5" s="40"/>
      <c r="BA5" s="40"/>
      <c r="BB5" s="39"/>
      <c r="BC5" s="40"/>
      <c r="BD5" s="40"/>
      <c r="BE5" s="39"/>
      <c r="BF5" s="40"/>
      <c r="BG5" s="40"/>
      <c r="BH5" s="39"/>
      <c r="BI5" s="40"/>
      <c r="BJ5" s="40"/>
      <c r="BK5" s="39"/>
      <c r="BL5" s="40"/>
      <c r="BM5" s="40"/>
      <c r="BN5" s="40"/>
      <c r="BO5" s="39"/>
      <c r="BP5" s="40"/>
      <c r="BQ5" s="40"/>
      <c r="BR5" s="40"/>
      <c r="BS5" s="40"/>
      <c r="BT5" s="40"/>
      <c r="BU5" s="40"/>
      <c r="BV5" s="39"/>
      <c r="BW5" s="40"/>
      <c r="BX5" s="40"/>
      <c r="BY5" s="40"/>
      <c r="BZ5" s="40"/>
      <c r="CA5" s="40"/>
      <c r="CB5" s="40"/>
      <c r="CC5" s="39"/>
      <c r="CD5" s="40"/>
      <c r="CE5" s="40"/>
      <c r="CF5" s="40"/>
      <c r="CG5" s="40"/>
      <c r="CH5" s="40"/>
      <c r="CI5" s="159"/>
      <c r="CJ5" s="39"/>
      <c r="CK5" s="40"/>
      <c r="CL5" s="40"/>
      <c r="CM5" s="40"/>
      <c r="CN5" s="40"/>
      <c r="CO5" s="40"/>
      <c r="CP5" s="159"/>
      <c r="CQ5" s="41"/>
      <c r="CR5" s="42"/>
      <c r="CS5" s="42"/>
      <c r="CT5" s="42"/>
      <c r="CU5" s="42"/>
      <c r="CV5" s="41"/>
      <c r="CW5" s="42"/>
      <c r="CX5" s="42"/>
      <c r="CY5" s="42"/>
      <c r="CZ5" s="160"/>
    </row>
    <row r="6" spans="1:104" hidden="1">
      <c r="A6" s="154"/>
      <c r="B6" s="122"/>
      <c r="C6" s="140"/>
      <c r="D6" s="29"/>
      <c r="E6" s="156"/>
      <c r="F6" s="4"/>
      <c r="G6" s="4"/>
      <c r="H6" s="121"/>
      <c r="I6" s="189"/>
      <c r="J6" s="189"/>
      <c r="K6" s="189"/>
      <c r="L6" s="156"/>
      <c r="M6" s="156"/>
      <c r="N6" s="156"/>
      <c r="O6" s="156"/>
      <c r="P6" s="100"/>
      <c r="Q6" s="43" t="str">
        <f t="shared" si="0"/>
        <v>#DIV/0!</v>
      </c>
      <c r="R6" s="162" t="str">
        <f t="shared" si="1"/>
        <v>#DIV/0!</v>
      </c>
      <c r="S6" s="43" t="str">
        <f t="shared" si="2"/>
        <v>#DIV/0!</v>
      </c>
      <c r="T6" s="162" t="str">
        <f t="shared" si="3"/>
        <v>#DIV/0!</v>
      </c>
      <c r="U6" s="43" t="str">
        <f t="shared" si="4"/>
        <v>#DIV/0!</v>
      </c>
      <c r="V6" s="162" t="str">
        <f t="shared" si="5"/>
        <v>#DIV/0!</v>
      </c>
      <c r="W6" s="43" t="str">
        <f t="shared" si="6"/>
        <v>#DIV/0!</v>
      </c>
      <c r="X6" s="162" t="str">
        <f t="shared" si="7"/>
        <v>#DIV/0!</v>
      </c>
      <c r="Y6" s="123" t="s">
        <v>3101</v>
      </c>
      <c r="Z6" s="199"/>
      <c r="AA6" s="23" t="str">
        <f t="shared" ref="AA6:AF6" si="23">BW6/$BV6*100</f>
        <v>#DIV/0!</v>
      </c>
      <c r="AB6" s="86" t="str">
        <f t="shared" si="23"/>
        <v>#DIV/0!</v>
      </c>
      <c r="AC6" s="86" t="str">
        <f t="shared" si="23"/>
        <v>#DIV/0!</v>
      </c>
      <c r="AD6" s="86" t="str">
        <f t="shared" si="23"/>
        <v>#DIV/0!</v>
      </c>
      <c r="AE6" s="86" t="str">
        <f t="shared" si="23"/>
        <v>#DIV/0!</v>
      </c>
      <c r="AF6" s="86" t="str">
        <f t="shared" si="23"/>
        <v>#DIV/0!</v>
      </c>
      <c r="AG6" s="23" t="str">
        <f t="shared" si="11"/>
        <v>#DIV/0!</v>
      </c>
      <c r="AH6" s="86" t="str">
        <f t="shared" si="12"/>
        <v>#DIV/0!</v>
      </c>
      <c r="AI6" s="86" t="str">
        <f t="shared" si="13"/>
        <v>#DIV/0!</v>
      </c>
      <c r="AJ6" s="86" t="str">
        <f t="shared" si="14"/>
        <v>#DIV/0!</v>
      </c>
      <c r="AK6" s="86" t="str">
        <f t="shared" si="15"/>
        <v>#DIV/0!</v>
      </c>
      <c r="AL6" s="86" t="str">
        <f t="shared" si="16"/>
        <v>#DIV/0!</v>
      </c>
      <c r="AM6" s="45" t="str">
        <f t="shared" si="17"/>
        <v>#DIV/0!</v>
      </c>
      <c r="AN6" s="46">
        <v>36</v>
      </c>
      <c r="AO6" s="47" t="str">
        <f t="shared" si="18"/>
        <v>#DIV/0!</v>
      </c>
      <c r="AP6" s="46">
        <v>31</v>
      </c>
      <c r="AQ6" s="47" t="str">
        <f t="shared" si="19"/>
        <v>#DIV/0!</v>
      </c>
      <c r="AR6" s="164">
        <v>21</v>
      </c>
      <c r="AS6" s="48">
        <v>53510</v>
      </c>
      <c r="AT6" s="87">
        <v>30</v>
      </c>
      <c r="AU6" s="50">
        <v>59643</v>
      </c>
      <c r="AV6" s="87">
        <v>26</v>
      </c>
      <c r="AW6" s="198" t="str">
        <f t="shared" si="20"/>
        <v>#DIV/0!</v>
      </c>
      <c r="AX6" s="100"/>
      <c r="AY6" s="39"/>
      <c r="AZ6" s="40"/>
      <c r="BA6" s="40"/>
      <c r="BB6" s="39"/>
      <c r="BC6" s="40"/>
      <c r="BD6" s="40"/>
      <c r="BE6" s="39"/>
      <c r="BF6" s="40"/>
      <c r="BG6" s="40"/>
      <c r="BH6" s="39"/>
      <c r="BI6" s="40"/>
      <c r="BJ6" s="40"/>
      <c r="BK6" s="39"/>
      <c r="BL6" s="40"/>
      <c r="BM6" s="40"/>
      <c r="BN6" s="40"/>
      <c r="BO6" s="39"/>
      <c r="BP6" s="40"/>
      <c r="BQ6" s="40"/>
      <c r="BR6" s="40"/>
      <c r="BS6" s="40"/>
      <c r="BT6" s="40"/>
      <c r="BU6" s="40"/>
      <c r="BV6" s="39"/>
      <c r="BW6" s="40"/>
      <c r="BX6" s="40"/>
      <c r="BY6" s="40"/>
      <c r="BZ6" s="40"/>
      <c r="CA6" s="40"/>
      <c r="CB6" s="40"/>
      <c r="CC6" s="39"/>
      <c r="CD6" s="40"/>
      <c r="CE6" s="40"/>
      <c r="CF6" s="40"/>
      <c r="CG6" s="40"/>
      <c r="CH6" s="40"/>
      <c r="CI6" s="159"/>
      <c r="CJ6" s="39"/>
      <c r="CK6" s="40"/>
      <c r="CL6" s="40"/>
      <c r="CM6" s="40"/>
      <c r="CN6" s="40"/>
      <c r="CO6" s="40"/>
      <c r="CP6" s="159"/>
      <c r="CQ6" s="41"/>
      <c r="CR6" s="42"/>
      <c r="CS6" s="42"/>
      <c r="CT6" s="42"/>
      <c r="CU6" s="42"/>
      <c r="CV6" s="41"/>
      <c r="CW6" s="42"/>
      <c r="CX6" s="42"/>
      <c r="CY6" s="42"/>
      <c r="CZ6" s="160"/>
    </row>
    <row r="7" spans="1:104" hidden="1">
      <c r="A7" s="155"/>
      <c r="C7" s="140"/>
      <c r="D7" s="29"/>
      <c r="E7" s="156"/>
      <c r="F7" s="4"/>
      <c r="G7" s="4"/>
      <c r="H7" s="121"/>
      <c r="I7" s="189"/>
      <c r="J7" s="189"/>
      <c r="K7" s="189"/>
      <c r="L7" s="156"/>
      <c r="M7" s="156"/>
      <c r="N7" s="156"/>
      <c r="O7" s="156"/>
      <c r="P7" s="100"/>
      <c r="Q7" s="43" t="str">
        <f t="shared" si="0"/>
        <v>#DIV/0!</v>
      </c>
      <c r="R7" s="162" t="str">
        <f t="shared" si="1"/>
        <v>#DIV/0!</v>
      </c>
      <c r="S7" s="43" t="str">
        <f t="shared" si="2"/>
        <v>#DIV/0!</v>
      </c>
      <c r="T7" s="162" t="str">
        <f t="shared" si="3"/>
        <v>#DIV/0!</v>
      </c>
      <c r="U7" s="43" t="str">
        <f t="shared" si="4"/>
        <v>#DIV/0!</v>
      </c>
      <c r="V7" s="162" t="str">
        <f t="shared" si="5"/>
        <v>#DIV/0!</v>
      </c>
      <c r="W7" s="43" t="str">
        <f t="shared" si="6"/>
        <v>#DIV/0!</v>
      </c>
      <c r="X7" s="162" t="str">
        <f t="shared" si="7"/>
        <v>#DIV/0!</v>
      </c>
      <c r="Y7" s="43" t="str">
        <f t="shared" ref="Y7:Y8" si="24">100*BL7/BK7</f>
        <v>#DIV/0!</v>
      </c>
      <c r="Z7" s="162" t="str">
        <f t="shared" ref="Z7:Z8" si="25">100*BM7/BK7</f>
        <v>#DIV/0!</v>
      </c>
      <c r="AA7" s="23" t="str">
        <f t="shared" ref="AA7:AF7" si="26">BW7/$BV7*100</f>
        <v>#DIV/0!</v>
      </c>
      <c r="AB7" s="86" t="str">
        <f t="shared" si="26"/>
        <v>#DIV/0!</v>
      </c>
      <c r="AC7" s="86" t="str">
        <f t="shared" si="26"/>
        <v>#DIV/0!</v>
      </c>
      <c r="AD7" s="86" t="str">
        <f t="shared" si="26"/>
        <v>#DIV/0!</v>
      </c>
      <c r="AE7" s="86" t="str">
        <f t="shared" si="26"/>
        <v>#DIV/0!</v>
      </c>
      <c r="AF7" s="86" t="str">
        <f t="shared" si="26"/>
        <v>#DIV/0!</v>
      </c>
      <c r="AG7" s="23" t="str">
        <f t="shared" si="11"/>
        <v>#DIV/0!</v>
      </c>
      <c r="AH7" s="86" t="str">
        <f t="shared" si="12"/>
        <v>#DIV/0!</v>
      </c>
      <c r="AI7" s="86" t="str">
        <f t="shared" si="13"/>
        <v>#DIV/0!</v>
      </c>
      <c r="AJ7" s="86" t="str">
        <f t="shared" si="14"/>
        <v>#DIV/0!</v>
      </c>
      <c r="AK7" s="86" t="str">
        <f t="shared" si="15"/>
        <v>#DIV/0!</v>
      </c>
      <c r="AL7" s="86" t="str">
        <f t="shared" si="16"/>
        <v>#DIV/0!</v>
      </c>
      <c r="AM7" s="45" t="str">
        <f t="shared" si="17"/>
        <v>#DIV/0!</v>
      </c>
      <c r="AN7" s="46">
        <v>36</v>
      </c>
      <c r="AO7" s="47" t="str">
        <f t="shared" si="18"/>
        <v>#DIV/0!</v>
      </c>
      <c r="AP7" s="46">
        <v>31</v>
      </c>
      <c r="AQ7" s="47" t="str">
        <f t="shared" si="19"/>
        <v>#DIV/0!</v>
      </c>
      <c r="AR7" s="164">
        <v>21</v>
      </c>
      <c r="AS7" s="48">
        <v>53510</v>
      </c>
      <c r="AT7" s="87">
        <v>30</v>
      </c>
      <c r="AU7" s="50">
        <v>59643</v>
      </c>
      <c r="AV7" s="87">
        <v>26</v>
      </c>
      <c r="AW7" s="198" t="str">
        <f t="shared" si="20"/>
        <v>#DIV/0!</v>
      </c>
      <c r="AX7" s="100"/>
      <c r="AY7" s="39"/>
      <c r="AZ7" s="40"/>
      <c r="BA7" s="40"/>
      <c r="BB7" s="39"/>
      <c r="BC7" s="40"/>
      <c r="BD7" s="40"/>
      <c r="BE7" s="39"/>
      <c r="BF7" s="40"/>
      <c r="BG7" s="40"/>
      <c r="BH7" s="39"/>
      <c r="BI7" s="40"/>
      <c r="BJ7" s="40"/>
      <c r="BK7" s="39"/>
      <c r="BL7" s="40"/>
      <c r="BM7" s="40"/>
      <c r="BN7" s="40"/>
      <c r="BO7" s="39"/>
      <c r="BP7" s="40"/>
      <c r="BQ7" s="40"/>
      <c r="BR7" s="40"/>
      <c r="BS7" s="40"/>
      <c r="BT7" s="40"/>
      <c r="BU7" s="40"/>
      <c r="BV7" s="39"/>
      <c r="BW7" s="40"/>
      <c r="BX7" s="40"/>
      <c r="BY7" s="40"/>
      <c r="BZ7" s="40"/>
      <c r="CA7" s="40"/>
      <c r="CB7" s="40"/>
      <c r="CC7" s="39"/>
      <c r="CD7" s="40"/>
      <c r="CE7" s="40"/>
      <c r="CF7" s="40"/>
      <c r="CG7" s="40"/>
      <c r="CH7" s="40"/>
      <c r="CI7" s="159"/>
      <c r="CJ7" s="39"/>
      <c r="CK7" s="40"/>
      <c r="CL7" s="40"/>
      <c r="CM7" s="40"/>
      <c r="CN7" s="40"/>
      <c r="CO7" s="40"/>
      <c r="CP7" s="159"/>
      <c r="CQ7" s="41"/>
      <c r="CR7" s="42"/>
      <c r="CS7" s="42"/>
      <c r="CT7" s="42"/>
      <c r="CU7" s="42"/>
      <c r="CV7" s="41"/>
      <c r="CW7" s="42"/>
      <c r="CX7" s="42"/>
      <c r="CY7" s="42"/>
      <c r="CZ7" s="160"/>
    </row>
    <row r="8" spans="1:104" ht="14.25" hidden="1" customHeight="1">
      <c r="A8" s="154"/>
      <c r="C8" s="140"/>
      <c r="D8" s="29"/>
      <c r="E8" s="156"/>
      <c r="F8" s="4"/>
      <c r="G8" s="4"/>
      <c r="H8" s="121"/>
      <c r="I8" s="189"/>
      <c r="J8" s="189"/>
      <c r="K8" s="189"/>
      <c r="L8" s="156"/>
      <c r="M8" s="156"/>
      <c r="N8" s="156"/>
      <c r="O8" s="156"/>
      <c r="P8" s="100"/>
      <c r="Q8" s="43" t="str">
        <f t="shared" si="0"/>
        <v>#DIV/0!</v>
      </c>
      <c r="R8" s="162" t="str">
        <f t="shared" si="1"/>
        <v>#DIV/0!</v>
      </c>
      <c r="S8" s="43" t="str">
        <f t="shared" si="2"/>
        <v>#DIV/0!</v>
      </c>
      <c r="T8" s="162" t="str">
        <f t="shared" si="3"/>
        <v>#DIV/0!</v>
      </c>
      <c r="U8" s="43" t="str">
        <f t="shared" si="4"/>
        <v>#DIV/0!</v>
      </c>
      <c r="V8" s="162" t="str">
        <f t="shared" si="5"/>
        <v>#DIV/0!</v>
      </c>
      <c r="W8" s="43" t="str">
        <f t="shared" si="6"/>
        <v>#DIV/0!</v>
      </c>
      <c r="X8" s="162" t="str">
        <f t="shared" si="7"/>
        <v>#DIV/0!</v>
      </c>
      <c r="Y8" s="43" t="str">
        <f t="shared" si="24"/>
        <v>#DIV/0!</v>
      </c>
      <c r="Z8" s="162" t="str">
        <f t="shared" si="25"/>
        <v>#DIV/0!</v>
      </c>
      <c r="AA8" s="23" t="str">
        <f t="shared" ref="AA8:AF8" si="27">BW8/$BV8*100</f>
        <v>#DIV/0!</v>
      </c>
      <c r="AB8" s="86" t="str">
        <f t="shared" si="27"/>
        <v>#DIV/0!</v>
      </c>
      <c r="AC8" s="86" t="str">
        <f t="shared" si="27"/>
        <v>#DIV/0!</v>
      </c>
      <c r="AD8" s="86" t="str">
        <f t="shared" si="27"/>
        <v>#DIV/0!</v>
      </c>
      <c r="AE8" s="86" t="str">
        <f t="shared" si="27"/>
        <v>#DIV/0!</v>
      </c>
      <c r="AF8" s="86" t="str">
        <f t="shared" si="27"/>
        <v>#DIV/0!</v>
      </c>
      <c r="AG8" s="23" t="str">
        <f t="shared" si="11"/>
        <v>#DIV/0!</v>
      </c>
      <c r="AH8" s="86" t="str">
        <f t="shared" si="12"/>
        <v>#DIV/0!</v>
      </c>
      <c r="AI8" s="86" t="str">
        <f t="shared" si="13"/>
        <v>#DIV/0!</v>
      </c>
      <c r="AJ8" s="86" t="str">
        <f t="shared" si="14"/>
        <v>#DIV/0!</v>
      </c>
      <c r="AK8" s="86" t="str">
        <f t="shared" si="15"/>
        <v>#DIV/0!</v>
      </c>
      <c r="AL8" s="86" t="str">
        <f t="shared" si="16"/>
        <v>#DIV/0!</v>
      </c>
      <c r="AM8" s="45" t="str">
        <f t="shared" si="17"/>
        <v>#DIV/0!</v>
      </c>
      <c r="AN8" s="46">
        <v>43</v>
      </c>
      <c r="AO8" s="47" t="str">
        <f t="shared" si="18"/>
        <v>#DIV/0!</v>
      </c>
      <c r="AP8" s="46">
        <v>48</v>
      </c>
      <c r="AQ8" s="47" t="str">
        <f t="shared" si="19"/>
        <v>#DIV/0!</v>
      </c>
      <c r="AR8" s="164">
        <v>48</v>
      </c>
      <c r="AS8" s="48">
        <v>43813</v>
      </c>
      <c r="AT8" s="87">
        <v>49</v>
      </c>
      <c r="AU8" s="50">
        <v>48154</v>
      </c>
      <c r="AV8" s="87">
        <v>49</v>
      </c>
      <c r="AW8" s="198" t="str">
        <f t="shared" si="20"/>
        <v>#DIV/0!</v>
      </c>
      <c r="AX8" s="100"/>
      <c r="AY8" s="39"/>
      <c r="AZ8" s="40"/>
      <c r="BA8" s="40"/>
      <c r="BB8" s="39"/>
      <c r="BC8" s="40"/>
      <c r="BD8" s="40"/>
      <c r="BE8" s="39"/>
      <c r="BF8" s="40"/>
      <c r="BG8" s="40"/>
      <c r="BH8" s="39"/>
      <c r="BI8" s="40"/>
      <c r="BJ8" s="40"/>
      <c r="BK8" s="39"/>
      <c r="BL8" s="40"/>
      <c r="BM8" s="40"/>
      <c r="BN8" s="40"/>
      <c r="BO8" s="39"/>
      <c r="BP8" s="40"/>
      <c r="BQ8" s="40"/>
      <c r="BR8" s="40"/>
      <c r="BS8" s="40"/>
      <c r="BT8" s="40"/>
      <c r="BU8" s="40"/>
      <c r="BV8" s="39"/>
      <c r="BW8" s="40"/>
      <c r="BX8" s="40"/>
      <c r="BY8" s="40"/>
      <c r="BZ8" s="40"/>
      <c r="CA8" s="40"/>
      <c r="CB8" s="40"/>
      <c r="CC8" s="39"/>
      <c r="CD8" s="40"/>
      <c r="CE8" s="40"/>
      <c r="CF8" s="40"/>
      <c r="CG8" s="40"/>
      <c r="CH8" s="40"/>
      <c r="CI8" s="159"/>
      <c r="CJ8" s="39"/>
      <c r="CK8" s="40"/>
      <c r="CL8" s="40"/>
      <c r="CM8" s="40"/>
      <c r="CN8" s="40"/>
      <c r="CO8" s="40"/>
      <c r="CP8" s="159"/>
      <c r="CQ8" s="41"/>
      <c r="CR8" s="42"/>
      <c r="CS8" s="42"/>
      <c r="CT8" s="42"/>
      <c r="CU8" s="42"/>
      <c r="CV8" s="41"/>
      <c r="CW8" s="42"/>
      <c r="CX8" s="42"/>
      <c r="CY8" s="42"/>
      <c r="CZ8" s="160"/>
    </row>
  </sheetData>
  <mergeCells count="33">
    <mergeCell ref="CV1:CZ1"/>
    <mergeCell ref="AM1:AV1"/>
    <mergeCell ref="AY1:BA1"/>
    <mergeCell ref="BB1:BD1"/>
    <mergeCell ref="BE1:BG1"/>
    <mergeCell ref="BH1:BJ1"/>
    <mergeCell ref="BK1:BN1"/>
    <mergeCell ref="BO1:BU1"/>
    <mergeCell ref="AW1:AW2"/>
    <mergeCell ref="BV1:CB1"/>
    <mergeCell ref="CC1:CI1"/>
    <mergeCell ref="CJ1:CP1"/>
    <mergeCell ref="CQ1:CU1"/>
    <mergeCell ref="U1:V1"/>
    <mergeCell ref="W1:X1"/>
    <mergeCell ref="Y1:Z1"/>
    <mergeCell ref="AA1:AF1"/>
    <mergeCell ref="AG1:AL1"/>
    <mergeCell ref="N1:N2"/>
    <mergeCell ref="O1:O2"/>
    <mergeCell ref="P1:P2"/>
    <mergeCell ref="Q1:R1"/>
    <mergeCell ref="S1:T1"/>
    <mergeCell ref="H1:I1"/>
    <mergeCell ref="J1:J2"/>
    <mergeCell ref="K1:K2"/>
    <mergeCell ref="L1:L2"/>
    <mergeCell ref="M1:M2"/>
    <mergeCell ref="A1:A2"/>
    <mergeCell ref="B1:B2"/>
    <mergeCell ref="C1:C2"/>
    <mergeCell ref="D1:E1"/>
    <mergeCell ref="F1:G1"/>
  </mergeCells>
  <conditionalFormatting sqref="AM3:AM4 AO3:AO4 AQ3:AQ4 AS3:AS4 AU3:AU4 AW3:AW4">
    <cfRule type="expression" dxfId="37" priority="1">
      <formula>AM3&gt;AM$3</formula>
    </cfRule>
  </conditionalFormatting>
  <conditionalFormatting sqref="AM3:AM4 AO3:AO4 AQ3:AQ4 AS3:AS4 AU3:AU4 AW3:AW4">
    <cfRule type="expression" dxfId="36" priority="2">
      <formula>AM3&lt;AM$3</formula>
    </cfRule>
  </conditionalFormatting>
  <conditionalFormatting sqref="AN3:AN4 AP3:AP4 AR3:AR4 AT3:AT4 AV3:AV4">
    <cfRule type="expression" dxfId="35" priority="3">
      <formula>AN3&lt;AN$3</formula>
    </cfRule>
  </conditionalFormatting>
  <conditionalFormatting sqref="AN3:AN4 AP3:AP4 AR3:AR4 AT3:AT4 AV3:AV4">
    <cfRule type="expression" dxfId="34" priority="4">
      <formula>AN3&gt;AN$3</formula>
    </cfRule>
  </conditionalFormatting>
  <conditionalFormatting sqref="C3:C8">
    <cfRule type="cellIs" dxfId="33" priority="5" operator="equal">
      <formula>"Democratic"</formula>
    </cfRule>
  </conditionalFormatting>
  <conditionalFormatting sqref="C3:C8">
    <cfRule type="containsText" dxfId="32" priority="6" operator="containsText" text="Rep">
      <formula>NOT(ISERROR(SEARCH(("Rep"),(C3))))</formula>
    </cfRule>
  </conditionalFormatting>
  <conditionalFormatting sqref="Q3:Q8 S3:S8 U3:U8 W3:W8 Y3:Y4 Y7:Y8">
    <cfRule type="expression" dxfId="31" priority="7">
      <formula>Q3&gt;R3</formula>
    </cfRule>
  </conditionalFormatting>
  <conditionalFormatting sqref="R3:R8 T3:T8 V3:V8 X3:X8 Z3:Z4 Z6:Z8">
    <cfRule type="expression" dxfId="30" priority="8">
      <formula>R3&gt;Q3</formula>
    </cfRule>
  </conditionalFormatting>
  <conditionalFormatting sqref="P3:P8">
    <cfRule type="containsText" dxfId="29" priority="9" operator="containsText" text="Won">
      <formula>NOT(ISERROR(SEARCH(("Won"),(P3))))</formula>
    </cfRule>
  </conditionalFormatting>
  <conditionalFormatting sqref="P3:P8">
    <cfRule type="containsText" dxfId="28" priority="10" operator="containsText" text="Open">
      <formula>NOT(ISERROR(SEARCH(("Open"),(P3))))</formula>
    </cfRule>
  </conditionalFormatting>
  <conditionalFormatting sqref="P3:P8">
    <cfRule type="containsText" dxfId="27" priority="11" operator="containsText" text="Lost">
      <formula>NOT(ISERROR(SEARCH(("Lost"),(P3))))</formula>
    </cfRule>
  </conditionalFormatting>
  <conditionalFormatting sqref="P3:P8">
    <cfRule type="containsText" dxfId="26" priority="12" operator="containsText" text="Vacant">
      <formula>NOT(ISERROR(SEARCH(("Vacant"),(P3))))</formula>
    </cfRule>
  </conditionalFormatting>
  <conditionalFormatting sqref="AB3:AB8 AH3:AH8">
    <cfRule type="expression" dxfId="25" priority="13">
      <formula>AND(AB3&gt;AA3, AB3&gt;AC3, AB3&gt;AD3, AB3&gt;AE3, AB3&gt;AF3, AB3&lt;50)</formula>
    </cfRule>
  </conditionalFormatting>
  <conditionalFormatting sqref="AB3:AB8 AH3:AH8">
    <cfRule type="cellIs" dxfId="24" priority="14" operator="greaterThan">
      <formula>50</formula>
    </cfRule>
  </conditionalFormatting>
  <conditionalFormatting sqref="AC3:AC8 AI3:AI8">
    <cfRule type="expression" dxfId="23" priority="15">
      <formula>AND(AC3&gt;AA3, AC3&gt;AB3, AC3&gt;AD3, AC3&gt;AE3, AC3&gt;AF3, AC3&lt;50)</formula>
    </cfRule>
  </conditionalFormatting>
  <conditionalFormatting sqref="AC3:AC8 AI3:AI8">
    <cfRule type="cellIs" dxfId="22" priority="16" operator="greaterThan">
      <formula>50</formula>
    </cfRule>
  </conditionalFormatting>
  <conditionalFormatting sqref="AD3:AD8 AJ3:AJ8">
    <cfRule type="expression" dxfId="21" priority="17">
      <formula>AND(AD3&gt;AA3, AD3&gt;AB3, AD3&gt;AC3, AD3&gt;AE3, AD3&gt;AF3, AD3&lt;50)</formula>
    </cfRule>
  </conditionalFormatting>
  <conditionalFormatting sqref="AD3:AD8 AJ3:AJ8">
    <cfRule type="cellIs" dxfId="20" priority="18" operator="greaterThan">
      <formula>50</formula>
    </cfRule>
  </conditionalFormatting>
  <conditionalFormatting sqref="AE3:AE8 AK3:AK8">
    <cfRule type="expression" dxfId="19" priority="19">
      <formula>AND(AE3&gt;AA3, AE3&gt;AB3, AE3&gt;AC3, AE3&gt;AD3, AE3&gt;AF3, AE3&lt;50)</formula>
    </cfRule>
  </conditionalFormatting>
  <conditionalFormatting sqref="AE3:AE8 AK3:AK8">
    <cfRule type="cellIs" dxfId="18" priority="20" operator="greaterThan">
      <formula>50</formula>
    </cfRule>
  </conditionalFormatting>
  <conditionalFormatting sqref="W3 Y3:Y4 Y7:Y8">
    <cfRule type="expression" dxfId="17" priority="21">
      <formula>W3&gt;X3</formula>
    </cfRule>
  </conditionalFormatting>
  <conditionalFormatting sqref="X3 Z3:Z4 Z6:Z8">
    <cfRule type="expression" dxfId="16" priority="22">
      <formula>X3&gt;W3</formula>
    </cfRule>
  </conditionalFormatting>
  <conditionalFormatting sqref="Y3:Y4">
    <cfRule type="cellIs" dxfId="15" priority="23" operator="greaterThan">
      <formula>50</formula>
    </cfRule>
  </conditionalFormatting>
  <conditionalFormatting sqref="Z3:Z4 Z6:Z8">
    <cfRule type="cellIs" dxfId="14" priority="24" operator="greaterThan">
      <formula>50</formula>
    </cfRule>
  </conditionalFormatting>
  <conditionalFormatting sqref="U3:U8">
    <cfRule type="expression" dxfId="13" priority="25">
      <formula>U3&gt;V3</formula>
    </cfRule>
  </conditionalFormatting>
  <conditionalFormatting sqref="V3:V8">
    <cfRule type="expression" dxfId="12" priority="26">
      <formula>V3&gt;U3</formula>
    </cfRule>
  </conditionalFormatting>
  <conditionalFormatting sqref="Q3:Q8 S3:S8">
    <cfRule type="expression" dxfId="11" priority="27">
      <formula>Q3&gt;R3</formula>
    </cfRule>
  </conditionalFormatting>
  <conditionalFormatting sqref="R3:R8 T3:T8">
    <cfRule type="expression" dxfId="10" priority="28">
      <formula>R3&gt;Q3</formula>
    </cfRule>
  </conditionalFormatting>
  <conditionalFormatting sqref="W3:W8">
    <cfRule type="expression" dxfId="9" priority="29">
      <formula>W3&gt;X3</formula>
    </cfRule>
  </conditionalFormatting>
  <conditionalFormatting sqref="X3:X8">
    <cfRule type="expression" dxfId="8" priority="30">
      <formula>X3&gt;W3</formula>
    </cfRule>
  </conditionalFormatting>
  <conditionalFormatting sqref="AA3:AG8">
    <cfRule type="expression" dxfId="7" priority="31">
      <formula>AND(AA3&gt;AB3, AA3&gt;AC3, AA3&gt;AD3, AA3&gt;AE3, AA3&gt;AF3, AA3&lt;50)</formula>
    </cfRule>
  </conditionalFormatting>
  <conditionalFormatting sqref="AA3:AG8">
    <cfRule type="cellIs" dxfId="6" priority="32" operator="greaterThanOrEqual">
      <formula>50</formula>
    </cfRule>
  </conditionalFormatting>
  <conditionalFormatting sqref="P3:P8">
    <cfRule type="containsText" dxfId="5" priority="33" operator="containsText" text="Not up">
      <formula>NOT(ISERROR(SEARCH(("Not up"),(P3))))</formula>
    </cfRule>
  </conditionalFormatting>
  <conditionalFormatting sqref="AM4:AM8 AO4:AO8 AQ4:AQ8 AS4:AS8 AU4:AU8 AW4:AW8">
    <cfRule type="expression" dxfId="4" priority="34">
      <formula>AM4&gt;#REF!</formula>
    </cfRule>
  </conditionalFormatting>
  <conditionalFormatting sqref="AM4:AM8 AO4:AO8 AQ4:AQ8 AS4:AS8 AU4:AU8 AW4:AW8">
    <cfRule type="expression" dxfId="3" priority="35">
      <formula>AM4&lt;#REF!</formula>
    </cfRule>
  </conditionalFormatting>
  <conditionalFormatting sqref="AN4:AN8 AP4:AP8 AR4:AR8 AT4:AT8 AV4:AV8">
    <cfRule type="expression" dxfId="2" priority="36">
      <formula>AN4&lt;#REF!</formula>
    </cfRule>
  </conditionalFormatting>
  <conditionalFormatting sqref="AN4:AN8 AP4:AP8 AR4:AR8 AT4:AT8 AV4:AV8">
    <cfRule type="expression" dxfId="1" priority="37">
      <formula>AN4&gt;#REF!</formula>
    </cfRule>
  </conditionalFormatting>
  <conditionalFormatting sqref="C3:C8">
    <cfRule type="containsText" dxfId="0" priority="38" operator="containsText" text="Dem Caucus">
      <formula>NOT(ISERROR(SEARCH(("Dem Caucus"),(C3))))</formula>
    </cfRule>
  </conditionalFormatting>
  <pageMargins left="0" right="0" top="0" bottom="0" header="0" footer="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30"/>
  <sheetViews>
    <sheetView workbookViewId="0"/>
  </sheetViews>
  <sheetFormatPr defaultColWidth="17.28515625" defaultRowHeight="15" customHeight="1"/>
  <cols>
    <col min="1" max="1" width="90.85546875" customWidth="1"/>
  </cols>
  <sheetData>
    <row r="1" spans="1:1">
      <c r="A1" s="124" t="s">
        <v>3102</v>
      </c>
    </row>
    <row r="2" spans="1:1" ht="40.5" customHeight="1">
      <c r="A2" s="125" t="s">
        <v>3103</v>
      </c>
    </row>
    <row r="3" spans="1:1" ht="17.25" customHeight="1">
      <c r="A3" s="125" t="s">
        <v>3104</v>
      </c>
    </row>
    <row r="4" spans="1:1" ht="30" customHeight="1">
      <c r="A4" s="125" t="s">
        <v>3105</v>
      </c>
    </row>
    <row r="5" spans="1:1" ht="30" customHeight="1">
      <c r="A5" s="125" t="s">
        <v>3106</v>
      </c>
    </row>
    <row r="6" spans="1:1" ht="30" customHeight="1">
      <c r="A6" s="125" t="s">
        <v>3107</v>
      </c>
    </row>
    <row r="7" spans="1:1" ht="30" customHeight="1">
      <c r="A7" s="125" t="s">
        <v>3108</v>
      </c>
    </row>
    <row r="8" spans="1:1" ht="30" customHeight="1">
      <c r="A8" s="125" t="s">
        <v>3109</v>
      </c>
    </row>
    <row r="9" spans="1:1" ht="30" customHeight="1">
      <c r="A9" s="125" t="s">
        <v>3110</v>
      </c>
    </row>
    <row r="10" spans="1:1">
      <c r="A10" s="60"/>
    </row>
    <row r="11" spans="1:1">
      <c r="A11" s="124" t="s">
        <v>3111</v>
      </c>
    </row>
    <row r="12" spans="1:1" ht="18" customHeight="1">
      <c r="A12" s="125" t="s">
        <v>3112</v>
      </c>
    </row>
    <row r="13" spans="1:1" ht="30" customHeight="1">
      <c r="A13" s="125" t="s">
        <v>3113</v>
      </c>
    </row>
    <row r="14" spans="1:1" ht="15.75" customHeight="1">
      <c r="A14" s="125" t="s">
        <v>3114</v>
      </c>
    </row>
    <row r="15" spans="1:1" ht="30" customHeight="1">
      <c r="A15" s="125" t="s">
        <v>3115</v>
      </c>
    </row>
    <row r="16" spans="1:1">
      <c r="A16" s="125" t="s">
        <v>3116</v>
      </c>
    </row>
    <row r="17" spans="1:1">
      <c r="A17" s="125" t="s">
        <v>3117</v>
      </c>
    </row>
    <row r="18" spans="1:1">
      <c r="A18" s="124" t="s">
        <v>3118</v>
      </c>
    </row>
    <row r="19" spans="1:1" ht="30" customHeight="1">
      <c r="A19" s="125" t="s">
        <v>3119</v>
      </c>
    </row>
    <row r="20" spans="1:1">
      <c r="A20" s="125" t="s">
        <v>3120</v>
      </c>
    </row>
    <row r="21" spans="1:1">
      <c r="A21" s="60"/>
    </row>
    <row r="22" spans="1:1" ht="12.75" customHeight="1">
      <c r="A22" s="200" t="s">
        <v>3121</v>
      </c>
    </row>
    <row r="23" spans="1:1">
      <c r="A23" s="125" t="s">
        <v>3122</v>
      </c>
    </row>
    <row r="24" spans="1:1">
      <c r="A24" s="60"/>
    </row>
    <row r="25" spans="1:1">
      <c r="A25" s="124" t="s">
        <v>3123</v>
      </c>
    </row>
    <row r="26" spans="1:1" ht="30" customHeight="1">
      <c r="A26" s="125" t="s">
        <v>3124</v>
      </c>
    </row>
    <row r="27" spans="1:1" ht="30" customHeight="1">
      <c r="A27" s="125" t="s">
        <v>3125</v>
      </c>
    </row>
    <row r="28" spans="1:1" ht="30" customHeight="1">
      <c r="A28" s="125" t="s">
        <v>3126</v>
      </c>
    </row>
    <row r="29" spans="1:1" ht="30" customHeight="1">
      <c r="A29" s="125" t="s">
        <v>3127</v>
      </c>
    </row>
    <row r="30" spans="1:1" ht="30" customHeight="1">
      <c r="A30" s="125" t="s">
        <v>3128</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Eric Widenhofer</cp:lastModifiedBy>
  <cp:revision/>
  <dcterms:created xsi:type="dcterms:W3CDTF">2022-11-30T20:54:05Z</dcterms:created>
  <dcterms:modified xsi:type="dcterms:W3CDTF">2022-11-30T20:54:05Z</dcterms:modified>
  <cp:category/>
  <cp:contentStatus/>
</cp:coreProperties>
</file>