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E:\dataseciencs\Fintech\projects\DCF\"/>
    </mc:Choice>
  </mc:AlternateContent>
  <xr:revisionPtr revIDLastSave="0" documentId="13_ncr:1_{02C325CA-B06E-4214-916A-C1768CC10D6F}" xr6:coauthVersionLast="36" xr6:coauthVersionMax="36" xr10:uidLastSave="{00000000-0000-0000-0000-000000000000}"/>
  <bookViews>
    <workbookView xWindow="0" yWindow="0" windowWidth="6585" windowHeight="8055" activeTab="4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Questions" sheetId="8" r:id="rId8"/>
  </sheets>
  <calcPr calcId="191029"/>
</workbook>
</file>

<file path=xl/calcChain.xml><?xml version="1.0" encoding="utf-8"?>
<calcChain xmlns="http://schemas.openxmlformats.org/spreadsheetml/2006/main">
  <c r="I4" i="2" l="1"/>
  <c r="H4" i="2"/>
  <c r="G4" i="2"/>
  <c r="J36" i="3"/>
  <c r="J37" i="3"/>
  <c r="I37" i="3"/>
  <c r="K9" i="3" l="1"/>
  <c r="J9" i="3"/>
  <c r="I9" i="3"/>
  <c r="I15" i="3" s="1"/>
  <c r="K31" i="3"/>
  <c r="J31" i="3"/>
  <c r="I31" i="3"/>
  <c r="I33" i="3"/>
  <c r="K13" i="3"/>
  <c r="J13" i="3"/>
  <c r="I13" i="3"/>
  <c r="J14" i="3"/>
  <c r="J40" i="3"/>
  <c r="J42" i="3"/>
  <c r="K42" i="3" s="1"/>
  <c r="K40" i="3"/>
  <c r="K39" i="3"/>
  <c r="J39" i="3"/>
  <c r="I40" i="3"/>
  <c r="I39" i="3"/>
  <c r="G34" i="3"/>
  <c r="F34" i="3"/>
  <c r="K32" i="3"/>
  <c r="J32" i="3"/>
  <c r="I32" i="3"/>
  <c r="K29" i="3"/>
  <c r="K30" i="3"/>
  <c r="K28" i="3"/>
  <c r="J29" i="3"/>
  <c r="K25" i="3"/>
  <c r="K24" i="3"/>
  <c r="F33" i="3"/>
  <c r="J28" i="3"/>
  <c r="J25" i="3"/>
  <c r="J24" i="3"/>
  <c r="K22" i="3"/>
  <c r="I22" i="3"/>
  <c r="K21" i="3"/>
  <c r="J21" i="3"/>
  <c r="I21" i="3"/>
  <c r="K18" i="3"/>
  <c r="K19" i="3"/>
  <c r="K20" i="3"/>
  <c r="K17" i="3"/>
  <c r="J18" i="3"/>
  <c r="J19" i="3"/>
  <c r="J20" i="3"/>
  <c r="J17" i="3"/>
  <c r="K10" i="3"/>
  <c r="K12" i="3"/>
  <c r="K14" i="3"/>
  <c r="K11" i="3"/>
  <c r="K7" i="3"/>
  <c r="K8" i="3"/>
  <c r="K6" i="3"/>
  <c r="H13" i="3"/>
  <c r="J10" i="3"/>
  <c r="J12" i="3"/>
  <c r="J7" i="3"/>
  <c r="J8" i="3"/>
  <c r="J6" i="3"/>
  <c r="J33" i="3" l="1"/>
  <c r="K33" i="3"/>
  <c r="I34" i="3"/>
  <c r="I35" i="3" s="1"/>
  <c r="H34" i="3"/>
  <c r="J22" i="3"/>
  <c r="K15" i="3"/>
  <c r="J15" i="3"/>
  <c r="H33" i="3"/>
  <c r="I29" i="3"/>
  <c r="I28" i="3"/>
  <c r="I24" i="3"/>
  <c r="I25" i="3"/>
  <c r="I26" i="3"/>
  <c r="I18" i="3"/>
  <c r="I19" i="3"/>
  <c r="I20" i="3"/>
  <c r="I7" i="3"/>
  <c r="G40" i="3"/>
  <c r="G39" i="3"/>
  <c r="G32" i="3"/>
  <c r="G33" i="3"/>
  <c r="G35" i="3"/>
  <c r="G36" i="3"/>
  <c r="G37" i="3"/>
  <c r="G31" i="3"/>
  <c r="H25" i="3"/>
  <c r="G26" i="3"/>
  <c r="G27" i="3"/>
  <c r="G28" i="3"/>
  <c r="G24" i="3"/>
  <c r="G18" i="3"/>
  <c r="G19" i="3"/>
  <c r="G20" i="3"/>
  <c r="G21" i="3"/>
  <c r="G22" i="3"/>
  <c r="G17" i="3"/>
  <c r="G10" i="3"/>
  <c r="G12" i="3"/>
  <c r="G13" i="3"/>
  <c r="G14" i="3"/>
  <c r="G15" i="3"/>
  <c r="G6" i="3"/>
  <c r="G7" i="3"/>
  <c r="G8" i="3"/>
  <c r="G9" i="3"/>
  <c r="G4" i="3"/>
  <c r="F40" i="3"/>
  <c r="H40" i="3" s="1"/>
  <c r="F39" i="3"/>
  <c r="F26" i="3"/>
  <c r="F27" i="3"/>
  <c r="F28" i="3"/>
  <c r="H28" i="3" s="1"/>
  <c r="F29" i="3"/>
  <c r="F31" i="3"/>
  <c r="F32" i="3"/>
  <c r="F35" i="3"/>
  <c r="F36" i="3"/>
  <c r="F37" i="3"/>
  <c r="F24" i="3"/>
  <c r="F18" i="3"/>
  <c r="F19" i="3"/>
  <c r="F21" i="3"/>
  <c r="F22" i="3"/>
  <c r="H22" i="3" s="1"/>
  <c r="F17" i="3"/>
  <c r="F13" i="3"/>
  <c r="F14" i="3"/>
  <c r="F15" i="3"/>
  <c r="H15" i="3" s="1"/>
  <c r="F8" i="3"/>
  <c r="F9" i="3"/>
  <c r="F10" i="3"/>
  <c r="F12" i="3"/>
  <c r="F6" i="3"/>
  <c r="F4" i="3"/>
  <c r="H7" i="3"/>
  <c r="H20" i="3"/>
  <c r="G29" i="3"/>
  <c r="H21" i="1"/>
  <c r="G22" i="1"/>
  <c r="G23" i="1"/>
  <c r="F22" i="1"/>
  <c r="H22" i="1" s="1"/>
  <c r="I22" i="1" s="1"/>
  <c r="J22" i="1" s="1"/>
  <c r="K22" i="1" s="1"/>
  <c r="F23" i="1"/>
  <c r="G20" i="1"/>
  <c r="F20" i="1"/>
  <c r="E11" i="1"/>
  <c r="D11" i="1"/>
  <c r="C11" i="1"/>
  <c r="K34" i="3" l="1"/>
  <c r="K35" i="3" s="1"/>
  <c r="J34" i="3"/>
  <c r="J35" i="3" s="1"/>
  <c r="K36" i="3" s="1"/>
  <c r="H12" i="3"/>
  <c r="I12" i="3" s="1"/>
  <c r="H14" i="3"/>
  <c r="I14" i="3" s="1"/>
  <c r="H29" i="3"/>
  <c r="H19" i="3"/>
  <c r="H4" i="3"/>
  <c r="H39" i="3"/>
  <c r="H18" i="3"/>
  <c r="H31" i="3"/>
  <c r="H8" i="3"/>
  <c r="I8" i="3" s="1"/>
  <c r="H32" i="3"/>
  <c r="H36" i="3"/>
  <c r="H27" i="3"/>
  <c r="H17" i="3"/>
  <c r="I17" i="3" s="1"/>
  <c r="H35" i="3"/>
  <c r="H6" i="3"/>
  <c r="I6" i="3" s="1"/>
  <c r="H10" i="3"/>
  <c r="I10" i="3" s="1"/>
  <c r="H21" i="3"/>
  <c r="H24" i="3"/>
  <c r="H9" i="3"/>
  <c r="H37" i="3"/>
  <c r="H20" i="1"/>
  <c r="I20" i="1" s="1"/>
  <c r="J20" i="1" s="1"/>
  <c r="K20" i="1" s="1"/>
  <c r="F11" i="1"/>
  <c r="H23" i="1"/>
  <c r="I23" i="1" s="1"/>
  <c r="J23" i="1" s="1"/>
  <c r="K23" i="1" s="1"/>
  <c r="G11" i="1"/>
  <c r="H11" i="1" s="1"/>
  <c r="I11" i="1" s="1"/>
  <c r="J11" i="1" s="1"/>
  <c r="K11" i="1" s="1"/>
  <c r="G15" i="1"/>
  <c r="G16" i="1"/>
  <c r="G17" i="1"/>
  <c r="G18" i="1"/>
  <c r="G14" i="1"/>
  <c r="F15" i="1"/>
  <c r="F16" i="1"/>
  <c r="H16" i="1" s="1"/>
  <c r="I16" i="1" s="1"/>
  <c r="J16" i="1" s="1"/>
  <c r="K16" i="1" s="1"/>
  <c r="F17" i="1"/>
  <c r="F18" i="1"/>
  <c r="F14" i="1"/>
  <c r="G8" i="1"/>
  <c r="G9" i="1"/>
  <c r="G10" i="1"/>
  <c r="G12" i="1"/>
  <c r="G5" i="1"/>
  <c r="G7" i="1"/>
  <c r="F8" i="1"/>
  <c r="F9" i="1"/>
  <c r="F10" i="1"/>
  <c r="F12" i="1"/>
  <c r="H12" i="1" s="1"/>
  <c r="I12" i="1" s="1"/>
  <c r="J12" i="1" s="1"/>
  <c r="K12" i="1" s="1"/>
  <c r="F7" i="1"/>
  <c r="F5" i="1"/>
  <c r="J22" i="5"/>
  <c r="I22" i="5"/>
  <c r="H22" i="5"/>
  <c r="G22" i="5"/>
  <c r="F22" i="5"/>
  <c r="E22" i="5"/>
  <c r="D22" i="5"/>
  <c r="C22" i="5"/>
  <c r="B22" i="5"/>
  <c r="E18" i="5"/>
  <c r="E17" i="5" s="1"/>
  <c r="D18" i="5"/>
  <c r="C18" i="5"/>
  <c r="D17" i="5" s="1"/>
  <c r="E13" i="5"/>
  <c r="D13" i="5"/>
  <c r="C13" i="5"/>
  <c r="E11" i="5"/>
  <c r="E15" i="5" s="1"/>
  <c r="D11" i="5"/>
  <c r="D15" i="5" s="1"/>
  <c r="C11" i="5"/>
  <c r="C15" i="5" s="1"/>
  <c r="E8" i="5"/>
  <c r="D8" i="5"/>
  <c r="C8" i="5"/>
  <c r="E5" i="5"/>
  <c r="D5" i="5"/>
  <c r="C5" i="5"/>
  <c r="E4" i="5"/>
  <c r="D4" i="5"/>
  <c r="C4" i="5"/>
  <c r="I12" i="4"/>
  <c r="J12" i="4" s="1"/>
  <c r="H12" i="4"/>
  <c r="G12" i="4"/>
  <c r="E7" i="4"/>
  <c r="D7" i="4"/>
  <c r="C7" i="4"/>
  <c r="E4" i="4"/>
  <c r="D4" i="4"/>
  <c r="C4" i="4"/>
  <c r="K37" i="3" l="1"/>
  <c r="H7" i="1"/>
  <c r="H18" i="1"/>
  <c r="I18" i="1" s="1"/>
  <c r="J18" i="1" s="1"/>
  <c r="K18" i="1" s="1"/>
  <c r="H8" i="1"/>
  <c r="I8" i="1" s="1"/>
  <c r="J8" i="1" s="1"/>
  <c r="K8" i="1" s="1"/>
  <c r="H17" i="1"/>
  <c r="I17" i="1" s="1"/>
  <c r="J17" i="1" s="1"/>
  <c r="K17" i="1" s="1"/>
  <c r="I7" i="1"/>
  <c r="J7" i="1" s="1"/>
  <c r="K7" i="1" s="1"/>
  <c r="H10" i="1"/>
  <c r="I10" i="1" s="1"/>
  <c r="J10" i="1" s="1"/>
  <c r="K10" i="1" s="1"/>
  <c r="H5" i="1"/>
  <c r="I5" i="1" s="1"/>
  <c r="J5" i="1" s="1"/>
  <c r="K5" i="1" s="1"/>
  <c r="H9" i="1"/>
  <c r="I9" i="1" s="1"/>
  <c r="J9" i="1" s="1"/>
  <c r="K9" i="1" s="1"/>
  <c r="H14" i="1"/>
  <c r="I14" i="1" s="1"/>
  <c r="J14" i="1" s="1"/>
  <c r="K14" i="1" s="1"/>
  <c r="H15" i="1"/>
  <c r="I15" i="1" s="1"/>
  <c r="J15" i="1" s="1"/>
  <c r="K15" i="1" s="1"/>
  <c r="D25" i="5"/>
  <c r="E26" i="5"/>
  <c r="D5" i="4"/>
  <c r="D6" i="4" s="1"/>
  <c r="D16" i="5" s="1"/>
  <c r="C6" i="5"/>
  <c r="E5" i="4"/>
  <c r="E11" i="4" s="1"/>
  <c r="E25" i="5"/>
  <c r="C26" i="5"/>
  <c r="C5" i="4"/>
  <c r="C11" i="4" s="1"/>
  <c r="C25" i="5"/>
  <c r="D26" i="5"/>
  <c r="D11" i="4"/>
  <c r="D23" i="5"/>
  <c r="E6" i="5"/>
  <c r="D6" i="5"/>
  <c r="E23" i="5"/>
  <c r="C9" i="5"/>
  <c r="C17" i="5"/>
  <c r="D9" i="5"/>
  <c r="E9" i="5"/>
  <c r="F25" i="5" l="1"/>
  <c r="G25" i="5" s="1"/>
  <c r="H25" i="5" s="1"/>
  <c r="I25" i="5" s="1"/>
  <c r="J25" i="5" s="1"/>
  <c r="C6" i="4"/>
  <c r="F26" i="5"/>
  <c r="G26" i="5" s="1"/>
  <c r="H26" i="5" s="1"/>
  <c r="I26" i="5" s="1"/>
  <c r="J26" i="5" s="1"/>
  <c r="C10" i="5"/>
  <c r="C12" i="5" s="1"/>
  <c r="C14" i="5" s="1"/>
  <c r="E6" i="4"/>
  <c r="E12" i="4" s="1"/>
  <c r="E10" i="5"/>
  <c r="E12" i="5" s="1"/>
  <c r="E14" i="5" s="1"/>
  <c r="D12" i="4"/>
  <c r="D10" i="5"/>
  <c r="D12" i="5" s="1"/>
  <c r="D14" i="5" s="1"/>
  <c r="D19" i="5" s="1"/>
  <c r="F11" i="4"/>
  <c r="G11" i="4" s="1"/>
  <c r="H11" i="4" s="1"/>
  <c r="I11" i="4" s="1"/>
  <c r="J11" i="4" s="1"/>
  <c r="C27" i="5" l="1"/>
  <c r="E16" i="5"/>
  <c r="C16" i="5"/>
  <c r="C19" i="5" s="1"/>
  <c r="C12" i="4"/>
  <c r="E27" i="5"/>
  <c r="E19" i="5"/>
  <c r="D2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I4" authorId="0" shapeId="0" xr:uid="{3BA6C4FB-3F32-4939-9949-6ED1707B2BB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projected net income from income statement for year 2022 </t>
        </r>
      </text>
    </comment>
    <comment ref="J4" authorId="0" shapeId="0" xr:uid="{924105B5-0E32-4770-B927-BDA6D1C9A41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projected net income from income statement for 2023
</t>
        </r>
      </text>
    </comment>
    <comment ref="K4" authorId="0" shapeId="0" xr:uid="{FDAC4D3E-A769-46E7-8812-02289B65B5D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projected net income from income statement for year 2024
</t>
        </r>
      </text>
    </comment>
    <comment ref="I9" authorId="0" shapeId="0" xr:uid="{43614738-4B7A-4349-BCC4-9FE0EA15407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AS non cash operating activities are start from smaller value, the avg growth is affected by it, so I am assuming some numbers using 2021 (latest)  increment only myself.
</t>
        </r>
      </text>
    </comment>
    <comment ref="H13" authorId="0" shapeId="0" xr:uid="{CBF442A5-9C7A-4C09-B8E7-C7D578DA5E0B}">
      <text>
        <r>
          <rPr>
            <sz val="9"/>
            <color indexed="81"/>
            <rFont val="Tahoma"/>
            <family val="2"/>
          </rPr>
          <t>Assuming accounts payable to be doubled rather than increased by 291% as this rate is biased due to very less value in 2019</t>
        </r>
      </text>
    </comment>
    <comment ref="I15" authorId="0" shapeId="0" xr:uid="{CF40AD03-7CB5-41C6-B19C-A0CAF9D92A3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sum of all the above cash flows from operating activities
</t>
        </r>
      </text>
    </comment>
    <comment ref="F20" authorId="0" shapeId="0" xr:uid="{59C676CE-A7A4-4971-9482-164C6DDE018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As acquisitions are not every year activity I am assuming that to be once in 3 year projection.. Here not taking rowth rate
</t>
        </r>
      </text>
    </comment>
    <comment ref="I20" authorId="0" shapeId="0" xr:uid="{C9815027-3ED0-4F71-89E8-024826B92A1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Assuming no acquisitions will be done
</t>
        </r>
      </text>
    </comment>
    <comment ref="H21" authorId="0" shapeId="0" xr:uid="{A1D4C9C5-48A7-43F7-A825-7845C28C796E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Growth rate is shown as too high, which is quite tricky for me, I am assuming th einvestments to be increased by 50% each year only
</t>
        </r>
      </text>
    </comment>
    <comment ref="I22" authorId="0" shapeId="0" xr:uid="{2D0FBAFA-1102-45B3-8F9C-13FA340255B3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sum of investing activities</t>
        </r>
      </text>
    </comment>
    <comment ref="H26" authorId="0" shapeId="0" xr:uid="{A5B679A8-BF7D-4EBC-837B-F7C17620B5B6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Assuming that we wont take more long term debt in future</t>
        </r>
      </text>
    </comment>
    <comment ref="I27" authorId="0" shapeId="0" xr:uid="{16C118B8-70B1-4014-942A-5AB1A91C33D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asuuming the reamiaing balance of long term debt to be paid back in 3 installments in each year
</t>
        </r>
      </text>
    </comment>
    <comment ref="I30" authorId="0" shapeId="0" xr:uid="{66F39750-3F54-4CA7-8AEB-D719084BE63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assuming that short term borrowing will be pay back in 2022 with interest
</t>
        </r>
      </text>
    </comment>
    <comment ref="I31" authorId="0" shapeId="0" xr:uid="{8B1514EC-C23C-4B2A-8E96-BAD31BDFD2EC}">
      <text>
        <r>
          <rPr>
            <b/>
            <sz val="9"/>
            <color indexed="81"/>
            <rFont val="Tahoma"/>
            <family val="2"/>
          </rPr>
          <t xml:space="preserve">Assuming dividend to be increased by 15
% per year
</t>
        </r>
      </text>
    </comment>
    <comment ref="H32" authorId="0" shapeId="0" xr:uid="{AD19E7E0-38B1-4520-B8DA-D0BB040C6C9B}">
      <text>
        <r>
          <rPr>
            <b/>
            <sz val="9"/>
            <color indexed="81"/>
            <rFont val="Tahoma"/>
            <family val="2"/>
          </rPr>
          <t xml:space="preserve">Assuming it to be increased by 20% only
</t>
        </r>
      </text>
    </comment>
    <comment ref="H33" authorId="0" shapeId="0" xr:uid="{5DF75FD6-3E2C-4792-B874-C62100109998}">
      <text>
        <r>
          <rPr>
            <b/>
            <sz val="9"/>
            <color indexed="81"/>
            <rFont val="Tahoma"/>
            <family val="2"/>
          </rPr>
          <t xml:space="preserve">Sum of financing Activity
</t>
        </r>
      </text>
    </comment>
    <comment ref="I35" authorId="0" shapeId="0" xr:uid="{7AD9E81C-BAA4-4F75-B387-556C6986F49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sum of all cash flows
</t>
        </r>
      </text>
    </comment>
    <comment ref="F36" authorId="0" shapeId="0" xr:uid="{7CDBC31F-E39B-4A58-B2BE-5B406D05780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closing balance and opening balance will be forwarded but stilll finding g. rate
</t>
        </r>
      </text>
    </comment>
    <comment ref="I36" authorId="0" shapeId="0" xr:uid="{9CBAAEA8-B761-4425-9846-F31D819382D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closing balance of 2021
</t>
        </r>
      </text>
    </comment>
    <comment ref="F42" authorId="0" shapeId="0" xr:uid="{14C49779-6C44-4B29-84E3-CB58E35DBBCD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dividend declared but not paid cant be predicted as it depends on some last date payments , assuming them to be 0 for all 3 years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<sst xmlns="http://schemas.openxmlformats.org/spreadsheetml/2006/main" count="218" uniqueCount="196">
  <si>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</si>
  <si>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</si>
  <si>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</si>
  <si>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</si>
  <si>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</si>
  <si>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</si>
  <si>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</si>
  <si>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</si>
  <si>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</si>
  <si>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</si>
  <si>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</si>
  <si>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</si>
  <si>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</si>
  <si>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</si>
  <si>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</si>
  <si>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</si>
  <si>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</si>
  <si>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</si>
  <si>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</si>
  <si>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</si>
  <si>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</si>
  <si>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</si>
  <si>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</si>
  <si>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</si>
  <si>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</si>
  <si>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</si>
  <si>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</si>
  <si>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</si>
  <si>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</si>
  <si>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</si>
  <si>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</si>
  <si>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</si>
  <si>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</si>
  <si>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</si>
  <si>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</si>
  <si>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</si>
  <si>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</si>
  <si>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</si>
  <si>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</si>
  <si>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</si>
  <si>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</si>
  <si>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</si>
  <si>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</si>
  <si>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</si>
  <si>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</si>
  <si>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</si>
  <si>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</si>
  <si>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</si>
  <si>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</si>
  <si>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</si>
  <si>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</si>
  <si>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</si>
  <si>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</si>
  <si>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</si>
  <si>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</si>
  <si>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</si>
  <si>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</si>
  <si>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</si>
  <si>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</si>
  <si>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</si>
  <si>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</si>
  <si>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</si>
  <si>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</si>
  <si>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</si>
  <si>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</si>
  <si>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</si>
  <si>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</si>
  <si>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</si>
  <si>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</si>
  <si>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</si>
  <si>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</si>
  <si>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</si>
  <si>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</si>
  <si>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</si>
  <si>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</si>
  <si>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</si>
  <si>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</si>
  <si>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</si>
  <si>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</si>
  <si>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</si>
  <si>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</si>
  <si>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</si>
  <si>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</si>
  <si>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</si>
  <si>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</si>
  <si>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</si>
  <si>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</si>
  <si>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</si>
  <si>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</si>
  <si>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</si>
  <si>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</si>
  <si>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</si>
  <si>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</si>
  <si>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</si>
  <si>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</si>
  <si>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</si>
  <si>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</si>
  <si>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</si>
  <si>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</si>
  <si>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</si>
  <si>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</si>
  <si>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</si>
  <si>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</si>
  <si>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</si>
  <si>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</si>
  <si>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</si>
  <si>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</si>
  <si>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</si>
  <si>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</si>
  <si>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</si>
  <si>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</si>
  <si>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</si>
  <si>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</si>
  <si>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</si>
  <si>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</si>
  <si>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</si>
  <si>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</si>
  <si>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</si>
  <si>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</si>
  <si>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</si>
  <si>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</si>
  <si>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</si>
  <si>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</si>
  <si>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</si>
  <si>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</si>
  <si>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</si>
  <si>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</si>
  <si>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</si>
  <si>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</si>
  <si>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</si>
  <si>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</si>
  <si>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</si>
  <si>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</si>
  <si>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</si>
  <si>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</si>
  <si>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</si>
  <si>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</si>
  <si>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</si>
  <si>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</si>
  <si>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</si>
  <si>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</si>
  <si>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</si>
  <si>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</si>
  <si>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</si>
  <si>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</si>
  <si>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</si>
  <si>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</si>
  <si>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</si>
  <si>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</si>
  <si>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</si>
  <si>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</si>
  <si>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</si>
  <si>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</si>
  <si>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</si>
  <si>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</si>
  <si>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</si>
  <si>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</si>
  <si>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</si>
  <si>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</si>
  <si>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</si>
  <si>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</si>
  <si>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</si>
  <si>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</si>
  <si>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</si>
  <si>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</si>
  <si>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</si>
  <si>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</si>
  <si>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</si>
  <si>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</si>
  <si>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</si>
  <si>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</si>
  <si>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</si>
  <si>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</si>
  <si>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</si>
  <si>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</si>
  <si>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</si>
  <si>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</si>
  <si>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</si>
  <si>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</si>
  <si>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</si>
  <si>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</si>
  <si>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</si>
  <si>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</si>
  <si>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</si>
  <si>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</si>
  <si>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</si>
  <si>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</si>
  <si>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</si>
  <si>
    <t>G.Rate of 2021</t>
  </si>
  <si>
    <t>G. rate of 2020</t>
  </si>
  <si>
    <t>Projection for 2022</t>
  </si>
  <si>
    <t>Projection for 2023</t>
  </si>
  <si>
    <t>Projection for 2024</t>
  </si>
  <si>
    <t>Avg G. rate</t>
  </si>
  <si>
    <t>G.rate of 2021</t>
  </si>
  <si>
    <t>payment of short term borrowings with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</si>
</sst>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yyyy\A"/>
    <numFmt numFmtId="166" formatCode="yyyy\E"/>
    <numFmt numFmtId="167" formatCode="0.0%"/>
    <numFmt numFmtId="168" formatCode="#,##0_);\(#,##0\);\-\-_)"/>
  </numFmts>
  <fonts count="26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14999847407452621"/>
      </left>
      <right style="thin">
        <color theme="2" tint="-0.14999847407452621"/>
      </right>
      <top style="thin">
        <color theme="2" tint="-0.14999847407452621"/>
      </top>
      <bottom style="thin">
        <color theme="2" tint="-0.14999847407452621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5" fillId="3" borderId="0" xfId="0" applyFont="1" applyFill="1"/>
    <xf numFmtId="0" fontId="6" fillId="3" borderId="1" xfId="0" applyFont="1" applyFill="1" applyBorder="1"/>
    <xf numFmtId="0" fontId="5" fillId="3" borderId="1" xfId="0" applyFont="1" applyFill="1" applyBorder="1"/>
    <xf numFmtId="0" fontId="6" fillId="0" borderId="1" xfId="0" applyFont="1" applyBorder="1"/>
    <xf numFmtId="3" fontId="4" fillId="0" borderId="1" xfId="0" applyNumberFormat="1" applyFont="1" applyBorder="1"/>
    <xf numFmtId="3" fontId="4" fillId="3" borderId="1" xfId="0" applyNumberFormat="1" applyFont="1" applyFill="1" applyBorder="1"/>
    <xf numFmtId="0" fontId="5" fillId="0" borderId="1" xfId="0" applyFont="1" applyBorder="1"/>
    <xf numFmtId="4" fontId="4" fillId="0" borderId="0" xfId="0" applyNumberFormat="1" applyFont="1"/>
    <xf numFmtId="3" fontId="4" fillId="0" borderId="0" xfId="0" applyNumberFormat="1" applyFont="1"/>
    <xf numFmtId="0" fontId="7" fillId="4" borderId="0" xfId="0" applyFont="1" applyFill="1"/>
    <xf numFmtId="0" fontId="8" fillId="4" borderId="1" xfId="0" applyFont="1" applyFill="1" applyBorder="1"/>
    <xf numFmtId="3" fontId="9" fillId="4" borderId="1" xfId="0" applyNumberFormat="1" applyFont="1" applyFill="1" applyBorder="1"/>
    <xf numFmtId="0" fontId="2" fillId="2" borderId="0" xfId="0" applyFont="1" applyFill="1" applyAlignment="1"/>
    <xf numFmtId="0" fontId="11" fillId="2" borderId="2" xfId="0" applyFont="1" applyFill="1" applyBorder="1"/>
    <xf numFmtId="0" fontId="4" fillId="3" borderId="3" xfId="0" applyFont="1" applyFill="1" applyBorder="1"/>
    <xf numFmtId="165" fontId="4" fillId="3" borderId="3" xfId="0" applyNumberFormat="1" applyFont="1" applyFill="1" applyBorder="1"/>
    <xf numFmtId="166" fontId="4" fillId="3" borderId="3" xfId="0" applyNumberFormat="1" applyFont="1" applyFill="1" applyBorder="1"/>
    <xf numFmtId="0" fontId="12" fillId="0" borderId="0" xfId="0" applyFont="1" applyAlignment="1"/>
    <xf numFmtId="0" fontId="6" fillId="0" borderId="0" xfId="0" applyFont="1"/>
    <xf numFmtId="0" fontId="13" fillId="0" borderId="0" xfId="0" applyFont="1" applyAlignment="1"/>
    <xf numFmtId="0" fontId="14" fillId="0" borderId="4" xfId="0" applyFont="1" applyBorder="1"/>
    <xf numFmtId="3" fontId="14" fillId="0" borderId="4" xfId="0" applyNumberFormat="1" applyFont="1" applyBorder="1"/>
    <xf numFmtId="0" fontId="4" fillId="5" borderId="2" xfId="0" applyFont="1" applyFill="1" applyBorder="1"/>
    <xf numFmtId="167" fontId="4" fillId="5" borderId="2" xfId="0" applyNumberFormat="1" applyFont="1" applyFill="1" applyBorder="1"/>
    <xf numFmtId="167" fontId="4" fillId="0" borderId="0" xfId="0" applyNumberFormat="1" applyFont="1"/>
    <xf numFmtId="168" fontId="4" fillId="0" borderId="0" xfId="0" applyNumberFormat="1" applyFont="1"/>
    <xf numFmtId="0" fontId="4" fillId="0" borderId="5" xfId="0" applyFont="1" applyBorder="1"/>
    <xf numFmtId="168" fontId="4" fillId="0" borderId="5" xfId="0" applyNumberFormat="1" applyFont="1" applyBorder="1"/>
    <xf numFmtId="0" fontId="14" fillId="0" borderId="0" xfId="0" applyFont="1"/>
    <xf numFmtId="168" fontId="14" fillId="0" borderId="0" xfId="0" applyNumberFormat="1" applyFont="1"/>
    <xf numFmtId="0" fontId="4" fillId="0" borderId="0" xfId="0" applyFont="1" applyAlignment="1">
      <alignment horizontal="left"/>
    </xf>
    <xf numFmtId="0" fontId="14" fillId="4" borderId="6" xfId="0" applyFont="1" applyFill="1" applyBorder="1"/>
    <xf numFmtId="168" fontId="14" fillId="4" borderId="6" xfId="0" applyNumberFormat="1" applyFont="1" applyFill="1" applyBorder="1"/>
    <xf numFmtId="0" fontId="4" fillId="0" borderId="0" xfId="0" applyFont="1" applyAlignment="1">
      <alignment horizontal="left"/>
    </xf>
    <xf numFmtId="168" fontId="4" fillId="0" borderId="0" xfId="0" applyNumberFormat="1" applyFont="1" applyAlignment="1"/>
    <xf numFmtId="0" fontId="7" fillId="0" borderId="0" xfId="0" applyFont="1"/>
    <xf numFmtId="0" fontId="4" fillId="0" borderId="0" xfId="0" applyFont="1" applyAlignment="1"/>
    <xf numFmtId="4" fontId="16" fillId="0" borderId="0" xfId="0" applyNumberFormat="1" applyFont="1"/>
    <xf numFmtId="0" fontId="17" fillId="0" borderId="0" xfId="0" applyFont="1" applyAlignment="1"/>
    <xf numFmtId="4" fontId="16" fillId="0" borderId="0" xfId="0" applyNumberFormat="1" applyFont="1" applyAlignment="1"/>
    <xf numFmtId="0" fontId="17" fillId="0" borderId="0" xfId="0" applyFont="1" applyAlignment="1"/>
    <xf numFmtId="167" fontId="16" fillId="0" borderId="0" xfId="0" applyNumberFormat="1" applyFont="1"/>
    <xf numFmtId="167" fontId="16" fillId="0" borderId="0" xfId="0" applyNumberFormat="1" applyFont="1" applyAlignment="1"/>
    <xf numFmtId="0" fontId="4" fillId="0" borderId="0" xfId="0" applyFont="1"/>
    <xf numFmtId="167" fontId="9" fillId="0" borderId="0" xfId="0" applyNumberFormat="1" applyFont="1"/>
    <xf numFmtId="0" fontId="9" fillId="0" borderId="0" xfId="0" applyFont="1"/>
    <xf numFmtId="167" fontId="18" fillId="4" borderId="6" xfId="0" applyNumberFormat="1" applyFont="1" applyFill="1" applyBorder="1"/>
    <xf numFmtId="167" fontId="5" fillId="0" borderId="0" xfId="0" applyNumberFormat="1" applyFont="1"/>
    <xf numFmtId="9" fontId="16" fillId="0" borderId="0" xfId="0" applyNumberFormat="1" applyFont="1"/>
    <xf numFmtId="0" fontId="5" fillId="6" borderId="0" xfId="0" applyFont="1" applyFill="1"/>
    <xf numFmtId="0" fontId="4" fillId="6" borderId="4" xfId="0" applyFont="1" applyFill="1" applyBorder="1"/>
    <xf numFmtId="3" fontId="4" fillId="6" borderId="4" xfId="0" applyNumberFormat="1" applyFont="1" applyFill="1" applyBorder="1"/>
    <xf numFmtId="0" fontId="19" fillId="7" borderId="0" xfId="0" applyFont="1" applyFill="1" applyAlignment="1"/>
    <xf numFmtId="0" fontId="19" fillId="7" borderId="0" xfId="0" applyFont="1" applyFill="1"/>
    <xf numFmtId="0" fontId="13" fillId="0" borderId="0" xfId="0" applyFont="1"/>
    <xf numFmtId="0" fontId="0" fillId="0" borderId="0" xfId="0" applyFont="1" applyAlignment="1"/>
    <xf numFmtId="3" fontId="0" fillId="0" borderId="0" xfId="0" applyNumberFormat="1" applyFont="1" applyAlignment="1"/>
    <xf numFmtId="2" fontId="0" fillId="0" borderId="0" xfId="0" applyNumberFormat="1" applyFont="1" applyAlignment="1"/>
    <xf numFmtId="2" fontId="2" fillId="2" borderId="0" xfId="0" applyNumberFormat="1" applyFont="1" applyFill="1"/>
    <xf numFmtId="2" fontId="4" fillId="0" borderId="0" xfId="0" applyNumberFormat="1" applyFont="1"/>
    <xf numFmtId="0" fontId="23" fillId="0" borderId="1" xfId="0" applyFont="1" applyBorder="1"/>
    <xf numFmtId="0" fontId="0" fillId="0" borderId="9" xfId="0" applyFont="1" applyBorder="1" applyAlignment="1"/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6" fillId="3" borderId="9" xfId="0" applyFont="1" applyFill="1" applyBorder="1"/>
    <xf numFmtId="0" fontId="5" fillId="3" borderId="9" xfId="0" applyFont="1" applyFill="1" applyBorder="1"/>
    <xf numFmtId="2" fontId="5" fillId="3" borderId="9" xfId="0" applyNumberFormat="1" applyFont="1" applyFill="1" applyBorder="1"/>
    <xf numFmtId="0" fontId="6" fillId="0" borderId="9" xfId="0" applyFont="1" applyBorder="1"/>
    <xf numFmtId="164" fontId="4" fillId="0" borderId="9" xfId="0" applyNumberFormat="1" applyFont="1" applyBorder="1"/>
    <xf numFmtId="2" fontId="0" fillId="0" borderId="9" xfId="0" applyNumberFormat="1" applyFont="1" applyBorder="1" applyAlignment="1"/>
    <xf numFmtId="2" fontId="0" fillId="8" borderId="9" xfId="0" applyNumberFormat="1" applyFont="1" applyFill="1" applyBorder="1" applyAlignment="1"/>
    <xf numFmtId="3" fontId="4" fillId="0" borderId="9" xfId="0" applyNumberFormat="1" applyFont="1" applyBorder="1"/>
    <xf numFmtId="0" fontId="4" fillId="8" borderId="9" xfId="0" applyFont="1" applyFill="1" applyBorder="1"/>
    <xf numFmtId="3" fontId="4" fillId="8" borderId="9" xfId="0" applyNumberFormat="1" applyFont="1" applyFill="1" applyBorder="1"/>
    <xf numFmtId="0" fontId="0" fillId="8" borderId="9" xfId="0" applyFont="1" applyFill="1" applyBorder="1" applyAlignment="1"/>
    <xf numFmtId="0" fontId="6" fillId="8" borderId="9" xfId="0" applyFont="1" applyFill="1" applyBorder="1"/>
    <xf numFmtId="0" fontId="5" fillId="0" borderId="9" xfId="0" applyFont="1" applyBorder="1"/>
    <xf numFmtId="2" fontId="0" fillId="9" borderId="9" xfId="0" applyNumberFormat="1" applyFont="1" applyFill="1" applyBorder="1" applyAlignment="1"/>
    <xf numFmtId="2" fontId="3" fillId="2" borderId="0" xfId="0" applyNumberFormat="1" applyFont="1" applyFill="1"/>
    <xf numFmtId="2" fontId="1" fillId="3" borderId="8" xfId="0" applyNumberFormat="1" applyFont="1" applyFill="1" applyBorder="1"/>
    <xf numFmtId="2" fontId="6" fillId="0" borderId="8" xfId="0" applyNumberFormat="1" applyFont="1" applyBorder="1"/>
    <xf numFmtId="2" fontId="5" fillId="0" borderId="8" xfId="0" applyNumberFormat="1" applyFont="1" applyBorder="1"/>
    <xf numFmtId="2" fontId="6" fillId="8" borderId="8" xfId="0" applyNumberFormat="1" applyFont="1" applyFill="1" applyBorder="1"/>
    <xf numFmtId="2" fontId="5" fillId="3" borderId="8" xfId="0" applyNumberFormat="1" applyFont="1" applyFill="1" applyBorder="1"/>
    <xf numFmtId="0" fontId="1" fillId="0" borderId="0" xfId="0" applyFont="1" applyAlignment="1"/>
    <xf numFmtId="1" fontId="0" fillId="0" borderId="0" xfId="0" applyNumberFormat="1" applyFont="1" applyAlignment="1"/>
    <xf numFmtId="1" fontId="2" fillId="2" borderId="0" xfId="0" applyNumberFormat="1" applyFont="1" applyFill="1"/>
    <xf numFmtId="1" fontId="5" fillId="3" borderId="0" xfId="0" applyNumberFormat="1" applyFont="1" applyFill="1"/>
    <xf numFmtId="1" fontId="0" fillId="9" borderId="9" xfId="0" applyNumberFormat="1" applyFont="1" applyFill="1" applyBorder="1" applyAlignment="1"/>
    <xf numFmtId="1" fontId="0" fillId="8" borderId="0" xfId="0" applyNumberFormat="1" applyFont="1" applyFill="1" applyAlignment="1"/>
    <xf numFmtId="1" fontId="23" fillId="0" borderId="8" xfId="0" applyNumberFormat="1" applyFont="1" applyFill="1" applyBorder="1" applyAlignment="1"/>
    <xf numFmtId="0" fontId="6" fillId="3" borderId="11" xfId="0" applyFont="1" applyFill="1" applyBorder="1"/>
    <xf numFmtId="0" fontId="5" fillId="10" borderId="12" xfId="0" applyFont="1" applyFill="1" applyBorder="1"/>
    <xf numFmtId="1" fontId="23" fillId="0" borderId="10" xfId="0" applyNumberFormat="1" applyFont="1" applyFill="1" applyBorder="1" applyAlignment="1"/>
    <xf numFmtId="0" fontId="10" fillId="0" borderId="0" xfId="0" applyFont="1" applyAlignment="1">
      <alignment horizontal="center" vertical="center"/>
    </xf>
    <xf numFmtId="0" fontId="0" fillId="0" borderId="0" xfId="0" applyFont="1" applyAlignment="1"/>
    <xf numFmtId="0" fontId="11" fillId="2" borderId="7" xfId="0" applyFont="1" applyFill="1" applyBorder="1" applyAlignment="1">
      <alignment horizontal="center"/>
    </xf>
    <xf numFmtId="0" fontId="1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001"/>
  <sheetViews>
    <sheetView workbookViewId="0">
      <selection activeCell="I18" sqref="I18"/>
    </sheetView>
  </sheetViews>
  <sheetFormatPr defaultColWidth="14.42578125" defaultRowHeight="15" customHeight="1"/>
  <cols>
    <col min="1" max="1" width="8.85546875" customWidth="1"/>
    <col min="2" max="2" width="38.28515625" customWidth="1"/>
    <col min="3" max="3" width="13.7109375" customWidth="1"/>
    <col min="4" max="4" width="12.5703125" customWidth="1"/>
    <col min="5" max="5" width="13.28515625" customWidth="1"/>
    <col min="6" max="6" width="14.28515625" style="60" customWidth="1"/>
    <col min="7" max="7" width="12.42578125" style="60" customWidth="1"/>
    <col min="8" max="8" width="11.85546875" customWidth="1"/>
    <col min="9" max="9" width="17.7109375" customWidth="1"/>
    <col min="10" max="10" width="20" customWidth="1"/>
    <col min="11" max="11" width="18.5703125" customWidth="1"/>
  </cols>
  <sheetData>
    <row r="1" spans="2:11" ht="14.25" customHeight="1"/>
    <row r="2" spans="2:11" ht="14.25" customHeight="1">
      <c r="B2" s="2" t="s">
        <v>0</v>
      </c>
      <c r="C2" s="1"/>
      <c r="D2" s="1"/>
      <c r="E2" s="1"/>
      <c r="F2" s="61"/>
      <c r="G2" s="61"/>
      <c r="H2" s="1"/>
      <c r="I2" s="1"/>
      <c r="J2" s="1"/>
      <c r="K2" s="1"/>
    </row>
    <row r="3" spans="2:11" ht="14.25" customHeight="1">
      <c r="B3" s="64"/>
      <c r="C3" s="65" t="s">
        <v>1</v>
      </c>
      <c r="D3" s="65" t="s">
        <v>2</v>
      </c>
      <c r="E3" s="65" t="s">
        <v>3</v>
      </c>
      <c r="F3" s="66" t="s">
        <v>189</v>
      </c>
      <c r="G3" s="66" t="s">
        <v>188</v>
      </c>
      <c r="H3" s="65" t="s">
        <v>193</v>
      </c>
      <c r="I3" s="65" t="s">
        <v>190</v>
      </c>
      <c r="J3" s="65" t="s">
        <v>191</v>
      </c>
      <c r="K3" s="65" t="s">
        <v>192</v>
      </c>
    </row>
    <row r="4" spans="2:11" ht="14.25" customHeight="1">
      <c r="B4" s="67" t="s">
        <v>4</v>
      </c>
      <c r="C4" s="68"/>
      <c r="D4" s="68"/>
      <c r="E4" s="68"/>
      <c r="F4" s="69"/>
      <c r="G4" s="69"/>
      <c r="H4" s="68"/>
      <c r="I4" s="68"/>
      <c r="J4" s="68"/>
      <c r="K4" s="68"/>
    </row>
    <row r="5" spans="2:11" ht="14.25" customHeight="1">
      <c r="B5" s="70" t="s">
        <v>5</v>
      </c>
      <c r="C5" s="71">
        <v>152703</v>
      </c>
      <c r="D5" s="71">
        <v>166761</v>
      </c>
      <c r="E5" s="71">
        <v>195929</v>
      </c>
      <c r="F5" s="72">
        <f>(D5-C5)/C5*100</f>
        <v>9.2061059704131551</v>
      </c>
      <c r="G5" s="72">
        <f>100*(E5-D5)/D5</f>
        <v>17.490900150514808</v>
      </c>
      <c r="H5" s="64">
        <f>ROUND((F5+G5)/2,2)</f>
        <v>13.35</v>
      </c>
      <c r="I5" s="64">
        <f>ROUND(E5*(1+H5/100),)</f>
        <v>222086</v>
      </c>
      <c r="J5" s="64">
        <f>I5*(1+(F5+G5)/200)</f>
        <v>251731.15650686203</v>
      </c>
      <c r="K5" s="64">
        <f>J5*(1+(F5+G5)/200)</f>
        <v>285333.49763732188</v>
      </c>
    </row>
    <row r="6" spans="2:11" ht="14.25" customHeight="1">
      <c r="B6" s="67" t="s">
        <v>6</v>
      </c>
      <c r="C6" s="68"/>
      <c r="D6" s="68"/>
      <c r="E6" s="68"/>
      <c r="F6" s="73"/>
      <c r="G6" s="69"/>
      <c r="H6" s="68"/>
      <c r="I6" s="68"/>
      <c r="J6" s="68"/>
      <c r="K6" s="68"/>
    </row>
    <row r="7" spans="2:11" ht="14.25" customHeight="1">
      <c r="B7" s="70" t="s">
        <v>7</v>
      </c>
      <c r="C7" s="74">
        <v>132886</v>
      </c>
      <c r="D7" s="74">
        <v>144939</v>
      </c>
      <c r="E7" s="74">
        <v>170684</v>
      </c>
      <c r="F7" s="72">
        <f>100*(D7-C7)/C7</f>
        <v>9.0701804554279608</v>
      </c>
      <c r="G7" s="72">
        <f>100*(E7-D7)/D7</f>
        <v>17.762644974782496</v>
      </c>
      <c r="H7" s="64">
        <f>ROUND((F7+G7)/2,2)</f>
        <v>13.42</v>
      </c>
      <c r="I7" s="64">
        <f>ROUND(E7*(1+H7/100),)</f>
        <v>193590</v>
      </c>
      <c r="J7" s="64">
        <f>ROUND(I7*(1+H7/100),)</f>
        <v>219570</v>
      </c>
      <c r="K7" s="64">
        <f>ROUND(J7*(1+H7/100),)</f>
        <v>249036</v>
      </c>
    </row>
    <row r="8" spans="2:11" ht="14.25" customHeight="1">
      <c r="B8" s="70" t="s">
        <v>8</v>
      </c>
      <c r="C8" s="74">
        <v>13502</v>
      </c>
      <c r="D8" s="74">
        <v>14687</v>
      </c>
      <c r="E8" s="74">
        <v>16680</v>
      </c>
      <c r="F8" s="72">
        <f t="shared" ref="F8:F12" si="0">100*(D8-C8)/C8</f>
        <v>8.7764775588801651</v>
      </c>
      <c r="G8" s="72">
        <f t="shared" ref="G8:G12" si="1">100*(E8-D8)/D8</f>
        <v>13.569823653571186</v>
      </c>
      <c r="H8" s="64">
        <f t="shared" ref="H8:H11" si="2">ROUND((F8+G8)/2,2)</f>
        <v>11.17</v>
      </c>
      <c r="I8" s="64">
        <f t="shared" ref="I8:I12" si="3">ROUND(E8*(1+H8/100),)</f>
        <v>18543</v>
      </c>
      <c r="J8" s="64">
        <f t="shared" ref="J8:J12" si="4">ROUND(I8*(1+H8/100),)</f>
        <v>20614</v>
      </c>
      <c r="K8" s="64">
        <f t="shared" ref="K8:K12" si="5">ROUND(J8*(1+H8/100),)</f>
        <v>22917</v>
      </c>
    </row>
    <row r="9" spans="2:11" ht="14.25" customHeight="1">
      <c r="B9" s="70" t="s">
        <v>9</v>
      </c>
      <c r="C9" s="74">
        <v>1492</v>
      </c>
      <c r="D9" s="74">
        <v>1645</v>
      </c>
      <c r="E9" s="74">
        <v>1781</v>
      </c>
      <c r="F9" s="72">
        <f t="shared" si="0"/>
        <v>10.254691689008043</v>
      </c>
      <c r="G9" s="72">
        <f t="shared" si="1"/>
        <v>8.2674772036474167</v>
      </c>
      <c r="H9" s="64">
        <f t="shared" si="2"/>
        <v>9.26</v>
      </c>
      <c r="I9" s="64">
        <f t="shared" si="3"/>
        <v>1946</v>
      </c>
      <c r="J9" s="64">
        <f t="shared" si="4"/>
        <v>2126</v>
      </c>
      <c r="K9" s="64">
        <f t="shared" si="5"/>
        <v>2323</v>
      </c>
    </row>
    <row r="10" spans="2:11" ht="14.25" customHeight="1">
      <c r="B10" s="70" t="s">
        <v>10</v>
      </c>
      <c r="C10" s="74">
        <v>86</v>
      </c>
      <c r="D10" s="74">
        <v>55</v>
      </c>
      <c r="E10" s="74">
        <v>76</v>
      </c>
      <c r="F10" s="72">
        <f t="shared" si="0"/>
        <v>-36.046511627906973</v>
      </c>
      <c r="G10" s="72">
        <f t="shared" si="1"/>
        <v>38.18181818181818</v>
      </c>
      <c r="H10" s="64">
        <f t="shared" si="2"/>
        <v>1.07</v>
      </c>
      <c r="I10" s="64">
        <f t="shared" si="3"/>
        <v>77</v>
      </c>
      <c r="J10" s="64">
        <f t="shared" si="4"/>
        <v>78</v>
      </c>
      <c r="K10" s="64">
        <f t="shared" si="5"/>
        <v>79</v>
      </c>
    </row>
    <row r="11" spans="2:11" ht="14.25" customHeight="1">
      <c r="B11" s="75" t="s">
        <v>118</v>
      </c>
      <c r="C11" s="76">
        <f>SUM(C7:C10)</f>
        <v>147966</v>
      </c>
      <c r="D11" s="76">
        <f>SUM(D7:D10)</f>
        <v>161326</v>
      </c>
      <c r="E11" s="76">
        <f>SUM(E7:E10)</f>
        <v>189221</v>
      </c>
      <c r="F11" s="73">
        <f t="shared" si="0"/>
        <v>9.0291012800237898</v>
      </c>
      <c r="G11" s="73">
        <f t="shared" si="1"/>
        <v>17.291075214162628</v>
      </c>
      <c r="H11" s="77">
        <f t="shared" si="2"/>
        <v>13.16</v>
      </c>
      <c r="I11" s="77">
        <f t="shared" si="3"/>
        <v>214122</v>
      </c>
      <c r="J11" s="77">
        <f t="shared" si="4"/>
        <v>242300</v>
      </c>
      <c r="K11" s="77">
        <f t="shared" si="5"/>
        <v>274187</v>
      </c>
    </row>
    <row r="12" spans="2:11" ht="14.25" customHeight="1">
      <c r="B12" s="70" t="s">
        <v>11</v>
      </c>
      <c r="C12" s="74">
        <v>4737</v>
      </c>
      <c r="D12" s="74">
        <v>5435</v>
      </c>
      <c r="E12" s="74">
        <v>6708</v>
      </c>
      <c r="F12" s="72">
        <f t="shared" si="0"/>
        <v>14.735064386742664</v>
      </c>
      <c r="G12" s="72">
        <f t="shared" si="1"/>
        <v>23.422263109475622</v>
      </c>
      <c r="H12" s="64">
        <f>ROUND((F12+G12)/2,2)</f>
        <v>19.079999999999998</v>
      </c>
      <c r="I12" s="64">
        <f t="shared" si="3"/>
        <v>7988</v>
      </c>
      <c r="J12" s="64">
        <f t="shared" si="4"/>
        <v>9512</v>
      </c>
      <c r="K12" s="64">
        <f t="shared" si="5"/>
        <v>11327</v>
      </c>
    </row>
    <row r="13" spans="2:11" ht="14.25" customHeight="1">
      <c r="B13" s="64" t="s">
        <v>12</v>
      </c>
      <c r="C13" s="64"/>
      <c r="D13" s="64"/>
      <c r="E13" s="64"/>
      <c r="F13" s="64"/>
      <c r="G13" s="64"/>
      <c r="H13" s="64"/>
      <c r="I13" s="64"/>
      <c r="J13" s="64"/>
      <c r="K13" s="64"/>
    </row>
    <row r="14" spans="2:11" ht="14.25" customHeight="1">
      <c r="B14" s="70" t="s">
        <v>13</v>
      </c>
      <c r="C14" s="74">
        <v>-150</v>
      </c>
      <c r="D14" s="74">
        <v>-160</v>
      </c>
      <c r="E14" s="74">
        <v>-171</v>
      </c>
      <c r="F14" s="72">
        <f>100*(D14-C14)/C14</f>
        <v>6.666666666666667</v>
      </c>
      <c r="G14" s="72">
        <f>100*(E14-D14)/D14</f>
        <v>6.875</v>
      </c>
      <c r="H14" s="64">
        <f>ROUND((F14+G14)/2,2)</f>
        <v>6.77</v>
      </c>
      <c r="I14" s="64">
        <f>ROUND(E14*(1+H14/100),)</f>
        <v>-183</v>
      </c>
      <c r="J14" s="64">
        <f>ROUND(I14*(1+H14/100),)</f>
        <v>-195</v>
      </c>
      <c r="K14" s="64">
        <f>ROUND(J14*(1+H14/100),)</f>
        <v>-208</v>
      </c>
    </row>
    <row r="15" spans="2:11" ht="14.25" customHeight="1">
      <c r="B15" s="70" t="s">
        <v>14</v>
      </c>
      <c r="C15" s="74">
        <v>178</v>
      </c>
      <c r="D15" s="74">
        <v>92</v>
      </c>
      <c r="E15" s="74">
        <v>143</v>
      </c>
      <c r="F15" s="72">
        <f t="shared" ref="F15:F18" si="6">100*(D15-C15)/C15</f>
        <v>-48.314606741573037</v>
      </c>
      <c r="G15" s="72">
        <f t="shared" ref="G15:G18" si="7">100*(E15-D15)/D15</f>
        <v>55.434782608695649</v>
      </c>
      <c r="H15" s="64">
        <f t="shared" ref="H15:H18" si="8">ROUND((F15+G15)/2,2)</f>
        <v>3.56</v>
      </c>
      <c r="I15" s="64">
        <f>ROUND(E15*(1+H15/100),)</f>
        <v>148</v>
      </c>
      <c r="J15" s="64">
        <f>ROUND(I15*(1+H15/100),)</f>
        <v>153</v>
      </c>
      <c r="K15" s="64">
        <f>ROUND(J15*(1+H15/100),)</f>
        <v>158</v>
      </c>
    </row>
    <row r="16" spans="2:11" ht="14.25" customHeight="1">
      <c r="B16" s="78" t="s">
        <v>15</v>
      </c>
      <c r="C16" s="76">
        <v>4765</v>
      </c>
      <c r="D16" s="76">
        <v>5367</v>
      </c>
      <c r="E16" s="76">
        <v>6680</v>
      </c>
      <c r="F16" s="73">
        <f t="shared" si="6"/>
        <v>12.633788037775446</v>
      </c>
      <c r="G16" s="73">
        <f t="shared" si="7"/>
        <v>24.464318986398361</v>
      </c>
      <c r="H16" s="77">
        <f t="shared" si="8"/>
        <v>18.55</v>
      </c>
      <c r="I16" s="77">
        <f>ROUND(E16*(1+H16/100),)</f>
        <v>7919</v>
      </c>
      <c r="J16" s="77">
        <f>ROUND(I16*(1+H16/100),)</f>
        <v>9388</v>
      </c>
      <c r="K16" s="77">
        <f>ROUND(J16*(1+H16/100),)</f>
        <v>11129</v>
      </c>
    </row>
    <row r="17" spans="2:11" ht="14.25" customHeight="1">
      <c r="B17" s="70" t="s">
        <v>16</v>
      </c>
      <c r="C17" s="74">
        <v>1061</v>
      </c>
      <c r="D17" s="74">
        <v>1308</v>
      </c>
      <c r="E17" s="74">
        <v>1601</v>
      </c>
      <c r="F17" s="72">
        <f t="shared" si="6"/>
        <v>23.279924599434494</v>
      </c>
      <c r="G17" s="72">
        <f t="shared" si="7"/>
        <v>22.400611620795107</v>
      </c>
      <c r="H17" s="64">
        <f t="shared" si="8"/>
        <v>22.84</v>
      </c>
      <c r="I17" s="64">
        <f>ROUND(E17*(1+H17/100),)</f>
        <v>1967</v>
      </c>
      <c r="J17" s="64">
        <f>ROUND(I17*(1+H17/100),)</f>
        <v>2416</v>
      </c>
      <c r="K17" s="64">
        <f>ROUND(J17*(1+H17/100),)</f>
        <v>2968</v>
      </c>
    </row>
    <row r="18" spans="2:11" ht="14.25" customHeight="1">
      <c r="B18" s="78" t="s">
        <v>17</v>
      </c>
      <c r="C18" s="76">
        <v>3704</v>
      </c>
      <c r="D18" s="76">
        <v>4059</v>
      </c>
      <c r="E18" s="76">
        <v>5079</v>
      </c>
      <c r="F18" s="73">
        <f t="shared" si="6"/>
        <v>9.5842332613390937</v>
      </c>
      <c r="G18" s="73">
        <f t="shared" si="7"/>
        <v>25.129342202512934</v>
      </c>
      <c r="H18" s="77">
        <f t="shared" si="8"/>
        <v>17.36</v>
      </c>
      <c r="I18" s="77">
        <f>ROUND(E18*(1+H18/100),)</f>
        <v>5961</v>
      </c>
      <c r="J18" s="77">
        <f>ROUND(I18*(1+H18/100),)</f>
        <v>6996</v>
      </c>
      <c r="K18" s="77">
        <f>ROUND(J18*(1+H18/100),)</f>
        <v>8211</v>
      </c>
    </row>
    <row r="19" spans="2:11" ht="14.25" customHeight="1">
      <c r="B19" s="79"/>
      <c r="C19" s="74"/>
      <c r="D19" s="74"/>
      <c r="E19" s="74"/>
      <c r="F19" s="72"/>
      <c r="G19" s="72"/>
      <c r="H19" s="64"/>
      <c r="I19" s="64"/>
      <c r="J19" s="64"/>
      <c r="K19" s="64"/>
    </row>
    <row r="20" spans="2:11" ht="14.25" customHeight="1">
      <c r="B20" s="78" t="s">
        <v>18</v>
      </c>
      <c r="C20" s="76">
        <v>442923</v>
      </c>
      <c r="D20" s="76">
        <v>443901</v>
      </c>
      <c r="E20" s="76">
        <v>444346</v>
      </c>
      <c r="F20" s="73">
        <f>100*(D20-C20)/C20</f>
        <v>0.22080587370716806</v>
      </c>
      <c r="G20" s="73">
        <f>100*(E20-D20)/D20</f>
        <v>0.10024757772566406</v>
      </c>
      <c r="H20" s="77">
        <f>ROUND((F20+G20)/2,2)</f>
        <v>0.16</v>
      </c>
      <c r="I20" s="77">
        <f>ROUND(E20*(1+H20/100),)</f>
        <v>445057</v>
      </c>
      <c r="J20" s="77">
        <f>ROUND(I20*(1+H20/100),)</f>
        <v>445769</v>
      </c>
      <c r="K20" s="77">
        <f>ROUND(J20*(1+H20/100),)</f>
        <v>446482</v>
      </c>
    </row>
    <row r="21" spans="2:11" ht="14.25" customHeight="1">
      <c r="B21" s="79"/>
      <c r="C21" s="74"/>
      <c r="D21" s="74"/>
      <c r="E21" s="74"/>
      <c r="F21" s="80"/>
      <c r="G21" s="80"/>
      <c r="H21" s="64">
        <f t="shared" ref="H21:H23" si="9">ROUND((F21+G21)/2,2)</f>
        <v>0</v>
      </c>
      <c r="I21" s="64"/>
      <c r="J21" s="64"/>
      <c r="K21" s="64"/>
    </row>
    <row r="22" spans="2:11" ht="14.25" customHeight="1">
      <c r="B22" s="78" t="s">
        <v>19</v>
      </c>
      <c r="C22" s="76">
        <v>149351</v>
      </c>
      <c r="D22" s="76">
        <v>163220</v>
      </c>
      <c r="E22" s="76">
        <v>192052</v>
      </c>
      <c r="F22" s="73">
        <f>100*(D22-C22)/C22</f>
        <v>9.2861781976685798</v>
      </c>
      <c r="G22" s="73">
        <f>100*(E22-D22)/D22</f>
        <v>17.664501899277049</v>
      </c>
      <c r="H22" s="77">
        <f t="shared" si="9"/>
        <v>13.48</v>
      </c>
      <c r="I22" s="77">
        <f>ROUND(E22*(1+H22/100),)</f>
        <v>217941</v>
      </c>
      <c r="J22" s="77">
        <f>ROUND(I22*(1+H22/100),)</f>
        <v>247319</v>
      </c>
      <c r="K22" s="77">
        <f>ROUND(J22*(1+H22/100),)</f>
        <v>280658</v>
      </c>
    </row>
    <row r="23" spans="2:11" ht="14.25" customHeight="1">
      <c r="B23" s="78" t="s">
        <v>20</v>
      </c>
      <c r="C23" s="76">
        <v>3352</v>
      </c>
      <c r="D23" s="76">
        <v>3541</v>
      </c>
      <c r="E23" s="76">
        <v>3877</v>
      </c>
      <c r="F23" s="73">
        <f>100*(D23-C23)/C23</f>
        <v>5.6384248210023866</v>
      </c>
      <c r="G23" s="73">
        <f>100*(E23-D23)/D23</f>
        <v>9.4888449590511161</v>
      </c>
      <c r="H23" s="77">
        <f t="shared" si="9"/>
        <v>7.56</v>
      </c>
      <c r="I23" s="77">
        <f>ROUND(E23*(1+H23/100),)</f>
        <v>4170</v>
      </c>
      <c r="J23" s="77">
        <f>ROUND(I23*(1+H23/100),)</f>
        <v>4485</v>
      </c>
      <c r="K23" s="77">
        <f>ROUND(J23*(1+H23/100),)</f>
        <v>4824</v>
      </c>
    </row>
    <row r="24" spans="2:11" ht="14.25" customHeight="1">
      <c r="C24" s="59"/>
      <c r="D24" s="10"/>
      <c r="E24" s="10"/>
      <c r="F24" s="62"/>
    </row>
    <row r="25" spans="2:11" ht="14.25" customHeight="1">
      <c r="D25" s="11"/>
      <c r="E25" s="11"/>
      <c r="F25" s="62"/>
    </row>
    <row r="26" spans="2:11" ht="14.25" customHeight="1">
      <c r="D26" s="11"/>
      <c r="E26" s="11"/>
      <c r="F26" s="62"/>
    </row>
    <row r="27" spans="2:11" ht="14.25" customHeight="1">
      <c r="D27" s="11"/>
      <c r="E27" s="11"/>
      <c r="F27" s="62"/>
    </row>
    <row r="28" spans="2:11" ht="14.25" customHeight="1">
      <c r="D28" s="11"/>
      <c r="E28" s="11"/>
      <c r="F28" s="62"/>
    </row>
    <row r="29" spans="2:11" ht="14.25" customHeight="1">
      <c r="D29" s="11"/>
      <c r="E29" s="11"/>
      <c r="F29" s="62"/>
    </row>
    <row r="30" spans="2:11" ht="14.25" customHeight="1">
      <c r="D30" s="11"/>
      <c r="E30" s="11"/>
      <c r="F30" s="62"/>
    </row>
    <row r="31" spans="2:11" ht="14.25" customHeight="1"/>
    <row r="32" spans="2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3" workbookViewId="0">
      <selection activeCell="I5" sqref="I5"/>
    </sheetView>
  </sheetViews>
  <sheetFormatPr defaultColWidth="14.42578125" defaultRowHeight="15" customHeight="1"/>
  <cols>
    <col min="1" max="1" width="8.85546875" customWidth="1"/>
    <col min="2" max="2" width="104.85546875" customWidth="1"/>
    <col min="3" max="5" width="11.85546875" customWidth="1"/>
    <col min="6" max="6" width="11.5703125" customWidth="1"/>
  </cols>
  <sheetData>
    <row r="1" spans="1:26" ht="14.25" customHeight="1"/>
    <row r="2" spans="1:26" ht="14.25" customHeight="1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3"/>
      <c r="B3" s="4" t="s">
        <v>23</v>
      </c>
      <c r="C3" s="5"/>
      <c r="D3" s="5"/>
      <c r="E3" s="5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>
      <c r="B4" s="6" t="s">
        <v>24</v>
      </c>
      <c r="C4" s="7">
        <v>6055</v>
      </c>
      <c r="D4" s="7">
        <v>8384</v>
      </c>
      <c r="E4" s="7">
        <v>12277</v>
      </c>
      <c r="F4" s="7">
        <v>11258</v>
      </c>
      <c r="G4" s="88">
        <f>'Cash Flow Statement'!I37</f>
        <v>8792.6357212154071</v>
      </c>
      <c r="H4" s="88">
        <f>'Cash Flow Statement'!J37</f>
        <v>8426.6251238685745</v>
      </c>
      <c r="I4" s="88">
        <f>'Cash Flow Statement'!K37</f>
        <v>9505.1360554448111</v>
      </c>
    </row>
    <row r="5" spans="1:26" ht="14.25" customHeight="1">
      <c r="B5" s="6" t="s">
        <v>25</v>
      </c>
      <c r="C5" s="7">
        <v>1204</v>
      </c>
      <c r="D5" s="7">
        <v>1060</v>
      </c>
      <c r="E5" s="7">
        <v>1028</v>
      </c>
      <c r="F5" s="7">
        <v>917</v>
      </c>
    </row>
    <row r="6" spans="1:26" ht="14.25" customHeight="1">
      <c r="B6" s="6" t="s">
        <v>26</v>
      </c>
      <c r="C6" s="7">
        <v>1669</v>
      </c>
      <c r="D6" s="7">
        <v>1535</v>
      </c>
      <c r="E6" s="7">
        <v>1550</v>
      </c>
      <c r="F6" s="7">
        <v>1803</v>
      </c>
    </row>
    <row r="7" spans="1:26" ht="14.25" customHeight="1">
      <c r="B7" s="6" t="s">
        <v>27</v>
      </c>
      <c r="C7" s="7">
        <v>11040</v>
      </c>
      <c r="D7" s="7">
        <v>11395</v>
      </c>
      <c r="E7" s="7">
        <v>12242</v>
      </c>
      <c r="F7" s="7">
        <v>14215</v>
      </c>
    </row>
    <row r="8" spans="1:26" ht="14.25" customHeight="1">
      <c r="B8" s="6" t="s">
        <v>28</v>
      </c>
      <c r="C8" s="7">
        <v>321</v>
      </c>
      <c r="D8" s="7">
        <v>1111</v>
      </c>
      <c r="E8" s="7">
        <v>1023</v>
      </c>
      <c r="F8" s="7">
        <v>1312</v>
      </c>
    </row>
    <row r="9" spans="1:26" ht="14.25" customHeight="1">
      <c r="B9" s="6" t="s">
        <v>29</v>
      </c>
      <c r="C9" s="7">
        <v>20289</v>
      </c>
      <c r="D9" s="7">
        <v>23485</v>
      </c>
      <c r="E9" s="7">
        <v>28120</v>
      </c>
      <c r="F9" s="7">
        <v>29505</v>
      </c>
    </row>
    <row r="10" spans="1:26" ht="14.25" customHeight="1">
      <c r="A10" s="3"/>
      <c r="B10" s="4" t="s">
        <v>30</v>
      </c>
      <c r="C10" s="8"/>
      <c r="D10" s="8"/>
      <c r="E10" s="8"/>
      <c r="F10" s="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B11" s="6" t="s">
        <v>31</v>
      </c>
      <c r="C11" s="7">
        <v>19681</v>
      </c>
      <c r="D11" s="7">
        <v>20890</v>
      </c>
      <c r="E11" s="7">
        <v>21807</v>
      </c>
      <c r="F11" s="7">
        <v>23492</v>
      </c>
    </row>
    <row r="12" spans="1:26" ht="14.25" customHeight="1">
      <c r="B12" s="6" t="s">
        <v>32</v>
      </c>
      <c r="C12" s="7"/>
      <c r="D12" s="7">
        <v>0</v>
      </c>
      <c r="E12" s="7">
        <v>2788</v>
      </c>
      <c r="F12" s="7">
        <v>2890</v>
      </c>
    </row>
    <row r="13" spans="1:26" ht="14.25" customHeight="1">
      <c r="B13" s="6" t="s">
        <v>33</v>
      </c>
      <c r="C13" s="7">
        <v>860</v>
      </c>
      <c r="D13" s="7">
        <v>1025</v>
      </c>
      <c r="E13" s="7">
        <v>2841</v>
      </c>
      <c r="F13" s="7">
        <v>3381</v>
      </c>
    </row>
    <row r="14" spans="1:26" ht="14.25" customHeight="1">
      <c r="B14" s="6" t="s">
        <v>34</v>
      </c>
      <c r="C14" s="7">
        <v>40830</v>
      </c>
      <c r="D14" s="7">
        <v>45400</v>
      </c>
      <c r="E14" s="7">
        <v>55556</v>
      </c>
      <c r="F14" s="7">
        <v>59268</v>
      </c>
    </row>
    <row r="15" spans="1:26" ht="14.25" customHeight="1">
      <c r="A15" s="3"/>
      <c r="B15" s="4" t="s">
        <v>35</v>
      </c>
      <c r="C15" s="8"/>
      <c r="D15" s="8"/>
      <c r="E15" s="8"/>
      <c r="F15" s="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B16" s="6" t="s">
        <v>36</v>
      </c>
      <c r="C16" s="7">
        <v>11237</v>
      </c>
      <c r="D16" s="7">
        <v>11679</v>
      </c>
      <c r="E16" s="7">
        <v>14172</v>
      </c>
      <c r="F16" s="7">
        <v>16278</v>
      </c>
    </row>
    <row r="17" spans="1:26" ht="14.25" customHeight="1">
      <c r="B17" s="6" t="s">
        <v>37</v>
      </c>
      <c r="C17" s="7">
        <v>2994</v>
      </c>
      <c r="D17" s="7">
        <v>3176</v>
      </c>
      <c r="E17" s="7">
        <v>3605</v>
      </c>
      <c r="F17" s="7">
        <v>4090</v>
      </c>
    </row>
    <row r="18" spans="1:26" ht="14.25" customHeight="1">
      <c r="B18" s="6" t="s">
        <v>38</v>
      </c>
      <c r="C18" s="7">
        <v>1057</v>
      </c>
      <c r="D18" s="7">
        <v>1180</v>
      </c>
      <c r="E18" s="7">
        <v>1393</v>
      </c>
      <c r="F18" s="7">
        <v>1671</v>
      </c>
    </row>
    <row r="19" spans="1:26" ht="14.25" customHeight="1">
      <c r="B19" s="6" t="s">
        <v>39</v>
      </c>
      <c r="C19" s="7">
        <v>1624</v>
      </c>
      <c r="D19" s="7">
        <v>1711</v>
      </c>
      <c r="E19" s="7">
        <v>1851</v>
      </c>
      <c r="F19" s="7">
        <v>2042</v>
      </c>
    </row>
    <row r="20" spans="1:26" ht="14.25" customHeight="1">
      <c r="B20" s="6" t="s">
        <v>40</v>
      </c>
      <c r="C20" s="7">
        <v>90</v>
      </c>
      <c r="D20" s="7">
        <v>1699</v>
      </c>
      <c r="E20" s="7">
        <v>95</v>
      </c>
      <c r="F20" s="7">
        <v>799</v>
      </c>
    </row>
    <row r="21" spans="1:26" ht="14.25" customHeight="1">
      <c r="B21" s="6" t="s">
        <v>41</v>
      </c>
      <c r="C21" s="7">
        <v>2924</v>
      </c>
      <c r="D21" s="7">
        <v>3792</v>
      </c>
      <c r="E21" s="7">
        <v>3728</v>
      </c>
      <c r="F21" s="7">
        <v>4561</v>
      </c>
    </row>
    <row r="22" spans="1:26" ht="14.25" customHeight="1">
      <c r="B22" s="6" t="s">
        <v>42</v>
      </c>
      <c r="C22" s="7">
        <v>19926</v>
      </c>
      <c r="D22" s="7">
        <v>23237</v>
      </c>
      <c r="E22" s="7">
        <v>24844</v>
      </c>
      <c r="F22" s="7">
        <v>29441</v>
      </c>
    </row>
    <row r="23" spans="1:26" ht="14.25" customHeight="1">
      <c r="A23" s="3"/>
      <c r="B23" s="4" t="s">
        <v>43</v>
      </c>
      <c r="C23" s="8"/>
      <c r="D23" s="8"/>
      <c r="E23" s="8"/>
      <c r="F23" s="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B24" s="6" t="s">
        <v>44</v>
      </c>
      <c r="C24" s="7">
        <v>6487</v>
      </c>
      <c r="D24" s="7">
        <v>5124</v>
      </c>
      <c r="E24" s="7">
        <v>7514</v>
      </c>
      <c r="F24" s="7">
        <v>6692</v>
      </c>
    </row>
    <row r="25" spans="1:26" ht="14.25" customHeight="1">
      <c r="B25" s="6" t="s">
        <v>45</v>
      </c>
      <c r="C25" s="7"/>
      <c r="D25" s="7">
        <v>0</v>
      </c>
      <c r="E25" s="7">
        <v>2558</v>
      </c>
      <c r="F25" s="7">
        <v>2642</v>
      </c>
    </row>
    <row r="26" spans="1:26" ht="14.25" customHeight="1">
      <c r="B26" s="6" t="s">
        <v>46</v>
      </c>
      <c r="C26" s="7">
        <v>1314</v>
      </c>
      <c r="D26" s="7">
        <v>1455</v>
      </c>
      <c r="E26" s="7">
        <v>1935</v>
      </c>
      <c r="F26" s="7">
        <v>2415</v>
      </c>
    </row>
    <row r="27" spans="1:26" ht="14.25" customHeight="1">
      <c r="B27" s="6" t="s">
        <v>47</v>
      </c>
      <c r="C27" s="7">
        <v>27727</v>
      </c>
      <c r="D27" s="7">
        <v>29816</v>
      </c>
      <c r="E27" s="7">
        <v>36851</v>
      </c>
      <c r="F27" s="7">
        <v>41190</v>
      </c>
    </row>
    <row r="28" spans="1:26" ht="14.25" customHeight="1">
      <c r="A28" s="3"/>
      <c r="B28" s="4" t="s">
        <v>48</v>
      </c>
      <c r="C28" s="8"/>
      <c r="D28" s="8"/>
      <c r="E28" s="8"/>
      <c r="F28" s="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B29" s="6" t="s">
        <v>49</v>
      </c>
      <c r="C29" s="7">
        <v>0</v>
      </c>
      <c r="D29" s="7">
        <v>0</v>
      </c>
      <c r="E29" s="7">
        <v>0</v>
      </c>
      <c r="F29" s="7">
        <v>0</v>
      </c>
    </row>
    <row r="30" spans="1:26" ht="14.25" customHeight="1">
      <c r="B30" s="6" t="s">
        <v>50</v>
      </c>
      <c r="C30" s="7">
        <v>4</v>
      </c>
      <c r="D30" s="7">
        <v>4</v>
      </c>
      <c r="E30" s="7">
        <v>4</v>
      </c>
      <c r="F30" s="7">
        <v>4</v>
      </c>
    </row>
    <row r="31" spans="1:26" ht="14.25" customHeight="1">
      <c r="B31" s="6" t="s">
        <v>51</v>
      </c>
      <c r="C31" s="7">
        <v>6107</v>
      </c>
      <c r="D31" s="7">
        <v>6417</v>
      </c>
      <c r="E31" s="7">
        <v>6698</v>
      </c>
      <c r="F31" s="7">
        <v>7031</v>
      </c>
    </row>
    <row r="32" spans="1:26" ht="14.25" customHeight="1">
      <c r="B32" s="6" t="s">
        <v>52</v>
      </c>
      <c r="C32" s="7">
        <v>-1199</v>
      </c>
      <c r="D32" s="7">
        <v>-1436</v>
      </c>
      <c r="E32" s="7">
        <v>-1297</v>
      </c>
      <c r="F32" s="7">
        <v>-1137</v>
      </c>
    </row>
    <row r="33" spans="1:26" ht="14.25" customHeight="1">
      <c r="B33" s="6" t="s">
        <v>53</v>
      </c>
      <c r="C33" s="7">
        <v>7887</v>
      </c>
      <c r="D33" s="7">
        <v>10258</v>
      </c>
      <c r="E33" s="7">
        <v>12879</v>
      </c>
      <c r="F33" s="7">
        <v>11666</v>
      </c>
    </row>
    <row r="34" spans="1:26" ht="14.25" customHeight="1">
      <c r="B34" s="6" t="s">
        <v>54</v>
      </c>
      <c r="C34" s="7">
        <v>12799</v>
      </c>
      <c r="D34" s="7">
        <v>15243</v>
      </c>
      <c r="E34" s="7">
        <v>18284</v>
      </c>
      <c r="F34" s="7">
        <v>17564</v>
      </c>
    </row>
    <row r="35" spans="1:26" ht="14.25" customHeight="1">
      <c r="B35" s="6" t="s">
        <v>55</v>
      </c>
      <c r="C35" s="7">
        <v>304</v>
      </c>
      <c r="D35" s="7">
        <v>341</v>
      </c>
      <c r="E35" s="7">
        <v>421</v>
      </c>
      <c r="F35" s="7">
        <v>514</v>
      </c>
    </row>
    <row r="36" spans="1:26" ht="14.25" customHeight="1">
      <c r="B36" s="6" t="s">
        <v>56</v>
      </c>
      <c r="C36" s="7">
        <v>13103</v>
      </c>
      <c r="D36" s="7">
        <v>15584</v>
      </c>
      <c r="E36" s="7">
        <v>18705</v>
      </c>
      <c r="F36" s="7">
        <v>18078</v>
      </c>
    </row>
    <row r="37" spans="1:26" ht="14.25" customHeight="1">
      <c r="A37" s="12"/>
      <c r="B37" s="13" t="s">
        <v>57</v>
      </c>
      <c r="C37" s="14">
        <v>40830</v>
      </c>
      <c r="D37" s="14">
        <v>45400</v>
      </c>
      <c r="E37" s="14">
        <v>55556</v>
      </c>
      <c r="F37" s="14">
        <v>59268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25" customHeight="1"/>
    <row r="39" spans="1:26" ht="14.25" customHeight="1"/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topLeftCell="A8" zoomScale="85" zoomScaleNormal="85" workbookViewId="0">
      <selection activeCell="K45" sqref="K45"/>
    </sheetView>
  </sheetViews>
  <sheetFormatPr defaultColWidth="14.42578125" defaultRowHeight="15" customHeight="1"/>
  <cols>
    <col min="1" max="1" width="8.85546875" customWidth="1"/>
    <col min="2" max="2" width="85.5703125" customWidth="1"/>
    <col min="3" max="3" width="11.5703125" customWidth="1"/>
    <col min="4" max="4" width="12.7109375" customWidth="1"/>
    <col min="5" max="5" width="13" customWidth="1"/>
    <col min="6" max="6" width="13.28515625" style="60" customWidth="1"/>
    <col min="7" max="7" width="11.7109375" style="60" customWidth="1"/>
    <col min="8" max="8" width="11.85546875" style="60" customWidth="1"/>
    <col min="9" max="9" width="8.85546875" style="88" customWidth="1"/>
    <col min="10" max="11" width="14.42578125" style="88"/>
  </cols>
  <sheetData>
    <row r="1" spans="1:29" ht="14.25" customHeight="1"/>
    <row r="2" spans="1:29" ht="14.25" customHeight="1">
      <c r="A2" s="1"/>
      <c r="B2" s="15" t="s">
        <v>58</v>
      </c>
      <c r="C2" s="2" t="s">
        <v>1</v>
      </c>
      <c r="D2" s="2" t="s">
        <v>2</v>
      </c>
      <c r="E2" s="2" t="s">
        <v>3</v>
      </c>
      <c r="F2" s="81"/>
      <c r="G2" s="81"/>
      <c r="H2" s="81"/>
      <c r="I2" s="89"/>
      <c r="J2" s="89"/>
      <c r="K2" s="8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4.25" customHeight="1">
      <c r="A3" s="95"/>
      <c r="B3" s="94" t="s">
        <v>59</v>
      </c>
      <c r="C3" s="5"/>
      <c r="D3" s="5"/>
      <c r="E3" s="5"/>
      <c r="F3" s="82" t="s">
        <v>189</v>
      </c>
      <c r="G3" s="82" t="s">
        <v>194</v>
      </c>
      <c r="H3" s="82" t="s">
        <v>193</v>
      </c>
      <c r="I3" s="90">
        <v>2022</v>
      </c>
      <c r="J3" s="90">
        <v>2023</v>
      </c>
      <c r="K3" s="90">
        <v>2024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B4" s="6" t="s">
        <v>60</v>
      </c>
      <c r="C4" s="6">
        <v>3704</v>
      </c>
      <c r="D4" s="6">
        <v>4059</v>
      </c>
      <c r="E4" s="6">
        <v>5079</v>
      </c>
      <c r="F4" s="83">
        <f>100*(D4-C4)/C4</f>
        <v>9.5842332613390937</v>
      </c>
      <c r="G4" s="83">
        <f>100*(E4-D4)/D4</f>
        <v>25.129342202512934</v>
      </c>
      <c r="H4" s="83">
        <f>(F4+G4)/2</f>
        <v>17.356787731926012</v>
      </c>
      <c r="I4" s="91">
        <v>5961</v>
      </c>
      <c r="J4" s="96">
        <v>6996</v>
      </c>
      <c r="K4" s="93">
        <v>8211</v>
      </c>
    </row>
    <row r="5" spans="1:29" ht="14.25" customHeight="1">
      <c r="B5" s="6" t="s">
        <v>61</v>
      </c>
      <c r="C5" s="9"/>
      <c r="D5" s="9"/>
      <c r="E5" s="9"/>
      <c r="F5" s="84"/>
      <c r="G5" s="83"/>
      <c r="H5" s="83"/>
    </row>
    <row r="6" spans="1:29" ht="14.25" customHeight="1">
      <c r="B6" s="6" t="s">
        <v>62</v>
      </c>
      <c r="C6" s="6">
        <v>1492</v>
      </c>
      <c r="D6" s="6">
        <v>1645</v>
      </c>
      <c r="E6" s="6">
        <v>1781</v>
      </c>
      <c r="F6" s="83">
        <f>100*(D6-C6)/C6</f>
        <v>10.254691689008043</v>
      </c>
      <c r="G6" s="83">
        <f t="shared" ref="G6:G15" si="0">100*(E6-D6)/D6</f>
        <v>8.2674772036474167</v>
      </c>
      <c r="H6" s="83">
        <f>(F6+G6)/2</f>
        <v>9.2610844463277289</v>
      </c>
      <c r="I6" s="88">
        <f>E6*(1+(H6/100))</f>
        <v>1945.939913989097</v>
      </c>
      <c r="J6" s="88">
        <f>I6*(H6/100+1)</f>
        <v>2126.1550526984247</v>
      </c>
      <c r="K6" s="88">
        <f>J6*(1+H6/100)</f>
        <v>2323.0600675886899</v>
      </c>
    </row>
    <row r="7" spans="1:29" ht="14.25" customHeight="1">
      <c r="B7" s="6" t="s">
        <v>63</v>
      </c>
      <c r="C7" s="6">
        <v>0</v>
      </c>
      <c r="D7" s="6">
        <v>194</v>
      </c>
      <c r="E7" s="6">
        <v>286</v>
      </c>
      <c r="F7" s="83">
        <v>0</v>
      </c>
      <c r="G7" s="83">
        <f t="shared" si="0"/>
        <v>47.422680412371136</v>
      </c>
      <c r="H7" s="83">
        <f>(F7+G7)/2</f>
        <v>23.711340206185568</v>
      </c>
      <c r="I7" s="88">
        <f t="shared" ref="I7:I14" si="1">E7*(1+(H7/100))</f>
        <v>353.81443298969072</v>
      </c>
      <c r="J7" s="88">
        <f t="shared" ref="J7:J14" si="2">I7*(H7/100+1)</f>
        <v>437.70857689446274</v>
      </c>
      <c r="K7" s="88">
        <f t="shared" ref="K7:K8" si="3">J7*(1+H7/100)</f>
        <v>541.4951466735622</v>
      </c>
    </row>
    <row r="8" spans="1:29" ht="14.25" customHeight="1">
      <c r="B8" s="6" t="s">
        <v>64</v>
      </c>
      <c r="C8" s="6">
        <v>595</v>
      </c>
      <c r="D8" s="6">
        <v>619</v>
      </c>
      <c r="E8" s="6">
        <v>665</v>
      </c>
      <c r="F8" s="83">
        <f t="shared" ref="F8:F15" si="4">100*(D8-C8)/C8</f>
        <v>4.0336134453781511</v>
      </c>
      <c r="G8" s="83">
        <f t="shared" si="0"/>
        <v>7.4313408723747978</v>
      </c>
      <c r="H8" s="83">
        <f>(F8+G8)/2</f>
        <v>5.732477158876474</v>
      </c>
      <c r="I8" s="88">
        <f t="shared" si="1"/>
        <v>703.1209731065286</v>
      </c>
      <c r="J8" s="88">
        <f t="shared" si="2"/>
        <v>743.42722228913044</v>
      </c>
      <c r="K8" s="88">
        <f t="shared" si="3"/>
        <v>786.0440179997247</v>
      </c>
    </row>
    <row r="9" spans="1:29" ht="14.25" customHeight="1">
      <c r="B9" s="6" t="s">
        <v>65</v>
      </c>
      <c r="C9" s="6">
        <v>9</v>
      </c>
      <c r="D9" s="6">
        <v>42</v>
      </c>
      <c r="E9" s="6">
        <v>85</v>
      </c>
      <c r="F9" s="83">
        <f t="shared" si="4"/>
        <v>366.66666666666669</v>
      </c>
      <c r="G9" s="83">
        <f t="shared" si="0"/>
        <v>102.38095238095238</v>
      </c>
      <c r="H9" s="83">
        <f>(F9+G9)/2</f>
        <v>234.52380952380952</v>
      </c>
      <c r="I9" s="88">
        <f>E9*(1+G9/100)</f>
        <v>172.02380952380952</v>
      </c>
      <c r="J9" s="88">
        <f>I9*(1+G9/100)</f>
        <v>348.14342403628115</v>
      </c>
      <c r="K9" s="88">
        <f>J9*(G9/100+1)</f>
        <v>704.57597721628326</v>
      </c>
    </row>
    <row r="10" spans="1:29" ht="14.25" customHeight="1">
      <c r="B10" s="6" t="s">
        <v>66</v>
      </c>
      <c r="C10" s="6">
        <v>147</v>
      </c>
      <c r="D10" s="6">
        <v>104</v>
      </c>
      <c r="E10" s="6">
        <v>59</v>
      </c>
      <c r="F10" s="83">
        <f t="shared" si="4"/>
        <v>-29.251700680272108</v>
      </c>
      <c r="G10" s="83">
        <f t="shared" si="0"/>
        <v>-43.269230769230766</v>
      </c>
      <c r="H10" s="83">
        <f>(F10+G10)/2</f>
        <v>-36.260465724751441</v>
      </c>
      <c r="I10" s="88">
        <f t="shared" si="1"/>
        <v>37.606325222396656</v>
      </c>
      <c r="J10" s="88">
        <f t="shared" si="2"/>
        <v>23.970096554790963</v>
      </c>
      <c r="K10" s="88">
        <f>J10*(1+H10/100)</f>
        <v>15.278427909351162</v>
      </c>
    </row>
    <row r="11" spans="1:29" ht="14.25" customHeight="1">
      <c r="B11" s="6" t="s">
        <v>67</v>
      </c>
      <c r="C11" s="9"/>
      <c r="D11" s="9"/>
      <c r="E11" s="9"/>
      <c r="F11" s="83"/>
      <c r="G11" s="83"/>
      <c r="H11" s="83"/>
      <c r="K11" s="88">
        <f t="shared" ref="K11" si="5">J11*(1+H11/100)</f>
        <v>0</v>
      </c>
    </row>
    <row r="12" spans="1:29" ht="14.25" customHeight="1">
      <c r="B12" s="6" t="s">
        <v>27</v>
      </c>
      <c r="C12" s="6">
        <v>-536</v>
      </c>
      <c r="D12" s="6">
        <v>-791</v>
      </c>
      <c r="E12" s="6">
        <v>-1892</v>
      </c>
      <c r="F12" s="83">
        <f t="shared" si="4"/>
        <v>47.57462686567164</v>
      </c>
      <c r="G12" s="83">
        <f t="shared" si="0"/>
        <v>139.19089759797725</v>
      </c>
      <c r="H12" s="83">
        <f>(F12+G12)/2</f>
        <v>93.382762231824444</v>
      </c>
      <c r="I12" s="88">
        <f t="shared" si="1"/>
        <v>-3658.8018614261186</v>
      </c>
      <c r="J12" s="88">
        <f t="shared" si="2"/>
        <v>-7075.4921042152382</v>
      </c>
      <c r="K12" s="88">
        <f>J12*(1+H12/100)</f>
        <v>-13682.782072626067</v>
      </c>
    </row>
    <row r="13" spans="1:29" ht="14.25" customHeight="1">
      <c r="B13" s="6" t="s">
        <v>36</v>
      </c>
      <c r="C13" s="6">
        <v>322</v>
      </c>
      <c r="D13" s="6">
        <v>2261</v>
      </c>
      <c r="E13" s="6">
        <v>1838</v>
      </c>
      <c r="F13" s="83">
        <f t="shared" si="4"/>
        <v>602.17391304347825</v>
      </c>
      <c r="G13" s="83">
        <f t="shared" si="0"/>
        <v>-18.708536045997345</v>
      </c>
      <c r="H13" s="83">
        <f>(F13+G13)/2</f>
        <v>291.73268849874046</v>
      </c>
      <c r="I13" s="88">
        <f>E13*(2)</f>
        <v>3676</v>
      </c>
      <c r="J13" s="88">
        <f>I13*(2)</f>
        <v>7352</v>
      </c>
      <c r="K13" s="88">
        <f>J13*(2)</f>
        <v>14704</v>
      </c>
    </row>
    <row r="14" spans="1:29" ht="14.25" customHeight="1">
      <c r="B14" s="6" t="s">
        <v>68</v>
      </c>
      <c r="C14" s="6">
        <v>623</v>
      </c>
      <c r="D14" s="6">
        <v>728</v>
      </c>
      <c r="E14" s="6">
        <v>1057</v>
      </c>
      <c r="F14" s="83">
        <f t="shared" si="4"/>
        <v>16.853932584269664</v>
      </c>
      <c r="G14" s="83">
        <f t="shared" si="0"/>
        <v>45.192307692307693</v>
      </c>
      <c r="H14" s="83">
        <f>(F14+G14)/2</f>
        <v>31.023120138288679</v>
      </c>
      <c r="I14" s="88">
        <f t="shared" si="1"/>
        <v>1384.9143798617113</v>
      </c>
      <c r="J14" s="88">
        <f t="shared" si="2"/>
        <v>1814.5580317386455</v>
      </c>
      <c r="K14" s="88">
        <f>J14*(1+H14/100)</f>
        <v>2377.4905499038919</v>
      </c>
    </row>
    <row r="15" spans="1:29" ht="14.25" customHeight="1">
      <c r="B15" s="6" t="s">
        <v>69</v>
      </c>
      <c r="C15" s="6">
        <v>6356</v>
      </c>
      <c r="D15" s="6">
        <v>8861</v>
      </c>
      <c r="E15" s="6">
        <v>8958</v>
      </c>
      <c r="F15" s="83">
        <f t="shared" si="4"/>
        <v>39.411579609817494</v>
      </c>
      <c r="G15" s="83">
        <f t="shared" si="0"/>
        <v>1.0946845728473085</v>
      </c>
      <c r="H15" s="83">
        <f>(F15+G15)/2</f>
        <v>20.2531320913324</v>
      </c>
      <c r="I15" s="88">
        <f>SUM(I4:I13)</f>
        <v>9190.7035934054038</v>
      </c>
      <c r="J15" s="88">
        <f>SUM(J4:J14)</f>
        <v>12766.470299996497</v>
      </c>
      <c r="K15" s="88">
        <f>SUM(K4:K14)</f>
        <v>15980.162114665434</v>
      </c>
    </row>
    <row r="16" spans="1:29" ht="14.25" customHeight="1">
      <c r="A16" s="95"/>
      <c r="B16" s="94" t="s">
        <v>70</v>
      </c>
      <c r="C16" s="5"/>
      <c r="D16" s="5"/>
      <c r="E16" s="5"/>
      <c r="F16" s="85"/>
      <c r="G16" s="85"/>
      <c r="H16" s="85"/>
      <c r="I16" s="90"/>
      <c r="J16" s="90"/>
      <c r="K16" s="90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4.25" customHeight="1">
      <c r="B17" s="6" t="s">
        <v>71</v>
      </c>
      <c r="C17" s="6">
        <v>-1094</v>
      </c>
      <c r="D17" s="6">
        <v>-1626</v>
      </c>
      <c r="E17" s="6">
        <v>-1331</v>
      </c>
      <c r="F17" s="83">
        <f>100*(D17-C17)/C17</f>
        <v>48.628884826325411</v>
      </c>
      <c r="G17" s="83">
        <f>100*(E17-D17)/D17</f>
        <v>-18.142681426814267</v>
      </c>
      <c r="H17" s="83">
        <f t="shared" ref="H17:H22" si="6">(F17+G17)/2</f>
        <v>15.243101699755572</v>
      </c>
      <c r="I17" s="88">
        <f>E17*(1+H17/100)</f>
        <v>-1533.8856836237467</v>
      </c>
      <c r="J17" s="88">
        <f>I17*(1+H17/100)</f>
        <v>-1767.6974383365055</v>
      </c>
      <c r="K17" s="88">
        <f>J17*(1+H17/100)</f>
        <v>-2037.1493566061131</v>
      </c>
    </row>
    <row r="18" spans="1:29" ht="14.25" customHeight="1">
      <c r="B18" s="6" t="s">
        <v>72</v>
      </c>
      <c r="C18" s="6">
        <v>1231</v>
      </c>
      <c r="D18" s="6">
        <v>1678</v>
      </c>
      <c r="E18" s="6">
        <v>1446</v>
      </c>
      <c r="F18" s="83">
        <f t="shared" ref="F18:F22" si="7">100*(D18-C18)/C18</f>
        <v>36.31194151096669</v>
      </c>
      <c r="G18" s="83">
        <f t="shared" ref="G18:G22" si="8">100*(E18-D18)/D18</f>
        <v>-13.825983313468415</v>
      </c>
      <c r="H18" s="83">
        <f t="shared" si="6"/>
        <v>11.242979098749139</v>
      </c>
      <c r="I18" s="88">
        <f t="shared" ref="I18:I29" si="9">E18*(1+H18/100)</f>
        <v>1608.5734777679127</v>
      </c>
      <c r="J18" s="88">
        <f t="shared" ref="J18:J20" si="10">I18*(1+H18/100)</f>
        <v>1789.4250576613813</v>
      </c>
      <c r="K18" s="88">
        <f t="shared" ref="K18:K20" si="11">J18*(1+H18/100)</f>
        <v>1990.6097428820301</v>
      </c>
    </row>
    <row r="19" spans="1:29" ht="14.25" customHeight="1">
      <c r="B19" s="6" t="s">
        <v>73</v>
      </c>
      <c r="C19" s="6">
        <v>-2998</v>
      </c>
      <c r="D19" s="6">
        <v>-2810</v>
      </c>
      <c r="E19" s="6">
        <v>-3588</v>
      </c>
      <c r="F19" s="83">
        <f t="shared" si="7"/>
        <v>-6.2708472314876582</v>
      </c>
      <c r="G19" s="83">
        <f t="shared" si="8"/>
        <v>27.686832740213521</v>
      </c>
      <c r="H19" s="83">
        <f t="shared" si="6"/>
        <v>10.707992754362932</v>
      </c>
      <c r="I19" s="88">
        <f t="shared" si="9"/>
        <v>-3972.2027800265423</v>
      </c>
      <c r="J19" s="88">
        <f t="shared" si="10"/>
        <v>-4397.5459659003873</v>
      </c>
      <c r="K19" s="88">
        <f t="shared" si="11"/>
        <v>-4868.4348692987805</v>
      </c>
    </row>
    <row r="20" spans="1:29" ht="14.25" customHeight="1">
      <c r="B20" s="6" t="s">
        <v>74</v>
      </c>
      <c r="C20" s="6">
        <v>0</v>
      </c>
      <c r="D20" s="6">
        <v>-1163</v>
      </c>
      <c r="E20" s="6">
        <v>0</v>
      </c>
      <c r="F20" s="83">
        <v>0</v>
      </c>
      <c r="G20" s="83">
        <f t="shared" si="8"/>
        <v>-100</v>
      </c>
      <c r="H20" s="83">
        <f t="shared" si="6"/>
        <v>-50</v>
      </c>
      <c r="I20" s="88">
        <f t="shared" si="9"/>
        <v>0</v>
      </c>
      <c r="J20" s="88">
        <f t="shared" si="10"/>
        <v>0</v>
      </c>
      <c r="K20" s="88">
        <f t="shared" si="11"/>
        <v>0</v>
      </c>
    </row>
    <row r="21" spans="1:29" ht="14.25" customHeight="1">
      <c r="B21" s="6" t="s">
        <v>75</v>
      </c>
      <c r="C21" s="6">
        <v>-4</v>
      </c>
      <c r="D21" s="6">
        <v>30</v>
      </c>
      <c r="E21" s="6">
        <v>-62</v>
      </c>
      <c r="F21" s="83">
        <f t="shared" si="7"/>
        <v>-850</v>
      </c>
      <c r="G21" s="83">
        <f t="shared" si="8"/>
        <v>-306.66666666666669</v>
      </c>
      <c r="H21" s="83">
        <f t="shared" si="6"/>
        <v>-578.33333333333337</v>
      </c>
      <c r="I21" s="88">
        <f>E21*(1.5)</f>
        <v>-93</v>
      </c>
      <c r="J21" s="88">
        <f>I21*(1.5)</f>
        <v>-139.5</v>
      </c>
      <c r="K21" s="88">
        <f>J21*(1.5)</f>
        <v>-209.25</v>
      </c>
    </row>
    <row r="22" spans="1:29" ht="14.25" customHeight="1">
      <c r="B22" s="6" t="s">
        <v>76</v>
      </c>
      <c r="C22" s="6">
        <v>-2865</v>
      </c>
      <c r="D22" s="6">
        <v>-3891</v>
      </c>
      <c r="E22" s="6">
        <v>-3535</v>
      </c>
      <c r="F22" s="83">
        <f t="shared" si="7"/>
        <v>35.811518324607327</v>
      </c>
      <c r="G22" s="83">
        <f t="shared" si="8"/>
        <v>-9.1493189411462357</v>
      </c>
      <c r="H22" s="83">
        <f t="shared" si="6"/>
        <v>13.331099691730547</v>
      </c>
      <c r="I22" s="88">
        <f>SUM(I17:I21)</f>
        <v>-3990.5149858823761</v>
      </c>
      <c r="J22" s="88">
        <f>SUM(J17:J21)</f>
        <v>-4515.3183465755119</v>
      </c>
      <c r="K22" s="88">
        <f>SUM(K17:K21)</f>
        <v>-5124.2244830228638</v>
      </c>
    </row>
    <row r="23" spans="1:29" ht="14.25" customHeight="1">
      <c r="A23" s="95"/>
      <c r="B23" s="94" t="s">
        <v>77</v>
      </c>
      <c r="C23" s="5"/>
      <c r="D23" s="5"/>
      <c r="E23" s="5"/>
      <c r="F23" s="85"/>
      <c r="G23" s="85"/>
      <c r="H23" s="85"/>
      <c r="I23" s="92"/>
      <c r="J23" s="90"/>
      <c r="K23" s="90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4.25" customHeight="1">
      <c r="B24" s="6" t="s">
        <v>78</v>
      </c>
      <c r="C24" s="6">
        <v>210</v>
      </c>
      <c r="D24" s="6">
        <v>137</v>
      </c>
      <c r="E24" s="6">
        <v>188</v>
      </c>
      <c r="F24" s="83">
        <f>100*(D24-C24)/C24</f>
        <v>-34.761904761904759</v>
      </c>
      <c r="G24" s="83">
        <f>100*(E24-D24)/D24</f>
        <v>37.226277372262771</v>
      </c>
      <c r="H24" s="83">
        <f>(F24+G24)/2</f>
        <v>1.2321863051790061</v>
      </c>
      <c r="I24" s="88">
        <f t="shared" si="9"/>
        <v>190.31651025373654</v>
      </c>
      <c r="J24" s="88">
        <f>I24*(1+H24/100)</f>
        <v>192.66156422957769</v>
      </c>
      <c r="K24" s="88">
        <f>J24*(1+H24/100)</f>
        <v>195.03551363935821</v>
      </c>
    </row>
    <row r="25" spans="1:29" ht="14.25" customHeight="1">
      <c r="B25" s="6" t="s">
        <v>79</v>
      </c>
      <c r="C25" s="6">
        <v>0</v>
      </c>
      <c r="D25" s="6">
        <v>0</v>
      </c>
      <c r="E25" s="6">
        <v>41</v>
      </c>
      <c r="F25" s="83">
        <v>0</v>
      </c>
      <c r="G25" s="83">
        <v>0</v>
      </c>
      <c r="H25" s="83">
        <f>(F25+G25)/2</f>
        <v>0</v>
      </c>
      <c r="I25" s="88">
        <f t="shared" si="9"/>
        <v>41</v>
      </c>
      <c r="J25" s="88">
        <f>I25*(1+H25/100)</f>
        <v>41</v>
      </c>
      <c r="K25" s="88">
        <f>J25*(1+H25/100)</f>
        <v>41</v>
      </c>
    </row>
    <row r="26" spans="1:29" ht="14.25" customHeight="1">
      <c r="B26" s="6" t="s">
        <v>80</v>
      </c>
      <c r="C26" s="6">
        <v>298</v>
      </c>
      <c r="D26" s="6">
        <v>3992</v>
      </c>
      <c r="E26" s="6">
        <v>0</v>
      </c>
      <c r="F26" s="83">
        <f t="shared" ref="F26:F37" si="12">100*(D26-C26)/C26</f>
        <v>1239.5973154362416</v>
      </c>
      <c r="G26" s="83">
        <f t="shared" ref="G26:G28" si="13">100*(E26-D26)/D26</f>
        <v>-100</v>
      </c>
      <c r="H26" s="83">
        <v>0</v>
      </c>
      <c r="I26" s="88">
        <f t="shared" si="9"/>
        <v>0</v>
      </c>
      <c r="J26" s="93">
        <v>0</v>
      </c>
      <c r="K26" s="93">
        <v>0</v>
      </c>
    </row>
    <row r="27" spans="1:29" ht="14.25" customHeight="1">
      <c r="B27" s="6" t="s">
        <v>81</v>
      </c>
      <c r="C27" s="6">
        <v>-89</v>
      </c>
      <c r="D27" s="6">
        <v>-3200</v>
      </c>
      <c r="E27" s="6">
        <v>-94</v>
      </c>
      <c r="F27" s="83">
        <f t="shared" si="12"/>
        <v>3495.5056179775279</v>
      </c>
      <c r="G27" s="83">
        <f t="shared" si="13"/>
        <v>-97.0625</v>
      </c>
      <c r="H27" s="83">
        <f>(F27+G27)/2</f>
        <v>1699.2215589887639</v>
      </c>
      <c r="I27" s="88">
        <v>-302</v>
      </c>
      <c r="J27" s="88">
        <v>-302</v>
      </c>
      <c r="K27" s="88">
        <v>-303</v>
      </c>
    </row>
    <row r="28" spans="1:29" ht="14.25" customHeight="1">
      <c r="B28" s="6" t="s">
        <v>82</v>
      </c>
      <c r="C28" s="6">
        <v>-272</v>
      </c>
      <c r="D28" s="6">
        <v>-330</v>
      </c>
      <c r="E28" s="6">
        <v>-312</v>
      </c>
      <c r="F28" s="83">
        <f t="shared" si="12"/>
        <v>21.323529411764707</v>
      </c>
      <c r="G28" s="83">
        <f t="shared" si="13"/>
        <v>-5.4545454545454541</v>
      </c>
      <c r="H28" s="83">
        <f>(F28+G28)/2</f>
        <v>7.9344919786096266</v>
      </c>
      <c r="I28" s="88">
        <f t="shared" si="9"/>
        <v>-336.75561497326203</v>
      </c>
      <c r="J28" s="88">
        <f>I28*(1+H28/100)</f>
        <v>-363.47546223083305</v>
      </c>
      <c r="K28" s="88">
        <f>J28*(1+H28/100)</f>
        <v>-392.31539362575273</v>
      </c>
    </row>
    <row r="29" spans="1:29" ht="14.25" customHeight="1">
      <c r="B29" s="6" t="s">
        <v>83</v>
      </c>
      <c r="C29" s="6">
        <v>-247</v>
      </c>
      <c r="D29" s="6">
        <v>-196</v>
      </c>
      <c r="E29" s="6">
        <v>-496</v>
      </c>
      <c r="F29" s="83">
        <f t="shared" si="12"/>
        <v>-20.647773279352226</v>
      </c>
      <c r="G29" s="83">
        <f t="shared" ref="G29" si="14">(E29-D29)/D29</f>
        <v>1.5306122448979591</v>
      </c>
      <c r="H29" s="83">
        <f>(F29+G29)/2</f>
        <v>-9.5585805172271332</v>
      </c>
      <c r="I29" s="88">
        <f t="shared" si="9"/>
        <v>-448.5894406345534</v>
      </c>
      <c r="J29" s="88">
        <f>I29*(1+H29/100)</f>
        <v>-405.71065775972079</v>
      </c>
      <c r="K29" s="88">
        <f t="shared" ref="K29:K30" si="15">J29*(1+H29/100)</f>
        <v>-366.93047787078609</v>
      </c>
    </row>
    <row r="30" spans="1:29" s="58" customFormat="1" ht="14.25" customHeight="1">
      <c r="A30" s="87"/>
      <c r="B30" s="63" t="s">
        <v>195</v>
      </c>
      <c r="C30" s="6"/>
      <c r="D30" s="6"/>
      <c r="E30" s="6"/>
      <c r="F30" s="83"/>
      <c r="G30" s="83"/>
      <c r="H30" s="83"/>
      <c r="I30" s="88">
        <v>-45</v>
      </c>
      <c r="J30" s="88">
        <v>0</v>
      </c>
      <c r="K30" s="88">
        <f t="shared" si="15"/>
        <v>0</v>
      </c>
    </row>
    <row r="31" spans="1:29" ht="14.25" customHeight="1">
      <c r="B31" s="6" t="s">
        <v>84</v>
      </c>
      <c r="C31" s="6">
        <v>-1038</v>
      </c>
      <c r="D31" s="6">
        <v>-1479</v>
      </c>
      <c r="E31" s="6">
        <v>-5748</v>
      </c>
      <c r="F31" s="83">
        <f t="shared" si="12"/>
        <v>42.48554913294798</v>
      </c>
      <c r="G31" s="83">
        <f>100*(E31-D31)/D31</f>
        <v>288.64097363083164</v>
      </c>
      <c r="H31" s="83">
        <f>(F31+G31)/2</f>
        <v>165.56326138188982</v>
      </c>
      <c r="I31" s="88">
        <f>E31*1.15</f>
        <v>-6610.2</v>
      </c>
      <c r="J31" s="88">
        <f>I31*(1.15)</f>
        <v>-7601.73</v>
      </c>
      <c r="K31" s="88">
        <f>J31*(1.15)</f>
        <v>-8741.9894999999997</v>
      </c>
    </row>
    <row r="32" spans="1:29" ht="14.25" customHeight="1">
      <c r="A32" s="58"/>
      <c r="B32" s="6" t="s">
        <v>85</v>
      </c>
      <c r="C32" s="6">
        <v>-9</v>
      </c>
      <c r="D32" s="6">
        <v>-71</v>
      </c>
      <c r="E32" s="6">
        <v>-67</v>
      </c>
      <c r="F32" s="83">
        <f t="shared" si="12"/>
        <v>688.88888888888891</v>
      </c>
      <c r="G32" s="83">
        <f t="shared" ref="G32:G37" si="16">100*(E32-D32)/D32</f>
        <v>-5.6338028169014081</v>
      </c>
      <c r="H32" s="83">
        <f>(F32+G32)/2</f>
        <v>341.62754303599377</v>
      </c>
      <c r="I32" s="88">
        <f>E32*(1+1.2)</f>
        <v>-147.4</v>
      </c>
      <c r="J32" s="88">
        <f>I32*(1.2)</f>
        <v>-176.88</v>
      </c>
      <c r="K32" s="88">
        <f>J32*(1.2)</f>
        <v>-212.256</v>
      </c>
    </row>
    <row r="33" spans="1:29" ht="14.25" customHeight="1">
      <c r="B33" s="6" t="s">
        <v>86</v>
      </c>
      <c r="C33" s="6">
        <v>-1147</v>
      </c>
      <c r="D33" s="6">
        <v>-1147</v>
      </c>
      <c r="E33" s="6">
        <v>-6488</v>
      </c>
      <c r="F33" s="83">
        <f>100*(D33-C33)/C33</f>
        <v>0</v>
      </c>
      <c r="G33" s="83">
        <f t="shared" si="16"/>
        <v>465.64952048823017</v>
      </c>
      <c r="H33" s="83">
        <f>G33</f>
        <v>465.64952048823017</v>
      </c>
      <c r="I33" s="88">
        <f>SUM(I24:I32)</f>
        <v>-7658.6285453540786</v>
      </c>
      <c r="J33" s="88">
        <f>SUM(J24:J32)</f>
        <v>-8616.1345557609748</v>
      </c>
      <c r="K33" s="88">
        <f>SUM(K24:K32)</f>
        <v>-9780.4558578571796</v>
      </c>
    </row>
    <row r="34" spans="1:29" ht="14.25" customHeight="1">
      <c r="B34" s="6" t="s">
        <v>87</v>
      </c>
      <c r="C34" s="6">
        <v>-15</v>
      </c>
      <c r="D34" s="6">
        <v>70</v>
      </c>
      <c r="E34" s="6">
        <v>46</v>
      </c>
      <c r="F34" s="83">
        <f>(100*C34)/(C15+C22+C33)</f>
        <v>-0.63993174061433444</v>
      </c>
      <c r="G34" s="83">
        <f>(E34*100)/(D15+D22+D33)</f>
        <v>1.2032435260266807</v>
      </c>
      <c r="H34" s="83">
        <f>(F34+G34)/2</f>
        <v>0.28165589270617314</v>
      </c>
      <c r="I34" s="88">
        <f>(I15+I22+I33)*(H34/100)</f>
        <v>-6.9243409535431342</v>
      </c>
      <c r="J34" s="88">
        <f>(J15+J22+J33)*(H34/100)</f>
        <v>-1.0279950068429184</v>
      </c>
      <c r="K34" s="88">
        <f>(K15+K22+K33)*(H34/100)</f>
        <v>3.0291577908474259</v>
      </c>
    </row>
    <row r="35" spans="1:29" ht="14.25" customHeight="1">
      <c r="B35" s="6" t="s">
        <v>88</v>
      </c>
      <c r="C35" s="6">
        <v>2329</v>
      </c>
      <c r="D35" s="6">
        <v>3893</v>
      </c>
      <c r="E35" s="6">
        <v>-1019</v>
      </c>
      <c r="F35" s="83">
        <f t="shared" si="12"/>
        <v>67.153284671532845</v>
      </c>
      <c r="G35" s="83">
        <f t="shared" si="16"/>
        <v>-126.17518623169792</v>
      </c>
      <c r="H35" s="83">
        <f>(F35+G35)/2</f>
        <v>-29.510950780082538</v>
      </c>
      <c r="I35" s="88">
        <f>I15+I22+I33+I34</f>
        <v>-2465.3642787845938</v>
      </c>
      <c r="J35" s="88">
        <f>(J15+J22+J33+J34)</f>
        <v>-366.01059734683207</v>
      </c>
      <c r="K35" s="88">
        <f>K15+K22+K33+K34</f>
        <v>1078.5109315762375</v>
      </c>
    </row>
    <row r="36" spans="1:29" ht="14.25" customHeight="1">
      <c r="B36" s="6" t="s">
        <v>89</v>
      </c>
      <c r="C36" s="6">
        <v>6055</v>
      </c>
      <c r="D36" s="6">
        <v>8384</v>
      </c>
      <c r="E36" s="6">
        <v>12277</v>
      </c>
      <c r="F36" s="83">
        <f t="shared" si="12"/>
        <v>38.464079273327826</v>
      </c>
      <c r="G36" s="83">
        <f t="shared" si="16"/>
        <v>46.433683206106871</v>
      </c>
      <c r="H36" s="83">
        <f>(F36+G36)/2</f>
        <v>42.448881239717352</v>
      </c>
      <c r="I36" s="88">
        <v>11258</v>
      </c>
      <c r="J36" s="88">
        <f>I37</f>
        <v>8792.6357212154071</v>
      </c>
      <c r="K36" s="88">
        <f>J37</f>
        <v>8426.6251238685745</v>
      </c>
    </row>
    <row r="37" spans="1:29" ht="14.25" customHeight="1">
      <c r="B37" s="6" t="s">
        <v>90</v>
      </c>
      <c r="C37" s="6">
        <v>8384</v>
      </c>
      <c r="D37" s="6">
        <v>12277</v>
      </c>
      <c r="E37" s="6">
        <v>11258</v>
      </c>
      <c r="F37" s="83">
        <f t="shared" si="12"/>
        <v>46.433683206106871</v>
      </c>
      <c r="G37" s="83">
        <f t="shared" si="16"/>
        <v>-8.3000733078113544</v>
      </c>
      <c r="H37" s="83">
        <f>(F37+G37)/2</f>
        <v>19.066804949147759</v>
      </c>
      <c r="I37" s="88">
        <f>I35+I36</f>
        <v>8792.6357212154071</v>
      </c>
      <c r="J37" s="88">
        <f>J35+J36</f>
        <v>8426.6251238685745</v>
      </c>
      <c r="K37" s="88">
        <f>K36+K35</f>
        <v>9505.1360554448111</v>
      </c>
    </row>
    <row r="38" spans="1:29" ht="14.25" customHeight="1">
      <c r="B38" s="4" t="s">
        <v>91</v>
      </c>
      <c r="C38" s="5"/>
      <c r="D38" s="5"/>
      <c r="E38" s="5"/>
      <c r="F38" s="85"/>
      <c r="G38" s="85"/>
      <c r="H38" s="85"/>
      <c r="I38" s="90"/>
      <c r="J38" s="90"/>
      <c r="K38" s="90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6" t="s">
        <v>92</v>
      </c>
      <c r="C39" s="6">
        <v>141</v>
      </c>
      <c r="D39" s="6">
        <v>124</v>
      </c>
      <c r="E39" s="6">
        <v>149</v>
      </c>
      <c r="F39" s="83">
        <f>100*(D39-C39)/C39</f>
        <v>-12.056737588652481</v>
      </c>
      <c r="G39" s="83">
        <f>100*(E39-D39)/D39</f>
        <v>20.161290322580644</v>
      </c>
      <c r="H39" s="83">
        <f>(F39+G39)/2</f>
        <v>4.0522763669640813</v>
      </c>
      <c r="I39" s="88">
        <f>E39*(1+H39/100)</f>
        <v>155.03789178677647</v>
      </c>
      <c r="J39" s="88">
        <f>I39*(1+H39/100)</f>
        <v>161.32045563549136</v>
      </c>
      <c r="K39" s="88">
        <f>J39*(1+H39/100)</f>
        <v>167.85760633428714</v>
      </c>
    </row>
    <row r="40" spans="1:29" ht="14.25" customHeight="1">
      <c r="B40" s="6" t="s">
        <v>93</v>
      </c>
      <c r="C40" s="6">
        <v>1187</v>
      </c>
      <c r="D40" s="6">
        <v>1052</v>
      </c>
      <c r="E40" s="6">
        <v>1527</v>
      </c>
      <c r="F40" s="83">
        <f>100*(D40-C40)/C40</f>
        <v>-11.373209772535805</v>
      </c>
      <c r="G40" s="83">
        <f>100*(E40-D40)/D40</f>
        <v>45.152091254752854</v>
      </c>
      <c r="H40" s="83">
        <f>(F40+G40)/2</f>
        <v>16.889440741108523</v>
      </c>
      <c r="I40" s="88">
        <f>E40*(1+H40/100)</f>
        <v>1784.901760116727</v>
      </c>
      <c r="J40" s="88">
        <f>I40*(1+H40/100)</f>
        <v>2086.3616851786446</v>
      </c>
      <c r="K40" s="88">
        <f t="shared" ref="K40:K42" si="17">J40*(1+H40/100)</f>
        <v>2438.7365056420849</v>
      </c>
    </row>
    <row r="41" spans="1:29" ht="14.25" customHeight="1">
      <c r="B41" s="4" t="s">
        <v>94</v>
      </c>
      <c r="C41" s="5"/>
      <c r="D41" s="5"/>
      <c r="E41" s="5"/>
      <c r="F41" s="86"/>
      <c r="G41" s="85"/>
      <c r="H41" s="85"/>
      <c r="I41" s="90"/>
      <c r="J41" s="90"/>
      <c r="K41" s="90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6" t="s">
        <v>95</v>
      </c>
      <c r="C42" s="6">
        <v>286</v>
      </c>
      <c r="D42" s="6">
        <v>0</v>
      </c>
      <c r="E42" s="6">
        <v>0</v>
      </c>
      <c r="F42" s="83">
        <v>0</v>
      </c>
      <c r="G42" s="83">
        <v>0</v>
      </c>
      <c r="H42" s="83">
        <v>0</v>
      </c>
      <c r="I42" s="93">
        <v>0</v>
      </c>
      <c r="J42" s="88">
        <f t="shared" ref="J42" si="18">I42*(1+H42/100)</f>
        <v>0</v>
      </c>
      <c r="K42" s="88">
        <f t="shared" si="17"/>
        <v>0</v>
      </c>
    </row>
    <row r="43" spans="1:29" ht="14.25" customHeight="1">
      <c r="G43" s="83"/>
      <c r="H43" s="83"/>
    </row>
    <row r="44" spans="1:29" ht="14.25" customHeight="1">
      <c r="H44" s="83"/>
    </row>
    <row r="45" spans="1:29" ht="14.25" customHeight="1">
      <c r="H45" s="83"/>
    </row>
    <row r="46" spans="1:29" ht="14.25" customHeight="1">
      <c r="H46" s="83"/>
    </row>
    <row r="47" spans="1:29" ht="14.25" customHeight="1"/>
    <row r="48" spans="1:2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ignoredErrors>
    <ignoredError sqref="H33:I33 I13:K13 J35 F34:G34 I9:J9 K9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workbookViewId="0"/>
  </sheetViews>
  <sheetFormatPr defaultColWidth="14.42578125" defaultRowHeight="15" customHeight="1"/>
  <cols>
    <col min="1" max="1" width="8.85546875" customWidth="1"/>
    <col min="2" max="2" width="27.85546875" customWidth="1"/>
    <col min="3" max="10" width="8.42578125" customWidth="1"/>
  </cols>
  <sheetData>
    <row r="1" spans="2:13" ht="14.25" customHeight="1">
      <c r="L1" s="97" t="s">
        <v>96</v>
      </c>
      <c r="M1" s="98"/>
    </row>
    <row r="2" spans="2:13" ht="14.25" customHeight="1">
      <c r="B2" s="16" t="s">
        <v>97</v>
      </c>
      <c r="C2" s="16"/>
      <c r="D2" s="16"/>
      <c r="E2" s="16"/>
      <c r="F2" s="16"/>
      <c r="G2" s="16"/>
      <c r="H2" s="16"/>
      <c r="I2" s="16"/>
      <c r="J2" s="16"/>
      <c r="L2" s="98"/>
      <c r="M2" s="98"/>
    </row>
    <row r="3" spans="2:13" ht="14.25" customHeight="1">
      <c r="B3" s="17" t="s">
        <v>98</v>
      </c>
      <c r="C3" s="18">
        <v>43830</v>
      </c>
      <c r="D3" s="18">
        <v>44196</v>
      </c>
      <c r="E3" s="18">
        <v>44561</v>
      </c>
      <c r="F3" s="19">
        <v>44926</v>
      </c>
      <c r="G3" s="19">
        <v>45291</v>
      </c>
      <c r="H3" s="19">
        <v>45657</v>
      </c>
      <c r="I3" s="19">
        <v>46022</v>
      </c>
      <c r="J3" s="19">
        <v>46387</v>
      </c>
      <c r="L3" s="20" t="s">
        <v>99</v>
      </c>
    </row>
    <row r="4" spans="2:13" ht="14.25" customHeight="1">
      <c r="B4" s="21" t="s">
        <v>100</v>
      </c>
      <c r="C4" s="11">
        <f>SUM('Balance Sheet'!C11:C12)</f>
        <v>19681</v>
      </c>
      <c r="D4" s="11">
        <f>SUM('Balance Sheet'!D11:D12)</f>
        <v>20890</v>
      </c>
      <c r="E4" s="11">
        <f>SUM('Balance Sheet'!E11:E12)</f>
        <v>24595</v>
      </c>
      <c r="F4" s="11"/>
      <c r="G4" s="11"/>
      <c r="H4" s="11"/>
      <c r="I4" s="11"/>
      <c r="J4" s="11"/>
      <c r="L4" s="20" t="s">
        <v>101</v>
      </c>
    </row>
    <row r="5" spans="2:13" ht="14.25" customHeight="1">
      <c r="B5" s="21" t="s">
        <v>102</v>
      </c>
      <c r="C5" s="11">
        <f>'Free Cash Flow'!C11</f>
        <v>1492</v>
      </c>
      <c r="D5" s="11">
        <f>'Free Cash Flow'!D11</f>
        <v>1645</v>
      </c>
      <c r="E5" s="11">
        <f>'Free Cash Flow'!E11</f>
        <v>1781</v>
      </c>
      <c r="F5" s="11"/>
      <c r="G5" s="11"/>
      <c r="H5" s="11"/>
      <c r="I5" s="11"/>
      <c r="J5" s="11"/>
      <c r="L5" s="20" t="s">
        <v>103</v>
      </c>
    </row>
    <row r="6" spans="2:13" ht="14.25" customHeight="1">
      <c r="B6" s="21" t="s">
        <v>104</v>
      </c>
      <c r="C6" s="11">
        <f t="shared" ref="C6:E6" si="0">C7-C4+C5</f>
        <v>2701</v>
      </c>
      <c r="D6" s="11">
        <f t="shared" si="0"/>
        <v>5350</v>
      </c>
      <c r="E6" s="11">
        <f t="shared" si="0"/>
        <v>3568</v>
      </c>
      <c r="F6" s="11"/>
      <c r="G6" s="11"/>
      <c r="H6" s="11"/>
      <c r="I6" s="11"/>
      <c r="J6" s="11"/>
      <c r="L6" s="22" t="s">
        <v>105</v>
      </c>
    </row>
    <row r="7" spans="2:13" ht="14.25" customHeight="1">
      <c r="B7" s="23" t="s">
        <v>106</v>
      </c>
      <c r="C7" s="24">
        <f>SUM('Balance Sheet'!D11:D12)</f>
        <v>20890</v>
      </c>
      <c r="D7" s="24">
        <f>SUM('Balance Sheet'!E11:E12)</f>
        <v>24595</v>
      </c>
      <c r="E7" s="24">
        <f>SUM('Balance Sheet'!F11:F12)</f>
        <v>26382</v>
      </c>
      <c r="F7" s="24"/>
      <c r="G7" s="24"/>
      <c r="H7" s="24"/>
      <c r="I7" s="24"/>
      <c r="J7" s="24"/>
    </row>
    <row r="8" spans="2:13" ht="14.25" customHeight="1">
      <c r="E8" s="11"/>
    </row>
    <row r="9" spans="2:13" ht="14.25" customHeight="1">
      <c r="B9" s="16" t="s">
        <v>107</v>
      </c>
      <c r="C9" s="16"/>
      <c r="D9" s="16"/>
      <c r="E9" s="16"/>
      <c r="F9" s="16"/>
      <c r="G9" s="16"/>
      <c r="H9" s="16"/>
      <c r="I9" s="16"/>
      <c r="J9" s="16"/>
    </row>
    <row r="10" spans="2:13" ht="14.25" customHeight="1">
      <c r="B10" s="17" t="s">
        <v>98</v>
      </c>
      <c r="C10" s="18">
        <v>43830</v>
      </c>
      <c r="D10" s="18">
        <v>44196</v>
      </c>
      <c r="E10" s="18">
        <v>44561</v>
      </c>
      <c r="F10" s="19">
        <v>44926</v>
      </c>
      <c r="G10" s="19">
        <v>45291</v>
      </c>
      <c r="H10" s="19">
        <v>45657</v>
      </c>
      <c r="I10" s="19">
        <v>46022</v>
      </c>
      <c r="J10" s="19">
        <v>46387</v>
      </c>
    </row>
    <row r="11" spans="2:13" ht="14.25" customHeight="1">
      <c r="B11" s="25" t="s">
        <v>108</v>
      </c>
      <c r="C11" s="26">
        <f t="shared" ref="C11:E11" si="1">C5/C4</f>
        <v>7.5809156038819159E-2</v>
      </c>
      <c r="D11" s="26">
        <f t="shared" si="1"/>
        <v>7.8745811393011012E-2</v>
      </c>
      <c r="E11" s="26">
        <f t="shared" si="1"/>
        <v>7.2413092091888592E-2</v>
      </c>
      <c r="F11" s="26">
        <f>AVERAGE(C11:E11)</f>
        <v>7.5656019841239583E-2</v>
      </c>
      <c r="G11" s="26">
        <f t="shared" ref="G11:J11" si="2">F11</f>
        <v>7.5656019841239583E-2</v>
      </c>
      <c r="H11" s="26">
        <f t="shared" si="2"/>
        <v>7.5656019841239583E-2</v>
      </c>
      <c r="I11" s="26">
        <f t="shared" si="2"/>
        <v>7.5656019841239583E-2</v>
      </c>
      <c r="J11" s="26">
        <f t="shared" si="2"/>
        <v>7.5656019841239583E-2</v>
      </c>
    </row>
    <row r="12" spans="2:13" ht="14.25" customHeight="1">
      <c r="B12" s="25" t="s">
        <v>109</v>
      </c>
      <c r="C12" s="26">
        <f t="shared" ref="C12:E12" si="3">C6/C4</f>
        <v>0.13723896143488643</v>
      </c>
      <c r="D12" s="26">
        <f t="shared" si="3"/>
        <v>0.25610339875538535</v>
      </c>
      <c r="E12" s="26">
        <f t="shared" si="3"/>
        <v>0.14507013620654605</v>
      </c>
      <c r="F12" s="26">
        <v>0.15</v>
      </c>
      <c r="G12" s="26">
        <f t="shared" ref="G12:J12" si="4">F12</f>
        <v>0.15</v>
      </c>
      <c r="H12" s="26">
        <f t="shared" si="4"/>
        <v>0.15</v>
      </c>
      <c r="I12" s="26">
        <f t="shared" si="4"/>
        <v>0.15</v>
      </c>
      <c r="J12" s="26">
        <f t="shared" si="4"/>
        <v>0.15</v>
      </c>
    </row>
    <row r="13" spans="2:13" ht="14.25" customHeight="1">
      <c r="C13" s="27"/>
      <c r="D13" s="27"/>
      <c r="E13" s="27"/>
      <c r="F13" s="27"/>
      <c r="G13" s="27"/>
      <c r="H13" s="27"/>
      <c r="I13" s="27"/>
      <c r="J13" s="27"/>
    </row>
    <row r="14" spans="2:13" ht="14.25" customHeight="1">
      <c r="C14" s="27"/>
      <c r="D14" s="27"/>
      <c r="E14" s="27"/>
      <c r="F14" s="27"/>
      <c r="G14" s="27"/>
      <c r="H14" s="27"/>
      <c r="I14" s="27"/>
      <c r="J14" s="27"/>
    </row>
    <row r="15" spans="2:13" ht="14.25" customHeight="1">
      <c r="C15" s="27"/>
      <c r="D15" s="27"/>
      <c r="E15" s="27"/>
      <c r="F15" s="27"/>
      <c r="G15" s="27"/>
      <c r="H15" s="27"/>
      <c r="I15" s="27"/>
      <c r="J15" s="27"/>
    </row>
    <row r="16" spans="2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tabSelected="1" workbookViewId="0">
      <selection activeCell="R20" sqref="R20"/>
    </sheetView>
  </sheetViews>
  <sheetFormatPr defaultColWidth="14.42578125" defaultRowHeight="15" customHeight="1"/>
  <cols>
    <col min="1" max="1" width="8.85546875" customWidth="1"/>
    <col min="2" max="2" width="45.42578125" customWidth="1"/>
    <col min="3" max="10" width="10.42578125" customWidth="1"/>
  </cols>
  <sheetData>
    <row r="1" spans="2:13" ht="14.25" customHeight="1">
      <c r="L1" s="97" t="s">
        <v>96</v>
      </c>
      <c r="M1" s="98"/>
    </row>
    <row r="2" spans="2:13" ht="14.25" customHeight="1">
      <c r="B2" s="16" t="s">
        <v>110</v>
      </c>
      <c r="C2" s="16"/>
      <c r="D2" s="16"/>
      <c r="E2" s="16"/>
      <c r="F2" s="16"/>
      <c r="G2" s="16"/>
      <c r="H2" s="16"/>
      <c r="I2" s="16"/>
      <c r="J2" s="16"/>
      <c r="L2" s="98"/>
      <c r="M2" s="98"/>
    </row>
    <row r="3" spans="2:13" ht="14.25" customHeight="1">
      <c r="B3" s="17" t="s">
        <v>98</v>
      </c>
      <c r="C3" s="18">
        <v>43830</v>
      </c>
      <c r="D3" s="18">
        <v>44196</v>
      </c>
      <c r="E3" s="18">
        <v>44561</v>
      </c>
      <c r="F3" s="19">
        <v>44926</v>
      </c>
      <c r="G3" s="19">
        <v>45291</v>
      </c>
      <c r="H3" s="19">
        <v>45657</v>
      </c>
      <c r="I3" s="19">
        <v>46022</v>
      </c>
      <c r="J3" s="19">
        <v>46387</v>
      </c>
      <c r="L3" s="22" t="s">
        <v>111</v>
      </c>
    </row>
    <row r="4" spans="2:13" ht="14.25" customHeight="1">
      <c r="B4" s="21" t="s">
        <v>112</v>
      </c>
      <c r="C4" s="28">
        <f>'Income Statement'!C5</f>
        <v>152703</v>
      </c>
      <c r="D4" s="28">
        <f>'Income Statement'!D5</f>
        <v>166761</v>
      </c>
      <c r="E4" s="28">
        <f>'Income Statement'!E5</f>
        <v>195929</v>
      </c>
      <c r="F4" s="28"/>
      <c r="G4" s="28"/>
      <c r="H4" s="28"/>
      <c r="I4" s="28"/>
      <c r="J4" s="28"/>
      <c r="L4" s="22" t="s">
        <v>113</v>
      </c>
    </row>
    <row r="5" spans="2:13" ht="14.25" customHeight="1">
      <c r="B5" s="29" t="s">
        <v>114</v>
      </c>
      <c r="C5" s="30">
        <f>'Income Statement'!C7</f>
        <v>132886</v>
      </c>
      <c r="D5" s="30">
        <f>'Income Statement'!D7</f>
        <v>144939</v>
      </c>
      <c r="E5" s="30">
        <f>'Income Statement'!E7</f>
        <v>170684</v>
      </c>
      <c r="F5" s="30"/>
      <c r="G5" s="30"/>
      <c r="H5" s="30"/>
      <c r="I5" s="30"/>
      <c r="J5" s="30"/>
      <c r="L5" s="22" t="s">
        <v>115</v>
      </c>
    </row>
    <row r="6" spans="2:13" ht="14.25" customHeight="1">
      <c r="B6" s="31" t="s">
        <v>116</v>
      </c>
      <c r="C6" s="32">
        <f t="shared" ref="C6:E6" si="0">C4-C5</f>
        <v>19817</v>
      </c>
      <c r="D6" s="32">
        <f t="shared" si="0"/>
        <v>21822</v>
      </c>
      <c r="E6" s="32">
        <f t="shared" si="0"/>
        <v>25245</v>
      </c>
      <c r="F6" s="32"/>
      <c r="G6" s="32"/>
      <c r="H6" s="32"/>
      <c r="I6" s="32"/>
      <c r="J6" s="32"/>
      <c r="L6" s="22" t="s">
        <v>117</v>
      </c>
    </row>
    <row r="7" spans="2:13" ht="14.25" customHeight="1">
      <c r="B7" s="21" t="s">
        <v>118</v>
      </c>
      <c r="C7" s="28"/>
      <c r="D7" s="28"/>
      <c r="E7" s="28"/>
      <c r="F7" s="28"/>
      <c r="G7" s="28"/>
      <c r="H7" s="28"/>
      <c r="I7" s="28"/>
      <c r="J7" s="28"/>
      <c r="L7" s="22" t="s">
        <v>119</v>
      </c>
    </row>
    <row r="8" spans="2:13" ht="14.25" customHeight="1">
      <c r="B8" s="21" t="s">
        <v>120</v>
      </c>
      <c r="C8" s="28">
        <f>SUM('Income Statement'!C8,'Income Statement'!C10)</f>
        <v>13588</v>
      </c>
      <c r="D8" s="28">
        <f>SUM('Income Statement'!D8,'Income Statement'!D10)</f>
        <v>14742</v>
      </c>
      <c r="E8" s="28">
        <f>SUM('Income Statement'!E8,'Income Statement'!E10)</f>
        <v>16756</v>
      </c>
      <c r="F8" s="28"/>
      <c r="G8" s="28"/>
      <c r="H8" s="28"/>
      <c r="I8" s="28"/>
      <c r="J8" s="28"/>
      <c r="L8" s="22" t="s">
        <v>121</v>
      </c>
    </row>
    <row r="9" spans="2:13" ht="14.25" customHeight="1">
      <c r="B9" s="29" t="s">
        <v>122</v>
      </c>
      <c r="C9" s="30">
        <f t="shared" ref="C9:E9" si="1">SUM(C8)</f>
        <v>13588</v>
      </c>
      <c r="D9" s="30">
        <f t="shared" si="1"/>
        <v>14742</v>
      </c>
      <c r="E9" s="30">
        <f t="shared" si="1"/>
        <v>16756</v>
      </c>
      <c r="F9" s="30"/>
      <c r="G9" s="30"/>
      <c r="H9" s="30"/>
      <c r="I9" s="30"/>
      <c r="J9" s="30"/>
      <c r="L9" s="22" t="s">
        <v>123</v>
      </c>
    </row>
    <row r="10" spans="2:13" ht="14.25" customHeight="1">
      <c r="B10" s="31" t="s">
        <v>124</v>
      </c>
      <c r="C10" s="32">
        <f t="shared" ref="C10:E10" si="2">C6-C9</f>
        <v>6229</v>
      </c>
      <c r="D10" s="32">
        <f t="shared" si="2"/>
        <v>7080</v>
      </c>
      <c r="E10" s="32">
        <f t="shared" si="2"/>
        <v>8489</v>
      </c>
      <c r="F10" s="32"/>
      <c r="G10" s="32"/>
      <c r="H10" s="32"/>
      <c r="I10" s="32"/>
      <c r="J10" s="32"/>
      <c r="L10" s="22" t="s">
        <v>125</v>
      </c>
    </row>
    <row r="11" spans="2:13" ht="14.25" customHeight="1">
      <c r="B11" s="29" t="s">
        <v>9</v>
      </c>
      <c r="C11" s="30">
        <f>'Income Statement'!C9</f>
        <v>1492</v>
      </c>
      <c r="D11" s="30">
        <f>'Income Statement'!D9</f>
        <v>1645</v>
      </c>
      <c r="E11" s="30">
        <f>'Income Statement'!E9</f>
        <v>1781</v>
      </c>
      <c r="F11" s="30"/>
      <c r="G11" s="30"/>
      <c r="H11" s="30"/>
      <c r="I11" s="30"/>
      <c r="J11" s="30"/>
      <c r="L11" s="20" t="s">
        <v>126</v>
      </c>
    </row>
    <row r="12" spans="2:13" ht="14.25" customHeight="1">
      <c r="B12" s="31" t="s">
        <v>127</v>
      </c>
      <c r="C12" s="32">
        <f t="shared" ref="C12:E12" si="3">C10-C11</f>
        <v>4737</v>
      </c>
      <c r="D12" s="32">
        <f t="shared" si="3"/>
        <v>5435</v>
      </c>
      <c r="E12" s="32">
        <f t="shared" si="3"/>
        <v>6708</v>
      </c>
      <c r="F12" s="32"/>
      <c r="G12" s="32"/>
      <c r="H12" s="32"/>
      <c r="I12" s="32"/>
      <c r="J12" s="32"/>
      <c r="L12" s="22" t="s">
        <v>128</v>
      </c>
    </row>
    <row r="13" spans="2:13" ht="14.25" customHeight="1">
      <c r="B13" s="29" t="s">
        <v>129</v>
      </c>
      <c r="C13" s="30">
        <f>'Income Statement'!C17</f>
        <v>1061</v>
      </c>
      <c r="D13" s="30">
        <f>'Income Statement'!D17</f>
        <v>1308</v>
      </c>
      <c r="E13" s="30">
        <f>'Income Statement'!E17</f>
        <v>1601</v>
      </c>
      <c r="F13" s="30"/>
      <c r="G13" s="30"/>
      <c r="H13" s="30"/>
      <c r="I13" s="30"/>
      <c r="J13" s="30"/>
      <c r="L13" s="22" t="s">
        <v>130</v>
      </c>
    </row>
    <row r="14" spans="2:13" ht="14.25" customHeight="1">
      <c r="B14" s="31" t="s">
        <v>131</v>
      </c>
      <c r="C14" s="32">
        <f t="shared" ref="C14:E14" si="4">C12-C13</f>
        <v>3676</v>
      </c>
      <c r="D14" s="32">
        <f t="shared" si="4"/>
        <v>4127</v>
      </c>
      <c r="E14" s="32">
        <f t="shared" si="4"/>
        <v>5107</v>
      </c>
      <c r="F14" s="32"/>
      <c r="G14" s="32"/>
      <c r="H14" s="32"/>
      <c r="I14" s="32"/>
      <c r="J14" s="32"/>
      <c r="L14" s="22" t="s">
        <v>132</v>
      </c>
    </row>
    <row r="15" spans="2:13" ht="14.25" customHeight="1">
      <c r="B15" s="21" t="s">
        <v>133</v>
      </c>
      <c r="C15" s="28">
        <f t="shared" ref="C15:E15" si="5">C11</f>
        <v>1492</v>
      </c>
      <c r="D15" s="28">
        <f t="shared" si="5"/>
        <v>1645</v>
      </c>
      <c r="E15" s="28">
        <f t="shared" si="5"/>
        <v>1781</v>
      </c>
      <c r="F15" s="28"/>
      <c r="G15" s="28"/>
      <c r="H15" s="28"/>
      <c r="I15" s="28"/>
      <c r="J15" s="28"/>
      <c r="L15" s="22" t="s">
        <v>134</v>
      </c>
    </row>
    <row r="16" spans="2:13" ht="14.25" customHeight="1">
      <c r="B16" s="21" t="s">
        <v>135</v>
      </c>
      <c r="C16" s="28">
        <f>'Fixed Assets'!C6</f>
        <v>2701</v>
      </c>
      <c r="D16" s="28">
        <f>'Fixed Assets'!D6</f>
        <v>5350</v>
      </c>
      <c r="E16" s="28">
        <f>'Fixed Assets'!E6</f>
        <v>3568</v>
      </c>
      <c r="F16" s="28"/>
      <c r="G16" s="28"/>
      <c r="H16" s="28"/>
      <c r="I16" s="28"/>
      <c r="J16" s="28"/>
      <c r="L16" s="22" t="s">
        <v>136</v>
      </c>
    </row>
    <row r="17" spans="2:10" ht="14.25" customHeight="1">
      <c r="B17" s="21" t="s">
        <v>137</v>
      </c>
      <c r="C17" s="28">
        <f>C18-(-6806)</f>
        <v>-691</v>
      </c>
      <c r="D17" s="28">
        <f t="shared" ref="D17:E17" si="6">D18-C18</f>
        <v>-2437</v>
      </c>
      <c r="E17" s="28">
        <f t="shared" si="6"/>
        <v>-1378</v>
      </c>
      <c r="F17" s="28"/>
      <c r="G17" s="28"/>
      <c r="H17" s="28"/>
      <c r="I17" s="28"/>
      <c r="J17" s="28"/>
    </row>
    <row r="18" spans="2:10" ht="14.25" customHeight="1">
      <c r="B18" s="33" t="s">
        <v>138</v>
      </c>
      <c r="C18" s="28">
        <f t="shared" ref="C18:E18" si="7">C29-C30</f>
        <v>-7497</v>
      </c>
      <c r="D18" s="28">
        <f t="shared" si="7"/>
        <v>-9934</v>
      </c>
      <c r="E18" s="28">
        <f t="shared" si="7"/>
        <v>-11312</v>
      </c>
      <c r="F18" s="28"/>
      <c r="G18" s="28"/>
      <c r="H18" s="28"/>
      <c r="I18" s="28"/>
      <c r="J18" s="28"/>
    </row>
    <row r="19" spans="2:10" ht="14.25" customHeight="1">
      <c r="B19" s="34" t="s">
        <v>139</v>
      </c>
      <c r="C19" s="35">
        <f t="shared" ref="C19:E19" si="8">C14+C15-C16-C17</f>
        <v>3158</v>
      </c>
      <c r="D19" s="35">
        <f t="shared" si="8"/>
        <v>2859</v>
      </c>
      <c r="E19" s="35">
        <f t="shared" si="8"/>
        <v>4698</v>
      </c>
      <c r="F19" s="35"/>
      <c r="G19" s="35"/>
      <c r="H19" s="35"/>
      <c r="I19" s="35"/>
      <c r="J19" s="35"/>
    </row>
    <row r="20" spans="2:10" ht="14.25" customHeight="1"/>
    <row r="21" spans="2:10" ht="14.25" customHeight="1">
      <c r="B21" s="16" t="s">
        <v>107</v>
      </c>
      <c r="C21" s="16"/>
      <c r="D21" s="16"/>
      <c r="E21" s="16"/>
      <c r="F21" s="16"/>
      <c r="G21" s="16"/>
      <c r="H21" s="16"/>
      <c r="I21" s="16"/>
      <c r="J21" s="16"/>
    </row>
    <row r="22" spans="2:10" ht="14.25" customHeight="1">
      <c r="B22" s="17" t="str">
        <f t="shared" ref="B22:J22" si="9">B3</f>
        <v>Fiscal Year</v>
      </c>
      <c r="C22" s="18">
        <f t="shared" si="9"/>
        <v>43830</v>
      </c>
      <c r="D22" s="18">
        <f t="shared" si="9"/>
        <v>44196</v>
      </c>
      <c r="E22" s="18">
        <f t="shared" si="9"/>
        <v>44561</v>
      </c>
      <c r="F22" s="19">
        <f t="shared" si="9"/>
        <v>44926</v>
      </c>
      <c r="G22" s="19">
        <f t="shared" si="9"/>
        <v>45291</v>
      </c>
      <c r="H22" s="19">
        <f t="shared" si="9"/>
        <v>45657</v>
      </c>
      <c r="I22" s="19">
        <f t="shared" si="9"/>
        <v>46022</v>
      </c>
      <c r="J22" s="19">
        <f t="shared" si="9"/>
        <v>46387</v>
      </c>
    </row>
    <row r="23" spans="2:10" ht="14.25" customHeight="1">
      <c r="B23" s="25" t="s">
        <v>140</v>
      </c>
      <c r="C23" s="25"/>
      <c r="D23" s="26">
        <f t="shared" ref="D23:E23" si="10">D4/C4-1</f>
        <v>9.2061059704131587E-2</v>
      </c>
      <c r="E23" s="26">
        <f t="shared" si="10"/>
        <v>0.17490900150514799</v>
      </c>
      <c r="F23" s="26">
        <v>0.1</v>
      </c>
      <c r="G23" s="26">
        <v>0.1</v>
      </c>
      <c r="H23" s="26">
        <v>0.09</v>
      </c>
      <c r="I23" s="26">
        <v>7.0000000000000007E-2</v>
      </c>
      <c r="J23" s="26">
        <v>0.05</v>
      </c>
    </row>
    <row r="24" spans="2:10" ht="14.25" customHeight="1">
      <c r="B24" s="25"/>
      <c r="C24" s="25"/>
      <c r="D24" s="25"/>
      <c r="E24" s="25"/>
      <c r="F24" s="25"/>
      <c r="G24" s="25"/>
      <c r="H24" s="25"/>
      <c r="I24" s="25"/>
      <c r="J24" s="25"/>
    </row>
    <row r="25" spans="2:10" ht="14.25" customHeight="1">
      <c r="B25" s="25" t="s">
        <v>141</v>
      </c>
      <c r="C25" s="26">
        <f t="shared" ref="C25:E25" si="11">C5/C4</f>
        <v>0.87022520841109863</v>
      </c>
      <c r="D25" s="26">
        <f t="shared" si="11"/>
        <v>0.86914206559087559</v>
      </c>
      <c r="E25" s="26">
        <f t="shared" si="11"/>
        <v>0.87115230517177145</v>
      </c>
      <c r="F25" s="26">
        <f t="shared" ref="F25:F26" si="12">AVERAGE(C25:E25)</f>
        <v>0.87017319305791518</v>
      </c>
      <c r="G25" s="26">
        <f t="shared" ref="G25:J25" si="13">F25</f>
        <v>0.87017319305791518</v>
      </c>
      <c r="H25" s="26">
        <f t="shared" si="13"/>
        <v>0.87017319305791518</v>
      </c>
      <c r="I25" s="26">
        <f t="shared" si="13"/>
        <v>0.87017319305791518</v>
      </c>
      <c r="J25" s="26">
        <f t="shared" si="13"/>
        <v>0.87017319305791518</v>
      </c>
    </row>
    <row r="26" spans="2:10" ht="14.25" customHeight="1">
      <c r="B26" s="25" t="s">
        <v>142</v>
      </c>
      <c r="C26" s="26">
        <f t="shared" ref="C26:E26" si="14">C8/C4</f>
        <v>8.8983189590250353E-2</v>
      </c>
      <c r="D26" s="26">
        <f t="shared" si="14"/>
        <v>8.8401964488099741E-2</v>
      </c>
      <c r="E26" s="26">
        <f t="shared" si="14"/>
        <v>8.5520775382919328E-2</v>
      </c>
      <c r="F26" s="26">
        <f t="shared" si="12"/>
        <v>8.7635309820423155E-2</v>
      </c>
      <c r="G26" s="26">
        <f t="shared" ref="G26:J26" si="15">F26</f>
        <v>8.7635309820423155E-2</v>
      </c>
      <c r="H26" s="26">
        <f t="shared" si="15"/>
        <v>8.7635309820423155E-2</v>
      </c>
      <c r="I26" s="26">
        <f t="shared" si="15"/>
        <v>8.7635309820423155E-2</v>
      </c>
      <c r="J26" s="26">
        <f t="shared" si="15"/>
        <v>8.7635309820423155E-2</v>
      </c>
    </row>
    <row r="27" spans="2:10" ht="14.25" customHeight="1">
      <c r="B27" s="25" t="s">
        <v>143</v>
      </c>
      <c r="C27" s="26">
        <f t="shared" ref="C27:E27" si="16">C13/C12</f>
        <v>0.22398142284146083</v>
      </c>
      <c r="D27" s="26">
        <f t="shared" si="16"/>
        <v>0.24066237350505978</v>
      </c>
      <c r="E27" s="26">
        <f t="shared" si="16"/>
        <v>0.23867024448419796</v>
      </c>
      <c r="F27" s="26">
        <v>0.21</v>
      </c>
      <c r="G27" s="26">
        <v>0.21</v>
      </c>
      <c r="H27" s="26">
        <v>0.21</v>
      </c>
      <c r="I27" s="26">
        <v>0.21</v>
      </c>
      <c r="J27" s="26">
        <v>0.21</v>
      </c>
    </row>
    <row r="28" spans="2:10" ht="14.25" customHeight="1"/>
    <row r="29" spans="2:10" ht="14.25" customHeight="1">
      <c r="B29" s="36" t="s">
        <v>144</v>
      </c>
      <c r="C29" s="11">
        <v>14041</v>
      </c>
      <c r="D29" s="11">
        <v>14815</v>
      </c>
      <c r="E29" s="11">
        <v>17330</v>
      </c>
      <c r="F29" s="37">
        <v>19467</v>
      </c>
      <c r="G29" s="37">
        <v>21414</v>
      </c>
      <c r="H29" s="37">
        <v>23341</v>
      </c>
      <c r="I29" s="37">
        <v>24975</v>
      </c>
      <c r="J29" s="37">
        <v>26224</v>
      </c>
    </row>
    <row r="30" spans="2:10" ht="14.25" customHeight="1">
      <c r="B30" s="36" t="s">
        <v>145</v>
      </c>
      <c r="C30" s="11">
        <v>21538</v>
      </c>
      <c r="D30" s="11">
        <v>24749</v>
      </c>
      <c r="E30" s="11">
        <v>28642</v>
      </c>
      <c r="F30" s="37">
        <v>31023</v>
      </c>
      <c r="G30" s="37">
        <v>34126</v>
      </c>
      <c r="H30" s="37">
        <v>37197</v>
      </c>
      <c r="I30" s="37">
        <v>39801</v>
      </c>
      <c r="J30" s="37">
        <v>41791</v>
      </c>
    </row>
    <row r="31" spans="2:10" ht="14.25" customHeight="1"/>
    <row r="32" spans="2:1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B1" sqref="B1"/>
    </sheetView>
  </sheetViews>
  <sheetFormatPr defaultColWidth="14.42578125" defaultRowHeight="15" customHeight="1"/>
  <cols>
    <col min="1" max="1" width="8.85546875" customWidth="1"/>
    <col min="2" max="2" width="37.140625" customWidth="1"/>
    <col min="3" max="3" width="13.28515625" customWidth="1"/>
    <col min="4" max="5" width="8.85546875" customWidth="1"/>
  </cols>
  <sheetData>
    <row r="1" spans="2:7" ht="14.25" customHeight="1">
      <c r="C1" s="38"/>
      <c r="F1" s="97" t="s">
        <v>96</v>
      </c>
      <c r="G1" s="98"/>
    </row>
    <row r="2" spans="2:7" ht="14.25" customHeight="1">
      <c r="B2" s="99" t="s">
        <v>146</v>
      </c>
      <c r="C2" s="100"/>
      <c r="F2" s="98"/>
      <c r="G2" s="98"/>
    </row>
    <row r="3" spans="2:7" ht="18" customHeight="1">
      <c r="B3" s="39" t="s">
        <v>147</v>
      </c>
      <c r="C3" s="40">
        <v>214560</v>
      </c>
      <c r="F3" s="41" t="s">
        <v>148</v>
      </c>
    </row>
    <row r="4" spans="2:7" ht="19.5" customHeight="1">
      <c r="B4" s="39" t="s">
        <v>149</v>
      </c>
      <c r="C4" s="42">
        <v>7491</v>
      </c>
      <c r="F4" s="43" t="s">
        <v>150</v>
      </c>
    </row>
    <row r="5" spans="2:7" ht="13.5" customHeight="1">
      <c r="B5" s="39" t="s">
        <v>151</v>
      </c>
      <c r="C5" s="44">
        <v>0.21</v>
      </c>
    </row>
    <row r="6" spans="2:7" ht="14.25" customHeight="1">
      <c r="B6" s="39" t="s">
        <v>152</v>
      </c>
      <c r="C6" s="45">
        <v>2.3E-2</v>
      </c>
    </row>
    <row r="7" spans="2:7" ht="14.25" customHeight="1">
      <c r="B7" s="39" t="s">
        <v>153</v>
      </c>
      <c r="C7" s="45">
        <v>6.4000000000000001E-2</v>
      </c>
    </row>
    <row r="8" spans="2:7" ht="14.25" customHeight="1">
      <c r="B8" s="39" t="s">
        <v>154</v>
      </c>
      <c r="C8" s="42">
        <v>222051</v>
      </c>
    </row>
    <row r="9" spans="2:7" ht="14.25" customHeight="1">
      <c r="B9" s="46"/>
      <c r="C9" s="47"/>
    </row>
    <row r="10" spans="2:7" ht="14.25" customHeight="1">
      <c r="B10" s="46" t="s">
        <v>155</v>
      </c>
      <c r="C10" s="47"/>
    </row>
    <row r="11" spans="2:7" ht="14.25" customHeight="1">
      <c r="B11" s="39" t="s">
        <v>156</v>
      </c>
      <c r="C11" s="48"/>
    </row>
    <row r="12" spans="2:7" ht="14.25" customHeight="1">
      <c r="B12" s="39" t="s">
        <v>157</v>
      </c>
      <c r="C12" s="48"/>
    </row>
    <row r="13" spans="2:7" ht="14.25" customHeight="1">
      <c r="B13" s="34" t="s">
        <v>158</v>
      </c>
      <c r="C13" s="49"/>
    </row>
    <row r="14" spans="2:7" ht="14.25" customHeight="1">
      <c r="C14" s="38"/>
    </row>
    <row r="15" spans="2:7" ht="14.25" customHeight="1">
      <c r="C15" s="38"/>
    </row>
    <row r="16" spans="2:7">
      <c r="C16" s="38"/>
    </row>
    <row r="17" spans="3:5">
      <c r="C17" s="38"/>
      <c r="E17" s="50"/>
    </row>
    <row r="18" spans="3:5">
      <c r="C18" s="38"/>
    </row>
    <row r="19" spans="3:5" ht="14.25" customHeight="1">
      <c r="C19" s="38"/>
    </row>
    <row r="20" spans="3:5" ht="14.25" customHeight="1">
      <c r="C20" s="38"/>
    </row>
    <row r="21" spans="3:5" ht="14.25" customHeight="1">
      <c r="C21" s="38"/>
    </row>
    <row r="22" spans="3:5" ht="14.25" customHeight="1">
      <c r="C22" s="38"/>
    </row>
    <row r="23" spans="3:5" ht="14.25" customHeight="1">
      <c r="C23" s="38"/>
    </row>
    <row r="24" spans="3:5" ht="14.25" customHeight="1">
      <c r="C24" s="38"/>
    </row>
    <row r="25" spans="3:5" ht="14.25" customHeight="1">
      <c r="C25" s="38"/>
    </row>
    <row r="26" spans="3:5" ht="14.25" customHeight="1">
      <c r="C26" s="38"/>
    </row>
    <row r="27" spans="3:5" ht="14.25" customHeight="1">
      <c r="C27" s="38"/>
    </row>
    <row r="28" spans="3:5" ht="14.25" customHeight="1">
      <c r="C28" s="38"/>
    </row>
    <row r="29" spans="3:5" ht="14.25" customHeight="1">
      <c r="C29" s="38"/>
    </row>
    <row r="30" spans="3:5" ht="14.25" customHeight="1">
      <c r="C30" s="38"/>
    </row>
    <row r="31" spans="3:5" ht="14.25" customHeight="1">
      <c r="C31" s="38"/>
    </row>
    <row r="32" spans="3:5" ht="14.25" customHeight="1">
      <c r="C32" s="38"/>
    </row>
    <row r="33" spans="3:3" ht="14.25" customHeight="1">
      <c r="C33" s="38"/>
    </row>
    <row r="34" spans="3:3" ht="14.25" customHeight="1">
      <c r="C34" s="38"/>
    </row>
    <row r="35" spans="3:3" ht="14.25" customHeight="1">
      <c r="C35" s="38"/>
    </row>
    <row r="36" spans="3:3" ht="14.25" customHeight="1">
      <c r="C36" s="38"/>
    </row>
    <row r="37" spans="3:3" ht="14.25" customHeight="1">
      <c r="C37" s="38"/>
    </row>
    <row r="38" spans="3:3" ht="14.25" customHeight="1">
      <c r="C38" s="38"/>
    </row>
    <row r="39" spans="3:3" ht="14.25" customHeight="1">
      <c r="C39" s="38"/>
    </row>
    <row r="40" spans="3:3" ht="14.25" customHeight="1">
      <c r="C40" s="38"/>
    </row>
    <row r="41" spans="3:3" ht="14.25" customHeight="1">
      <c r="C41" s="38"/>
    </row>
    <row r="42" spans="3:3" ht="14.25" customHeight="1">
      <c r="C42" s="38"/>
    </row>
    <row r="43" spans="3:3" ht="14.25" customHeight="1">
      <c r="C43" s="38"/>
    </row>
    <row r="44" spans="3:3" ht="14.25" customHeight="1">
      <c r="C44" s="38"/>
    </row>
    <row r="45" spans="3:3" ht="14.25" customHeight="1">
      <c r="C45" s="38"/>
    </row>
    <row r="46" spans="3:3" ht="14.25" customHeight="1">
      <c r="C46" s="38"/>
    </row>
    <row r="47" spans="3:3" ht="14.25" customHeight="1">
      <c r="C47" s="38"/>
    </row>
    <row r="48" spans="3:3" ht="14.25" customHeight="1">
      <c r="C48" s="38"/>
    </row>
    <row r="49" spans="3:3" ht="14.25" customHeight="1">
      <c r="C49" s="38"/>
    </row>
    <row r="50" spans="3:3" ht="14.25" customHeight="1">
      <c r="C50" s="38"/>
    </row>
    <row r="51" spans="3:3" ht="14.25" customHeight="1">
      <c r="C51" s="38"/>
    </row>
    <row r="52" spans="3:3" ht="14.25" customHeight="1">
      <c r="C52" s="38"/>
    </row>
    <row r="53" spans="3:3" ht="14.25" customHeight="1">
      <c r="C53" s="38"/>
    </row>
    <row r="54" spans="3:3" ht="14.25" customHeight="1">
      <c r="C54" s="38"/>
    </row>
    <row r="55" spans="3:3" ht="14.25" customHeight="1">
      <c r="C55" s="38"/>
    </row>
    <row r="56" spans="3:3" ht="14.25" customHeight="1">
      <c r="C56" s="38"/>
    </row>
    <row r="57" spans="3:3" ht="14.25" customHeight="1">
      <c r="C57" s="38"/>
    </row>
    <row r="58" spans="3:3" ht="14.25" customHeight="1">
      <c r="C58" s="38"/>
    </row>
    <row r="59" spans="3:3" ht="14.25" customHeight="1">
      <c r="C59" s="38"/>
    </row>
    <row r="60" spans="3:3" ht="14.25" customHeight="1">
      <c r="C60" s="38"/>
    </row>
    <row r="61" spans="3:3" ht="14.25" customHeight="1">
      <c r="C61" s="38"/>
    </row>
    <row r="62" spans="3:3" ht="14.25" customHeight="1">
      <c r="C62" s="38"/>
    </row>
    <row r="63" spans="3:3" ht="14.25" customHeight="1">
      <c r="C63" s="38"/>
    </row>
    <row r="64" spans="3:3" ht="14.25" customHeight="1">
      <c r="C64" s="38"/>
    </row>
    <row r="65" spans="3:3" ht="14.25" customHeight="1">
      <c r="C65" s="38"/>
    </row>
    <row r="66" spans="3:3" ht="14.25" customHeight="1">
      <c r="C66" s="38"/>
    </row>
    <row r="67" spans="3:3" ht="14.25" customHeight="1">
      <c r="C67" s="38"/>
    </row>
    <row r="68" spans="3:3" ht="14.25" customHeight="1">
      <c r="C68" s="38"/>
    </row>
    <row r="69" spans="3:3" ht="14.25" customHeight="1">
      <c r="C69" s="38"/>
    </row>
    <row r="70" spans="3:3" ht="14.25" customHeight="1">
      <c r="C70" s="38"/>
    </row>
    <row r="71" spans="3:3" ht="14.25" customHeight="1">
      <c r="C71" s="38"/>
    </row>
    <row r="72" spans="3:3" ht="14.25" customHeight="1">
      <c r="C72" s="38"/>
    </row>
    <row r="73" spans="3:3" ht="14.25" customHeight="1">
      <c r="C73" s="38"/>
    </row>
    <row r="74" spans="3:3" ht="14.25" customHeight="1">
      <c r="C74" s="38"/>
    </row>
    <row r="75" spans="3:3" ht="14.25" customHeight="1">
      <c r="C75" s="38"/>
    </row>
    <row r="76" spans="3:3" ht="14.25" customHeight="1">
      <c r="C76" s="38"/>
    </row>
    <row r="77" spans="3:3" ht="14.25" customHeight="1">
      <c r="C77" s="38"/>
    </row>
    <row r="78" spans="3:3" ht="14.25" customHeight="1">
      <c r="C78" s="38"/>
    </row>
    <row r="79" spans="3:3" ht="14.25" customHeight="1">
      <c r="C79" s="38"/>
    </row>
    <row r="80" spans="3:3" ht="14.25" customHeight="1">
      <c r="C80" s="38"/>
    </row>
    <row r="81" spans="3:3" ht="14.25" customHeight="1">
      <c r="C81" s="38"/>
    </row>
    <row r="82" spans="3:3" ht="14.25" customHeight="1">
      <c r="C82" s="38"/>
    </row>
    <row r="83" spans="3:3" ht="14.25" customHeight="1">
      <c r="C83" s="38"/>
    </row>
    <row r="84" spans="3:3" ht="14.25" customHeight="1">
      <c r="C84" s="38"/>
    </row>
    <row r="85" spans="3:3" ht="14.25" customHeight="1">
      <c r="C85" s="38"/>
    </row>
    <row r="86" spans="3:3" ht="14.25" customHeight="1">
      <c r="C86" s="38"/>
    </row>
    <row r="87" spans="3:3" ht="14.25" customHeight="1">
      <c r="C87" s="38"/>
    </row>
    <row r="88" spans="3:3" ht="14.25" customHeight="1">
      <c r="C88" s="38"/>
    </row>
    <row r="89" spans="3:3" ht="14.25" customHeight="1">
      <c r="C89" s="38"/>
    </row>
    <row r="90" spans="3:3" ht="14.25" customHeight="1">
      <c r="C90" s="38"/>
    </row>
    <row r="91" spans="3:3" ht="14.25" customHeight="1">
      <c r="C91" s="38"/>
    </row>
    <row r="92" spans="3:3" ht="14.25" customHeight="1">
      <c r="C92" s="38"/>
    </row>
    <row r="93" spans="3:3" ht="14.25" customHeight="1">
      <c r="C93" s="38"/>
    </row>
    <row r="94" spans="3:3" ht="14.25" customHeight="1">
      <c r="C94" s="38"/>
    </row>
    <row r="95" spans="3:3" ht="14.25" customHeight="1">
      <c r="C95" s="38"/>
    </row>
    <row r="96" spans="3:3" ht="14.25" customHeight="1">
      <c r="C96" s="38"/>
    </row>
    <row r="97" spans="3:3" ht="14.25" customHeight="1">
      <c r="C97" s="38"/>
    </row>
    <row r="98" spans="3:3" ht="14.25" customHeight="1">
      <c r="C98" s="38"/>
    </row>
    <row r="99" spans="3:3" ht="14.25" customHeight="1">
      <c r="C99" s="38"/>
    </row>
    <row r="100" spans="3:3" ht="14.25" customHeight="1">
      <c r="C100" s="38"/>
    </row>
    <row r="101" spans="3:3" ht="14.25" customHeight="1">
      <c r="C101" s="38"/>
    </row>
    <row r="102" spans="3:3" ht="14.25" customHeight="1">
      <c r="C102" s="38"/>
    </row>
    <row r="103" spans="3:3" ht="14.25" customHeight="1">
      <c r="C103" s="38"/>
    </row>
    <row r="104" spans="3:3" ht="14.25" customHeight="1">
      <c r="C104" s="38"/>
    </row>
    <row r="105" spans="3:3" ht="14.25" customHeight="1">
      <c r="C105" s="38"/>
    </row>
    <row r="106" spans="3:3" ht="14.25" customHeight="1">
      <c r="C106" s="38"/>
    </row>
    <row r="107" spans="3:3" ht="14.25" customHeight="1">
      <c r="C107" s="38"/>
    </row>
    <row r="108" spans="3:3" ht="14.25" customHeight="1">
      <c r="C108" s="38"/>
    </row>
    <row r="109" spans="3:3" ht="14.25" customHeight="1">
      <c r="C109" s="38"/>
    </row>
    <row r="110" spans="3:3" ht="14.25" customHeight="1">
      <c r="C110" s="38"/>
    </row>
    <row r="111" spans="3:3" ht="14.25" customHeight="1">
      <c r="C111" s="38"/>
    </row>
    <row r="112" spans="3:3" ht="14.25" customHeight="1">
      <c r="C112" s="38"/>
    </row>
    <row r="113" spans="3:3" ht="14.25" customHeight="1">
      <c r="C113" s="38"/>
    </row>
    <row r="114" spans="3:3" ht="14.25" customHeight="1">
      <c r="C114" s="38"/>
    </row>
    <row r="115" spans="3:3" ht="14.25" customHeight="1">
      <c r="C115" s="38"/>
    </row>
    <row r="116" spans="3:3" ht="14.25" customHeight="1">
      <c r="C116" s="38"/>
    </row>
    <row r="117" spans="3:3" ht="14.25" customHeight="1">
      <c r="C117" s="38"/>
    </row>
    <row r="118" spans="3:3" ht="14.25" customHeight="1">
      <c r="C118" s="38"/>
    </row>
    <row r="119" spans="3:3" ht="14.25" customHeight="1">
      <c r="C119" s="38"/>
    </row>
    <row r="120" spans="3:3" ht="14.25" customHeight="1">
      <c r="C120" s="38"/>
    </row>
    <row r="121" spans="3:3" ht="14.25" customHeight="1">
      <c r="C121" s="38"/>
    </row>
    <row r="122" spans="3:3" ht="14.25" customHeight="1">
      <c r="C122" s="38"/>
    </row>
    <row r="123" spans="3:3" ht="14.25" customHeight="1">
      <c r="C123" s="38"/>
    </row>
    <row r="124" spans="3:3" ht="14.25" customHeight="1">
      <c r="C124" s="38"/>
    </row>
    <row r="125" spans="3:3" ht="14.25" customHeight="1">
      <c r="C125" s="38"/>
    </row>
    <row r="126" spans="3:3" ht="14.25" customHeight="1">
      <c r="C126" s="38"/>
    </row>
    <row r="127" spans="3:3" ht="14.25" customHeight="1">
      <c r="C127" s="38"/>
    </row>
    <row r="128" spans="3:3" ht="14.25" customHeight="1">
      <c r="C128" s="38"/>
    </row>
    <row r="129" spans="3:3" ht="14.25" customHeight="1">
      <c r="C129" s="38"/>
    </row>
    <row r="130" spans="3:3" ht="14.25" customHeight="1">
      <c r="C130" s="38"/>
    </row>
    <row r="131" spans="3:3" ht="14.25" customHeight="1">
      <c r="C131" s="38"/>
    </row>
    <row r="132" spans="3:3" ht="14.25" customHeight="1">
      <c r="C132" s="38"/>
    </row>
    <row r="133" spans="3:3" ht="14.25" customHeight="1">
      <c r="C133" s="38"/>
    </row>
    <row r="134" spans="3:3" ht="14.25" customHeight="1">
      <c r="C134" s="38"/>
    </row>
    <row r="135" spans="3:3" ht="14.25" customHeight="1">
      <c r="C135" s="38"/>
    </row>
    <row r="136" spans="3:3" ht="14.25" customHeight="1">
      <c r="C136" s="38"/>
    </row>
    <row r="137" spans="3:3" ht="14.25" customHeight="1">
      <c r="C137" s="38"/>
    </row>
    <row r="138" spans="3:3" ht="14.25" customHeight="1">
      <c r="C138" s="38"/>
    </row>
    <row r="139" spans="3:3" ht="14.25" customHeight="1">
      <c r="C139" s="38"/>
    </row>
    <row r="140" spans="3:3" ht="14.25" customHeight="1">
      <c r="C140" s="38"/>
    </row>
    <row r="141" spans="3:3" ht="14.25" customHeight="1">
      <c r="C141" s="38"/>
    </row>
    <row r="142" spans="3:3" ht="14.25" customHeight="1">
      <c r="C142" s="38"/>
    </row>
    <row r="143" spans="3:3" ht="14.25" customHeight="1">
      <c r="C143" s="38"/>
    </row>
    <row r="144" spans="3:3" ht="14.25" customHeight="1">
      <c r="C144" s="38"/>
    </row>
    <row r="145" spans="3:3" ht="14.25" customHeight="1">
      <c r="C145" s="38"/>
    </row>
    <row r="146" spans="3:3" ht="14.25" customHeight="1">
      <c r="C146" s="38"/>
    </row>
    <row r="147" spans="3:3" ht="14.25" customHeight="1">
      <c r="C147" s="38"/>
    </row>
    <row r="148" spans="3:3" ht="14.25" customHeight="1">
      <c r="C148" s="38"/>
    </row>
    <row r="149" spans="3:3" ht="14.25" customHeight="1">
      <c r="C149" s="38"/>
    </row>
    <row r="150" spans="3:3" ht="14.25" customHeight="1">
      <c r="C150" s="38"/>
    </row>
    <row r="151" spans="3:3" ht="14.25" customHeight="1">
      <c r="C151" s="38"/>
    </row>
    <row r="152" spans="3:3" ht="14.25" customHeight="1">
      <c r="C152" s="38"/>
    </row>
    <row r="153" spans="3:3" ht="14.25" customHeight="1">
      <c r="C153" s="38"/>
    </row>
    <row r="154" spans="3:3" ht="14.25" customHeight="1">
      <c r="C154" s="38"/>
    </row>
    <row r="155" spans="3:3" ht="14.25" customHeight="1">
      <c r="C155" s="38"/>
    </row>
    <row r="156" spans="3:3" ht="14.25" customHeight="1">
      <c r="C156" s="38"/>
    </row>
    <row r="157" spans="3:3" ht="14.25" customHeight="1">
      <c r="C157" s="38"/>
    </row>
    <row r="158" spans="3:3" ht="14.25" customHeight="1">
      <c r="C158" s="38"/>
    </row>
    <row r="159" spans="3:3" ht="14.25" customHeight="1">
      <c r="C159" s="38"/>
    </row>
    <row r="160" spans="3:3" ht="14.25" customHeight="1">
      <c r="C160" s="38"/>
    </row>
    <row r="161" spans="3:3" ht="14.25" customHeight="1">
      <c r="C161" s="38"/>
    </row>
    <row r="162" spans="3:3" ht="14.25" customHeight="1">
      <c r="C162" s="38"/>
    </row>
    <row r="163" spans="3:3" ht="14.25" customHeight="1">
      <c r="C163" s="38"/>
    </row>
    <row r="164" spans="3:3" ht="14.25" customHeight="1">
      <c r="C164" s="38"/>
    </row>
    <row r="165" spans="3:3" ht="14.25" customHeight="1">
      <c r="C165" s="38"/>
    </row>
    <row r="166" spans="3:3" ht="14.25" customHeight="1">
      <c r="C166" s="38"/>
    </row>
    <row r="167" spans="3:3" ht="14.25" customHeight="1">
      <c r="C167" s="38"/>
    </row>
    <row r="168" spans="3:3" ht="14.25" customHeight="1">
      <c r="C168" s="38"/>
    </row>
    <row r="169" spans="3:3" ht="14.25" customHeight="1">
      <c r="C169" s="38"/>
    </row>
    <row r="170" spans="3:3" ht="14.25" customHeight="1">
      <c r="C170" s="38"/>
    </row>
    <row r="171" spans="3:3" ht="14.25" customHeight="1">
      <c r="C171" s="38"/>
    </row>
    <row r="172" spans="3:3" ht="14.25" customHeight="1">
      <c r="C172" s="38"/>
    </row>
    <row r="173" spans="3:3" ht="14.25" customHeight="1">
      <c r="C173" s="38"/>
    </row>
    <row r="174" spans="3:3" ht="14.25" customHeight="1">
      <c r="C174" s="38"/>
    </row>
    <row r="175" spans="3:3" ht="14.25" customHeight="1">
      <c r="C175" s="38"/>
    </row>
    <row r="176" spans="3:3" ht="14.25" customHeight="1">
      <c r="C176" s="38"/>
    </row>
    <row r="177" spans="3:3" ht="14.25" customHeight="1">
      <c r="C177" s="38"/>
    </row>
    <row r="178" spans="3:3" ht="14.25" customHeight="1">
      <c r="C178" s="38"/>
    </row>
    <row r="179" spans="3:3" ht="14.25" customHeight="1">
      <c r="C179" s="38"/>
    </row>
    <row r="180" spans="3:3" ht="14.25" customHeight="1">
      <c r="C180" s="38"/>
    </row>
    <row r="181" spans="3:3" ht="14.25" customHeight="1">
      <c r="C181" s="38"/>
    </row>
    <row r="182" spans="3:3" ht="14.25" customHeight="1">
      <c r="C182" s="38"/>
    </row>
    <row r="183" spans="3:3" ht="14.25" customHeight="1">
      <c r="C183" s="38"/>
    </row>
    <row r="184" spans="3:3" ht="14.25" customHeight="1">
      <c r="C184" s="38"/>
    </row>
    <row r="185" spans="3:3" ht="14.25" customHeight="1">
      <c r="C185" s="38"/>
    </row>
    <row r="186" spans="3:3" ht="14.25" customHeight="1">
      <c r="C186" s="38"/>
    </row>
    <row r="187" spans="3:3" ht="14.25" customHeight="1">
      <c r="C187" s="38"/>
    </row>
    <row r="188" spans="3:3" ht="14.25" customHeight="1">
      <c r="C188" s="38"/>
    </row>
    <row r="189" spans="3:3" ht="14.25" customHeight="1">
      <c r="C189" s="38"/>
    </row>
    <row r="190" spans="3:3" ht="14.25" customHeight="1">
      <c r="C190" s="38"/>
    </row>
    <row r="191" spans="3:3" ht="14.25" customHeight="1">
      <c r="C191" s="38"/>
    </row>
    <row r="192" spans="3:3" ht="14.25" customHeight="1">
      <c r="C192" s="38"/>
    </row>
    <row r="193" spans="3:3" ht="14.25" customHeight="1">
      <c r="C193" s="38"/>
    </row>
    <row r="194" spans="3:3" ht="14.25" customHeight="1">
      <c r="C194" s="38"/>
    </row>
    <row r="195" spans="3:3" ht="14.25" customHeight="1">
      <c r="C195" s="38"/>
    </row>
    <row r="196" spans="3:3" ht="14.25" customHeight="1">
      <c r="C196" s="38"/>
    </row>
    <row r="197" spans="3:3" ht="14.25" customHeight="1">
      <c r="C197" s="38"/>
    </row>
    <row r="198" spans="3:3" ht="14.25" customHeight="1">
      <c r="C198" s="38"/>
    </row>
    <row r="199" spans="3:3" ht="14.25" customHeight="1">
      <c r="C199" s="38"/>
    </row>
    <row r="200" spans="3:3" ht="14.25" customHeight="1">
      <c r="C200" s="38"/>
    </row>
    <row r="201" spans="3:3" ht="14.25" customHeight="1">
      <c r="C201" s="38"/>
    </row>
    <row r="202" spans="3:3" ht="14.25" customHeight="1">
      <c r="C202" s="38"/>
    </row>
    <row r="203" spans="3:3" ht="14.25" customHeight="1">
      <c r="C203" s="38"/>
    </row>
    <row r="204" spans="3:3" ht="14.25" customHeight="1">
      <c r="C204" s="38"/>
    </row>
    <row r="205" spans="3:3" ht="14.25" customHeight="1">
      <c r="C205" s="38"/>
    </row>
    <row r="206" spans="3:3" ht="14.25" customHeight="1">
      <c r="C206" s="38"/>
    </row>
    <row r="207" spans="3:3" ht="14.25" customHeight="1">
      <c r="C207" s="38"/>
    </row>
    <row r="208" spans="3:3" ht="14.25" customHeight="1">
      <c r="C208" s="38"/>
    </row>
    <row r="209" spans="3:3" ht="14.25" customHeight="1">
      <c r="C209" s="38"/>
    </row>
    <row r="210" spans="3:3" ht="14.25" customHeight="1">
      <c r="C210" s="38"/>
    </row>
    <row r="211" spans="3:3" ht="14.25" customHeight="1">
      <c r="C211" s="38"/>
    </row>
    <row r="212" spans="3:3" ht="14.25" customHeight="1">
      <c r="C212" s="38"/>
    </row>
    <row r="213" spans="3:3" ht="14.25" customHeight="1">
      <c r="C213" s="38"/>
    </row>
    <row r="214" spans="3:3" ht="14.25" customHeight="1">
      <c r="C214" s="38"/>
    </row>
    <row r="215" spans="3:3" ht="14.25" customHeight="1">
      <c r="C215" s="38"/>
    </row>
    <row r="216" spans="3:3" ht="15.75" customHeight="1">
      <c r="C216" s="38"/>
    </row>
    <row r="217" spans="3:3" ht="15.75" customHeight="1">
      <c r="C217" s="38"/>
    </row>
    <row r="218" spans="3:3" ht="15.75" customHeight="1">
      <c r="C218" s="38"/>
    </row>
    <row r="219" spans="3:3" ht="15.75" customHeight="1">
      <c r="C219" s="38"/>
    </row>
    <row r="220" spans="3:3" ht="15.75" customHeight="1">
      <c r="C220" s="38"/>
    </row>
    <row r="221" spans="3:3" ht="15.75" customHeight="1">
      <c r="C221" s="38"/>
    </row>
    <row r="222" spans="3:3" ht="15.75" customHeight="1">
      <c r="C222" s="38"/>
    </row>
    <row r="223" spans="3:3" ht="15.75" customHeight="1">
      <c r="C223" s="38"/>
    </row>
    <row r="224" spans="3:3" ht="15.75" customHeight="1">
      <c r="C224" s="38"/>
    </row>
    <row r="225" spans="3:3" ht="15.75" customHeight="1">
      <c r="C225" s="38"/>
    </row>
    <row r="226" spans="3:3" ht="15.75" customHeight="1">
      <c r="C226" s="38"/>
    </row>
    <row r="227" spans="3:3" ht="15.75" customHeight="1">
      <c r="C227" s="38"/>
    </row>
    <row r="228" spans="3:3" ht="15.75" customHeight="1">
      <c r="C228" s="38"/>
    </row>
    <row r="229" spans="3:3" ht="15.75" customHeight="1">
      <c r="C229" s="38"/>
    </row>
    <row r="230" spans="3:3" ht="15.75" customHeight="1">
      <c r="C230" s="38"/>
    </row>
    <row r="231" spans="3:3" ht="15.75" customHeight="1">
      <c r="C231" s="38"/>
    </row>
    <row r="232" spans="3:3" ht="15.75" customHeight="1">
      <c r="C232" s="38"/>
    </row>
    <row r="233" spans="3:3" ht="15.75" customHeight="1">
      <c r="C233" s="38"/>
    </row>
    <row r="234" spans="3:3" ht="15.75" customHeight="1">
      <c r="C234" s="38"/>
    </row>
    <row r="235" spans="3:3" ht="15.75" customHeight="1">
      <c r="C235" s="38"/>
    </row>
    <row r="236" spans="3:3" ht="15.75" customHeight="1">
      <c r="C236" s="38"/>
    </row>
    <row r="237" spans="3:3" ht="15.75" customHeight="1">
      <c r="C237" s="38"/>
    </row>
    <row r="238" spans="3:3" ht="15.75" customHeight="1">
      <c r="C238" s="38"/>
    </row>
    <row r="239" spans="3:3" ht="15.75" customHeight="1">
      <c r="C239" s="38"/>
    </row>
    <row r="240" spans="3:3" ht="15.75" customHeight="1">
      <c r="C240" s="38"/>
    </row>
    <row r="241" spans="3:3" ht="15.75" customHeight="1">
      <c r="C241" s="38"/>
    </row>
    <row r="242" spans="3:3" ht="15.75" customHeight="1">
      <c r="C242" s="38"/>
    </row>
    <row r="243" spans="3:3" ht="15.75" customHeight="1">
      <c r="C243" s="38"/>
    </row>
    <row r="244" spans="3:3" ht="15.75" customHeight="1">
      <c r="C244" s="38"/>
    </row>
    <row r="245" spans="3:3" ht="15.75" customHeight="1">
      <c r="C245" s="38"/>
    </row>
    <row r="246" spans="3:3" ht="15.75" customHeight="1">
      <c r="C246" s="38"/>
    </row>
    <row r="247" spans="3:3" ht="15.75" customHeight="1">
      <c r="C247" s="38"/>
    </row>
    <row r="248" spans="3:3" ht="15.75" customHeight="1">
      <c r="C248" s="38"/>
    </row>
    <row r="249" spans="3:3" ht="15.75" customHeight="1">
      <c r="C249" s="38"/>
    </row>
    <row r="250" spans="3:3" ht="15.75" customHeight="1">
      <c r="C250" s="38"/>
    </row>
    <row r="251" spans="3:3" ht="15.75" customHeight="1">
      <c r="C251" s="38"/>
    </row>
    <row r="252" spans="3:3" ht="15.75" customHeight="1">
      <c r="C252" s="38"/>
    </row>
    <row r="253" spans="3:3" ht="15.75" customHeight="1">
      <c r="C253" s="38"/>
    </row>
    <row r="254" spans="3:3" ht="15.75" customHeight="1">
      <c r="C254" s="38"/>
    </row>
    <row r="255" spans="3:3" ht="15.75" customHeight="1">
      <c r="C255" s="38"/>
    </row>
    <row r="256" spans="3:3" ht="15.75" customHeight="1">
      <c r="C256" s="38"/>
    </row>
    <row r="257" spans="3:3" ht="15.75" customHeight="1">
      <c r="C257" s="38"/>
    </row>
    <row r="258" spans="3:3" ht="15.75" customHeight="1">
      <c r="C258" s="38"/>
    </row>
    <row r="259" spans="3:3" ht="15.75" customHeight="1">
      <c r="C259" s="38"/>
    </row>
    <row r="260" spans="3:3" ht="15.75" customHeight="1">
      <c r="C260" s="38"/>
    </row>
    <row r="261" spans="3:3" ht="15.75" customHeight="1">
      <c r="C261" s="38"/>
    </row>
    <row r="262" spans="3:3" ht="15.75" customHeight="1">
      <c r="C262" s="38"/>
    </row>
    <row r="263" spans="3:3" ht="15.75" customHeight="1">
      <c r="C263" s="38"/>
    </row>
    <row r="264" spans="3:3" ht="15.75" customHeight="1">
      <c r="C264" s="38"/>
    </row>
    <row r="265" spans="3:3" ht="15.75" customHeight="1">
      <c r="C265" s="38"/>
    </row>
    <row r="266" spans="3:3" ht="15.75" customHeight="1">
      <c r="C266" s="38"/>
    </row>
    <row r="267" spans="3:3" ht="15.75" customHeight="1">
      <c r="C267" s="38"/>
    </row>
    <row r="268" spans="3:3" ht="15.75" customHeight="1">
      <c r="C268" s="38"/>
    </row>
    <row r="269" spans="3:3" ht="15.75" customHeight="1">
      <c r="C269" s="38"/>
    </row>
    <row r="270" spans="3:3" ht="15.75" customHeight="1">
      <c r="C270" s="38"/>
    </row>
    <row r="271" spans="3:3" ht="15.75" customHeight="1">
      <c r="C271" s="38"/>
    </row>
    <row r="272" spans="3:3" ht="15.75" customHeight="1">
      <c r="C272" s="38"/>
    </row>
    <row r="273" spans="3:3" ht="15.75" customHeight="1">
      <c r="C273" s="38"/>
    </row>
    <row r="274" spans="3:3" ht="15.75" customHeight="1">
      <c r="C274" s="38"/>
    </row>
    <row r="275" spans="3:3" ht="15.75" customHeight="1">
      <c r="C275" s="38"/>
    </row>
    <row r="276" spans="3:3" ht="15.75" customHeight="1">
      <c r="C276" s="38"/>
    </row>
    <row r="277" spans="3:3" ht="15.75" customHeight="1">
      <c r="C277" s="38"/>
    </row>
    <row r="278" spans="3:3" ht="15.75" customHeight="1">
      <c r="C278" s="38"/>
    </row>
    <row r="279" spans="3:3" ht="15.75" customHeight="1">
      <c r="C279" s="38"/>
    </row>
    <row r="280" spans="3:3" ht="15.75" customHeight="1">
      <c r="C280" s="38"/>
    </row>
    <row r="281" spans="3:3" ht="15.75" customHeight="1">
      <c r="C281" s="38"/>
    </row>
    <row r="282" spans="3:3" ht="15.75" customHeight="1">
      <c r="C282" s="38"/>
    </row>
    <row r="283" spans="3:3" ht="15.75" customHeight="1">
      <c r="C283" s="38"/>
    </row>
    <row r="284" spans="3:3" ht="15.75" customHeight="1">
      <c r="C284" s="38"/>
    </row>
    <row r="285" spans="3:3" ht="15.75" customHeight="1">
      <c r="C285" s="38"/>
    </row>
    <row r="286" spans="3:3" ht="15.75" customHeight="1">
      <c r="C286" s="38"/>
    </row>
    <row r="287" spans="3:3" ht="15.75" customHeight="1">
      <c r="C287" s="38"/>
    </row>
    <row r="288" spans="3:3" ht="15.75" customHeight="1">
      <c r="C288" s="38"/>
    </row>
    <row r="289" spans="3:3" ht="15.75" customHeight="1">
      <c r="C289" s="38"/>
    </row>
    <row r="290" spans="3:3" ht="15.75" customHeight="1">
      <c r="C290" s="38"/>
    </row>
    <row r="291" spans="3:3" ht="15.75" customHeight="1">
      <c r="C291" s="38"/>
    </row>
    <row r="292" spans="3:3" ht="15.75" customHeight="1">
      <c r="C292" s="38"/>
    </row>
    <row r="293" spans="3:3" ht="15.75" customHeight="1">
      <c r="C293" s="38"/>
    </row>
    <row r="294" spans="3:3" ht="15.75" customHeight="1">
      <c r="C294" s="38"/>
    </row>
    <row r="295" spans="3:3" ht="15.75" customHeight="1">
      <c r="C295" s="38"/>
    </row>
    <row r="296" spans="3:3" ht="15.75" customHeight="1">
      <c r="C296" s="38"/>
    </row>
    <row r="297" spans="3:3" ht="15.75" customHeight="1">
      <c r="C297" s="38"/>
    </row>
    <row r="298" spans="3:3" ht="15.75" customHeight="1">
      <c r="C298" s="38"/>
    </row>
    <row r="299" spans="3:3" ht="15.75" customHeight="1">
      <c r="C299" s="38"/>
    </row>
    <row r="300" spans="3:3" ht="15.75" customHeight="1">
      <c r="C300" s="38"/>
    </row>
    <row r="301" spans="3:3" ht="15.75" customHeight="1">
      <c r="C301" s="38"/>
    </row>
    <row r="302" spans="3:3" ht="15.75" customHeight="1">
      <c r="C302" s="38"/>
    </row>
    <row r="303" spans="3:3" ht="15.75" customHeight="1">
      <c r="C303" s="38"/>
    </row>
    <row r="304" spans="3:3" ht="15.75" customHeight="1">
      <c r="C304" s="38"/>
    </row>
    <row r="305" spans="3:3" ht="15.75" customHeight="1">
      <c r="C305" s="38"/>
    </row>
    <row r="306" spans="3:3" ht="15.75" customHeight="1">
      <c r="C306" s="38"/>
    </row>
    <row r="307" spans="3:3" ht="15.75" customHeight="1">
      <c r="C307" s="38"/>
    </row>
    <row r="308" spans="3:3" ht="15.75" customHeight="1">
      <c r="C308" s="38"/>
    </row>
    <row r="309" spans="3:3" ht="15.75" customHeight="1">
      <c r="C309" s="38"/>
    </row>
    <row r="310" spans="3:3" ht="15.75" customHeight="1">
      <c r="C310" s="38"/>
    </row>
    <row r="311" spans="3:3" ht="15.75" customHeight="1">
      <c r="C311" s="38"/>
    </row>
    <row r="312" spans="3:3" ht="15.75" customHeight="1">
      <c r="C312" s="38"/>
    </row>
    <row r="313" spans="3:3" ht="15.75" customHeight="1">
      <c r="C313" s="38"/>
    </row>
    <row r="314" spans="3:3" ht="15.75" customHeight="1">
      <c r="C314" s="38"/>
    </row>
    <row r="315" spans="3:3" ht="15.75" customHeight="1">
      <c r="C315" s="38"/>
    </row>
    <row r="316" spans="3:3" ht="15.75" customHeight="1">
      <c r="C316" s="38"/>
    </row>
    <row r="317" spans="3:3" ht="15.75" customHeight="1">
      <c r="C317" s="38"/>
    </row>
    <row r="318" spans="3:3" ht="15.75" customHeight="1">
      <c r="C318" s="38"/>
    </row>
    <row r="319" spans="3:3" ht="15.75" customHeight="1">
      <c r="C319" s="38"/>
    </row>
    <row r="320" spans="3:3" ht="15.75" customHeight="1">
      <c r="C320" s="38"/>
    </row>
    <row r="321" spans="3:3" ht="15.75" customHeight="1">
      <c r="C321" s="38"/>
    </row>
    <row r="322" spans="3:3" ht="15.75" customHeight="1">
      <c r="C322" s="38"/>
    </row>
    <row r="323" spans="3:3" ht="15.75" customHeight="1">
      <c r="C323" s="38"/>
    </row>
    <row r="324" spans="3:3" ht="15.75" customHeight="1">
      <c r="C324" s="38"/>
    </row>
    <row r="325" spans="3:3" ht="15.75" customHeight="1">
      <c r="C325" s="38"/>
    </row>
    <row r="326" spans="3:3" ht="15.75" customHeight="1">
      <c r="C326" s="38"/>
    </row>
    <row r="327" spans="3:3" ht="15.75" customHeight="1">
      <c r="C327" s="38"/>
    </row>
    <row r="328" spans="3:3" ht="15.75" customHeight="1">
      <c r="C328" s="38"/>
    </row>
    <row r="329" spans="3:3" ht="15.75" customHeight="1">
      <c r="C329" s="38"/>
    </row>
    <row r="330" spans="3:3" ht="15.75" customHeight="1">
      <c r="C330" s="38"/>
    </row>
    <row r="331" spans="3:3" ht="15.75" customHeight="1">
      <c r="C331" s="38"/>
    </row>
    <row r="332" spans="3:3" ht="15.75" customHeight="1">
      <c r="C332" s="38"/>
    </row>
    <row r="333" spans="3:3" ht="15.75" customHeight="1">
      <c r="C333" s="38"/>
    </row>
    <row r="334" spans="3:3" ht="15.75" customHeight="1">
      <c r="C334" s="38"/>
    </row>
    <row r="335" spans="3:3" ht="15.75" customHeight="1">
      <c r="C335" s="38"/>
    </row>
    <row r="336" spans="3:3" ht="15.75" customHeight="1">
      <c r="C336" s="38"/>
    </row>
    <row r="337" spans="3:3" ht="15.75" customHeight="1">
      <c r="C337" s="38"/>
    </row>
    <row r="338" spans="3:3" ht="15.75" customHeight="1">
      <c r="C338" s="38"/>
    </row>
    <row r="339" spans="3:3" ht="15.75" customHeight="1">
      <c r="C339" s="38"/>
    </row>
    <row r="340" spans="3:3" ht="15.75" customHeight="1">
      <c r="C340" s="38"/>
    </row>
    <row r="341" spans="3:3" ht="15.75" customHeight="1">
      <c r="C341" s="38"/>
    </row>
    <row r="342" spans="3:3" ht="15.75" customHeight="1">
      <c r="C342" s="38"/>
    </row>
    <row r="343" spans="3:3" ht="15.75" customHeight="1">
      <c r="C343" s="38"/>
    </row>
    <row r="344" spans="3:3" ht="15.75" customHeight="1">
      <c r="C344" s="38"/>
    </row>
    <row r="345" spans="3:3" ht="15.75" customHeight="1">
      <c r="C345" s="38"/>
    </row>
    <row r="346" spans="3:3" ht="15.75" customHeight="1">
      <c r="C346" s="38"/>
    </row>
    <row r="347" spans="3:3" ht="15.75" customHeight="1">
      <c r="C347" s="38"/>
    </row>
    <row r="348" spans="3:3" ht="15.75" customHeight="1">
      <c r="C348" s="38"/>
    </row>
    <row r="349" spans="3:3" ht="15.75" customHeight="1">
      <c r="C349" s="38"/>
    </row>
    <row r="350" spans="3:3" ht="15.75" customHeight="1">
      <c r="C350" s="38"/>
    </row>
    <row r="351" spans="3:3" ht="15.75" customHeight="1">
      <c r="C351" s="38"/>
    </row>
    <row r="352" spans="3:3" ht="15.75" customHeight="1">
      <c r="C352" s="38"/>
    </row>
    <row r="353" spans="3:3" ht="15.75" customHeight="1">
      <c r="C353" s="38"/>
    </row>
    <row r="354" spans="3:3" ht="15.75" customHeight="1">
      <c r="C354" s="38"/>
    </row>
    <row r="355" spans="3:3" ht="15.75" customHeight="1">
      <c r="C355" s="38"/>
    </row>
    <row r="356" spans="3:3" ht="15.75" customHeight="1">
      <c r="C356" s="38"/>
    </row>
    <row r="357" spans="3:3" ht="15.75" customHeight="1">
      <c r="C357" s="38"/>
    </row>
    <row r="358" spans="3:3" ht="15.75" customHeight="1">
      <c r="C358" s="38"/>
    </row>
    <row r="359" spans="3:3" ht="15.75" customHeight="1">
      <c r="C359" s="38"/>
    </row>
    <row r="360" spans="3:3" ht="15.75" customHeight="1">
      <c r="C360" s="38"/>
    </row>
    <row r="361" spans="3:3" ht="15.75" customHeight="1">
      <c r="C361" s="38"/>
    </row>
    <row r="362" spans="3:3" ht="15.75" customHeight="1">
      <c r="C362" s="38"/>
    </row>
    <row r="363" spans="3:3" ht="15.75" customHeight="1">
      <c r="C363" s="38"/>
    </row>
    <row r="364" spans="3:3" ht="15.75" customHeight="1">
      <c r="C364" s="38"/>
    </row>
    <row r="365" spans="3:3" ht="15.75" customHeight="1">
      <c r="C365" s="38"/>
    </row>
    <row r="366" spans="3:3" ht="15.75" customHeight="1">
      <c r="C366" s="38"/>
    </row>
    <row r="367" spans="3:3" ht="15.75" customHeight="1">
      <c r="C367" s="38"/>
    </row>
    <row r="368" spans="3:3" ht="15.75" customHeight="1">
      <c r="C368" s="38"/>
    </row>
    <row r="369" spans="3:3" ht="15.75" customHeight="1">
      <c r="C369" s="38"/>
    </row>
    <row r="370" spans="3:3" ht="15.75" customHeight="1">
      <c r="C370" s="38"/>
    </row>
    <row r="371" spans="3:3" ht="15.75" customHeight="1">
      <c r="C371" s="38"/>
    </row>
    <row r="372" spans="3:3" ht="15.75" customHeight="1">
      <c r="C372" s="38"/>
    </row>
    <row r="373" spans="3:3" ht="15.75" customHeight="1">
      <c r="C373" s="38"/>
    </row>
    <row r="374" spans="3:3" ht="15.75" customHeight="1">
      <c r="C374" s="38"/>
    </row>
    <row r="375" spans="3:3" ht="15.75" customHeight="1">
      <c r="C375" s="38"/>
    </row>
    <row r="376" spans="3:3" ht="15.75" customHeight="1">
      <c r="C376" s="38"/>
    </row>
    <row r="377" spans="3:3" ht="15.75" customHeight="1">
      <c r="C377" s="38"/>
    </row>
    <row r="378" spans="3:3" ht="15.75" customHeight="1">
      <c r="C378" s="38"/>
    </row>
    <row r="379" spans="3:3" ht="15.75" customHeight="1">
      <c r="C379" s="38"/>
    </row>
    <row r="380" spans="3:3" ht="15.75" customHeight="1">
      <c r="C380" s="38"/>
    </row>
    <row r="381" spans="3:3" ht="15.75" customHeight="1">
      <c r="C381" s="38"/>
    </row>
    <row r="382" spans="3:3" ht="15.75" customHeight="1">
      <c r="C382" s="38"/>
    </row>
    <row r="383" spans="3:3" ht="15.75" customHeight="1">
      <c r="C383" s="38"/>
    </row>
    <row r="384" spans="3:3" ht="15.75" customHeight="1">
      <c r="C384" s="38"/>
    </row>
    <row r="385" spans="3:3" ht="15.75" customHeight="1">
      <c r="C385" s="38"/>
    </row>
    <row r="386" spans="3:3" ht="15.75" customHeight="1">
      <c r="C386" s="38"/>
    </row>
    <row r="387" spans="3:3" ht="15.75" customHeight="1">
      <c r="C387" s="38"/>
    </row>
    <row r="388" spans="3:3" ht="15.75" customHeight="1">
      <c r="C388" s="38"/>
    </row>
    <row r="389" spans="3:3" ht="15.75" customHeight="1">
      <c r="C389" s="38"/>
    </row>
    <row r="390" spans="3:3" ht="15.75" customHeight="1">
      <c r="C390" s="38"/>
    </row>
    <row r="391" spans="3:3" ht="15.75" customHeight="1">
      <c r="C391" s="38"/>
    </row>
    <row r="392" spans="3:3" ht="15.75" customHeight="1">
      <c r="C392" s="38"/>
    </row>
    <row r="393" spans="3:3" ht="15.75" customHeight="1">
      <c r="C393" s="38"/>
    </row>
    <row r="394" spans="3:3" ht="15.75" customHeight="1">
      <c r="C394" s="38"/>
    </row>
    <row r="395" spans="3:3" ht="15.75" customHeight="1">
      <c r="C395" s="38"/>
    </row>
    <row r="396" spans="3:3" ht="15.75" customHeight="1">
      <c r="C396" s="38"/>
    </row>
    <row r="397" spans="3:3" ht="15.75" customHeight="1">
      <c r="C397" s="38"/>
    </row>
    <row r="398" spans="3:3" ht="15.75" customHeight="1">
      <c r="C398" s="38"/>
    </row>
    <row r="399" spans="3:3" ht="15.75" customHeight="1">
      <c r="C399" s="38"/>
    </row>
    <row r="400" spans="3:3" ht="15.75" customHeight="1">
      <c r="C400" s="38"/>
    </row>
    <row r="401" spans="3:3" ht="15.75" customHeight="1">
      <c r="C401" s="38"/>
    </row>
    <row r="402" spans="3:3" ht="15.75" customHeight="1">
      <c r="C402" s="38"/>
    </row>
    <row r="403" spans="3:3" ht="15.75" customHeight="1">
      <c r="C403" s="38"/>
    </row>
    <row r="404" spans="3:3" ht="15.75" customHeight="1">
      <c r="C404" s="38"/>
    </row>
    <row r="405" spans="3:3" ht="15.75" customHeight="1">
      <c r="C405" s="38"/>
    </row>
    <row r="406" spans="3:3" ht="15.75" customHeight="1">
      <c r="C406" s="38"/>
    </row>
    <row r="407" spans="3:3" ht="15.75" customHeight="1">
      <c r="C407" s="38"/>
    </row>
    <row r="408" spans="3:3" ht="15.75" customHeight="1">
      <c r="C408" s="38"/>
    </row>
    <row r="409" spans="3:3" ht="15.75" customHeight="1">
      <c r="C409" s="38"/>
    </row>
    <row r="410" spans="3:3" ht="15.75" customHeight="1">
      <c r="C410" s="38"/>
    </row>
    <row r="411" spans="3:3" ht="15.75" customHeight="1">
      <c r="C411" s="38"/>
    </row>
    <row r="412" spans="3:3" ht="15.75" customHeight="1">
      <c r="C412" s="38"/>
    </row>
    <row r="413" spans="3:3" ht="15.75" customHeight="1">
      <c r="C413" s="38"/>
    </row>
    <row r="414" spans="3:3" ht="15.75" customHeight="1">
      <c r="C414" s="38"/>
    </row>
    <row r="415" spans="3:3" ht="15.75" customHeight="1">
      <c r="C415" s="38"/>
    </row>
    <row r="416" spans="3:3" ht="15.75" customHeight="1">
      <c r="C416" s="38"/>
    </row>
    <row r="417" spans="3:3" ht="15.75" customHeight="1">
      <c r="C417" s="38"/>
    </row>
    <row r="418" spans="3:3" ht="15.75" customHeight="1">
      <c r="C418" s="38"/>
    </row>
    <row r="419" spans="3:3" ht="15.75" customHeight="1">
      <c r="C419" s="38"/>
    </row>
    <row r="420" spans="3:3" ht="15.75" customHeight="1">
      <c r="C420" s="38"/>
    </row>
    <row r="421" spans="3:3" ht="15.75" customHeight="1">
      <c r="C421" s="38"/>
    </row>
    <row r="422" spans="3:3" ht="15.75" customHeight="1">
      <c r="C422" s="38"/>
    </row>
    <row r="423" spans="3:3" ht="15.75" customHeight="1">
      <c r="C423" s="38"/>
    </row>
    <row r="424" spans="3:3" ht="15.75" customHeight="1">
      <c r="C424" s="38"/>
    </row>
    <row r="425" spans="3:3" ht="15.75" customHeight="1">
      <c r="C425" s="38"/>
    </row>
    <row r="426" spans="3:3" ht="15.75" customHeight="1">
      <c r="C426" s="38"/>
    </row>
    <row r="427" spans="3:3" ht="15.75" customHeight="1">
      <c r="C427" s="38"/>
    </row>
    <row r="428" spans="3:3" ht="15.75" customHeight="1">
      <c r="C428" s="38"/>
    </row>
    <row r="429" spans="3:3" ht="15.75" customHeight="1">
      <c r="C429" s="38"/>
    </row>
    <row r="430" spans="3:3" ht="15.75" customHeight="1">
      <c r="C430" s="38"/>
    </row>
    <row r="431" spans="3:3" ht="15.75" customHeight="1">
      <c r="C431" s="38"/>
    </row>
    <row r="432" spans="3:3" ht="15.75" customHeight="1">
      <c r="C432" s="38"/>
    </row>
    <row r="433" spans="3:3" ht="15.75" customHeight="1">
      <c r="C433" s="38"/>
    </row>
    <row r="434" spans="3:3" ht="15.75" customHeight="1">
      <c r="C434" s="38"/>
    </row>
    <row r="435" spans="3:3" ht="15.75" customHeight="1">
      <c r="C435" s="38"/>
    </row>
    <row r="436" spans="3:3" ht="15.75" customHeight="1">
      <c r="C436" s="38"/>
    </row>
    <row r="437" spans="3:3" ht="15.75" customHeight="1">
      <c r="C437" s="38"/>
    </row>
    <row r="438" spans="3:3" ht="15.75" customHeight="1">
      <c r="C438" s="38"/>
    </row>
    <row r="439" spans="3:3" ht="15.75" customHeight="1">
      <c r="C439" s="38"/>
    </row>
    <row r="440" spans="3:3" ht="15.75" customHeight="1">
      <c r="C440" s="38"/>
    </row>
    <row r="441" spans="3:3" ht="15.75" customHeight="1">
      <c r="C441" s="38"/>
    </row>
    <row r="442" spans="3:3" ht="15.75" customHeight="1">
      <c r="C442" s="38"/>
    </row>
    <row r="443" spans="3:3" ht="15.75" customHeight="1">
      <c r="C443" s="38"/>
    </row>
    <row r="444" spans="3:3" ht="15.75" customHeight="1">
      <c r="C444" s="38"/>
    </row>
    <row r="445" spans="3:3" ht="15.75" customHeight="1">
      <c r="C445" s="38"/>
    </row>
    <row r="446" spans="3:3" ht="15.75" customHeight="1">
      <c r="C446" s="38"/>
    </row>
    <row r="447" spans="3:3" ht="15.75" customHeight="1">
      <c r="C447" s="38"/>
    </row>
    <row r="448" spans="3:3" ht="15.75" customHeight="1">
      <c r="C448" s="38"/>
    </row>
    <row r="449" spans="3:3" ht="15.75" customHeight="1">
      <c r="C449" s="38"/>
    </row>
    <row r="450" spans="3:3" ht="15.75" customHeight="1">
      <c r="C450" s="38"/>
    </row>
    <row r="451" spans="3:3" ht="15.75" customHeight="1">
      <c r="C451" s="38"/>
    </row>
    <row r="452" spans="3:3" ht="15.75" customHeight="1">
      <c r="C452" s="38"/>
    </row>
    <row r="453" spans="3:3" ht="15.75" customHeight="1">
      <c r="C453" s="38"/>
    </row>
    <row r="454" spans="3:3" ht="15.75" customHeight="1">
      <c r="C454" s="38"/>
    </row>
    <row r="455" spans="3:3" ht="15.75" customHeight="1">
      <c r="C455" s="38"/>
    </row>
    <row r="456" spans="3:3" ht="15.75" customHeight="1">
      <c r="C456" s="38"/>
    </row>
    <row r="457" spans="3:3" ht="15.75" customHeight="1">
      <c r="C457" s="38"/>
    </row>
    <row r="458" spans="3:3" ht="15.75" customHeight="1">
      <c r="C458" s="38"/>
    </row>
    <row r="459" spans="3:3" ht="15.75" customHeight="1">
      <c r="C459" s="38"/>
    </row>
    <row r="460" spans="3:3" ht="15.75" customHeight="1">
      <c r="C460" s="38"/>
    </row>
    <row r="461" spans="3:3" ht="15.75" customHeight="1">
      <c r="C461" s="38"/>
    </row>
    <row r="462" spans="3:3" ht="15.75" customHeight="1">
      <c r="C462" s="38"/>
    </row>
    <row r="463" spans="3:3" ht="15.75" customHeight="1">
      <c r="C463" s="38"/>
    </row>
    <row r="464" spans="3:3" ht="15.75" customHeight="1">
      <c r="C464" s="38"/>
    </row>
    <row r="465" spans="3:3" ht="15.75" customHeight="1">
      <c r="C465" s="38"/>
    </row>
    <row r="466" spans="3:3" ht="15.75" customHeight="1">
      <c r="C466" s="38"/>
    </row>
    <row r="467" spans="3:3" ht="15.75" customHeight="1">
      <c r="C467" s="38"/>
    </row>
    <row r="468" spans="3:3" ht="15.75" customHeight="1">
      <c r="C468" s="38"/>
    </row>
    <row r="469" spans="3:3" ht="15.75" customHeight="1">
      <c r="C469" s="38"/>
    </row>
    <row r="470" spans="3:3" ht="15.75" customHeight="1">
      <c r="C470" s="38"/>
    </row>
    <row r="471" spans="3:3" ht="15.75" customHeight="1">
      <c r="C471" s="38"/>
    </row>
    <row r="472" spans="3:3" ht="15.75" customHeight="1">
      <c r="C472" s="38"/>
    </row>
    <row r="473" spans="3:3" ht="15.75" customHeight="1">
      <c r="C473" s="38"/>
    </row>
    <row r="474" spans="3:3" ht="15.75" customHeight="1">
      <c r="C474" s="38"/>
    </row>
    <row r="475" spans="3:3" ht="15.75" customHeight="1">
      <c r="C475" s="38"/>
    </row>
    <row r="476" spans="3:3" ht="15.75" customHeight="1">
      <c r="C476" s="38"/>
    </row>
    <row r="477" spans="3:3" ht="15.75" customHeight="1">
      <c r="C477" s="38"/>
    </row>
    <row r="478" spans="3:3" ht="15.75" customHeight="1">
      <c r="C478" s="38"/>
    </row>
    <row r="479" spans="3:3" ht="15.75" customHeight="1">
      <c r="C479" s="38"/>
    </row>
    <row r="480" spans="3:3" ht="15.75" customHeight="1">
      <c r="C480" s="38"/>
    </row>
    <row r="481" spans="3:3" ht="15.75" customHeight="1">
      <c r="C481" s="38"/>
    </row>
    <row r="482" spans="3:3" ht="15.75" customHeight="1">
      <c r="C482" s="38"/>
    </row>
    <row r="483" spans="3:3" ht="15.75" customHeight="1">
      <c r="C483" s="38"/>
    </row>
    <row r="484" spans="3:3" ht="15.75" customHeight="1">
      <c r="C484" s="38"/>
    </row>
    <row r="485" spans="3:3" ht="15.75" customHeight="1">
      <c r="C485" s="38"/>
    </row>
    <row r="486" spans="3:3" ht="15.75" customHeight="1">
      <c r="C486" s="38"/>
    </row>
    <row r="487" spans="3:3" ht="15.75" customHeight="1">
      <c r="C487" s="38"/>
    </row>
    <row r="488" spans="3:3" ht="15.75" customHeight="1">
      <c r="C488" s="38"/>
    </row>
    <row r="489" spans="3:3" ht="15.75" customHeight="1">
      <c r="C489" s="38"/>
    </row>
    <row r="490" spans="3:3" ht="15.75" customHeight="1">
      <c r="C490" s="38"/>
    </row>
    <row r="491" spans="3:3" ht="15.75" customHeight="1">
      <c r="C491" s="38"/>
    </row>
    <row r="492" spans="3:3" ht="15.75" customHeight="1">
      <c r="C492" s="38"/>
    </row>
    <row r="493" spans="3:3" ht="15.75" customHeight="1">
      <c r="C493" s="38"/>
    </row>
    <row r="494" spans="3:3" ht="15.75" customHeight="1">
      <c r="C494" s="38"/>
    </row>
    <row r="495" spans="3:3" ht="15.75" customHeight="1">
      <c r="C495" s="38"/>
    </row>
    <row r="496" spans="3:3" ht="15.75" customHeight="1">
      <c r="C496" s="38"/>
    </row>
    <row r="497" spans="3:3" ht="15.75" customHeight="1">
      <c r="C497" s="38"/>
    </row>
    <row r="498" spans="3:3" ht="15.75" customHeight="1">
      <c r="C498" s="38"/>
    </row>
    <row r="499" spans="3:3" ht="15.75" customHeight="1">
      <c r="C499" s="38"/>
    </row>
    <row r="500" spans="3:3" ht="15.75" customHeight="1">
      <c r="C500" s="38"/>
    </row>
    <row r="501" spans="3:3" ht="15.75" customHeight="1">
      <c r="C501" s="38"/>
    </row>
    <row r="502" spans="3:3" ht="15.75" customHeight="1">
      <c r="C502" s="38"/>
    </row>
    <row r="503" spans="3:3" ht="15.75" customHeight="1">
      <c r="C503" s="38"/>
    </row>
    <row r="504" spans="3:3" ht="15.75" customHeight="1">
      <c r="C504" s="38"/>
    </row>
    <row r="505" spans="3:3" ht="15.75" customHeight="1">
      <c r="C505" s="38"/>
    </row>
    <row r="506" spans="3:3" ht="15.75" customHeight="1">
      <c r="C506" s="38"/>
    </row>
    <row r="507" spans="3:3" ht="15.75" customHeight="1">
      <c r="C507" s="38"/>
    </row>
    <row r="508" spans="3:3" ht="15.75" customHeight="1">
      <c r="C508" s="38"/>
    </row>
    <row r="509" spans="3:3" ht="15.75" customHeight="1">
      <c r="C509" s="38"/>
    </row>
    <row r="510" spans="3:3" ht="15.75" customHeight="1">
      <c r="C510" s="38"/>
    </row>
    <row r="511" spans="3:3" ht="15.75" customHeight="1">
      <c r="C511" s="38"/>
    </row>
    <row r="512" spans="3:3" ht="15.75" customHeight="1">
      <c r="C512" s="38"/>
    </row>
    <row r="513" spans="3:3" ht="15.75" customHeight="1">
      <c r="C513" s="38"/>
    </row>
    <row r="514" spans="3:3" ht="15.75" customHeight="1">
      <c r="C514" s="38"/>
    </row>
    <row r="515" spans="3:3" ht="15.75" customHeight="1">
      <c r="C515" s="38"/>
    </row>
    <row r="516" spans="3:3" ht="15.75" customHeight="1">
      <c r="C516" s="38"/>
    </row>
    <row r="517" spans="3:3" ht="15.75" customHeight="1">
      <c r="C517" s="38"/>
    </row>
    <row r="518" spans="3:3" ht="15.75" customHeight="1">
      <c r="C518" s="38"/>
    </row>
    <row r="519" spans="3:3" ht="15.75" customHeight="1">
      <c r="C519" s="38"/>
    </row>
    <row r="520" spans="3:3" ht="15.75" customHeight="1">
      <c r="C520" s="38"/>
    </row>
    <row r="521" spans="3:3" ht="15.75" customHeight="1">
      <c r="C521" s="38"/>
    </row>
    <row r="522" spans="3:3" ht="15.75" customHeight="1">
      <c r="C522" s="38"/>
    </row>
    <row r="523" spans="3:3" ht="15.75" customHeight="1">
      <c r="C523" s="38"/>
    </row>
    <row r="524" spans="3:3" ht="15.75" customHeight="1">
      <c r="C524" s="38"/>
    </row>
    <row r="525" spans="3:3" ht="15.75" customHeight="1">
      <c r="C525" s="38"/>
    </row>
    <row r="526" spans="3:3" ht="15.75" customHeight="1">
      <c r="C526" s="38"/>
    </row>
    <row r="527" spans="3:3" ht="15.75" customHeight="1">
      <c r="C527" s="38"/>
    </row>
    <row r="528" spans="3:3" ht="15.75" customHeight="1">
      <c r="C528" s="38"/>
    </row>
    <row r="529" spans="3:3" ht="15.75" customHeight="1">
      <c r="C529" s="38"/>
    </row>
    <row r="530" spans="3:3" ht="15.75" customHeight="1">
      <c r="C530" s="38"/>
    </row>
    <row r="531" spans="3:3" ht="15.75" customHeight="1">
      <c r="C531" s="38"/>
    </row>
    <row r="532" spans="3:3" ht="15.75" customHeight="1">
      <c r="C532" s="38"/>
    </row>
    <row r="533" spans="3:3" ht="15.75" customHeight="1">
      <c r="C533" s="38"/>
    </row>
    <row r="534" spans="3:3" ht="15.75" customHeight="1">
      <c r="C534" s="38"/>
    </row>
    <row r="535" spans="3:3" ht="15.75" customHeight="1">
      <c r="C535" s="38"/>
    </row>
    <row r="536" spans="3:3" ht="15.75" customHeight="1">
      <c r="C536" s="38"/>
    </row>
    <row r="537" spans="3:3" ht="15.75" customHeight="1">
      <c r="C537" s="38"/>
    </row>
    <row r="538" spans="3:3" ht="15.75" customHeight="1">
      <c r="C538" s="38"/>
    </row>
    <row r="539" spans="3:3" ht="15.75" customHeight="1">
      <c r="C539" s="38"/>
    </row>
    <row r="540" spans="3:3" ht="15.75" customHeight="1">
      <c r="C540" s="38"/>
    </row>
    <row r="541" spans="3:3" ht="15.75" customHeight="1">
      <c r="C541" s="38"/>
    </row>
    <row r="542" spans="3:3" ht="15.75" customHeight="1">
      <c r="C542" s="38"/>
    </row>
    <row r="543" spans="3:3" ht="15.75" customHeight="1">
      <c r="C543" s="38"/>
    </row>
    <row r="544" spans="3:3" ht="15.75" customHeight="1">
      <c r="C544" s="38"/>
    </row>
    <row r="545" spans="3:3" ht="15.75" customHeight="1">
      <c r="C545" s="38"/>
    </row>
    <row r="546" spans="3:3" ht="15.75" customHeight="1">
      <c r="C546" s="38"/>
    </row>
    <row r="547" spans="3:3" ht="15.75" customHeight="1">
      <c r="C547" s="38"/>
    </row>
    <row r="548" spans="3:3" ht="15.75" customHeight="1">
      <c r="C548" s="38"/>
    </row>
    <row r="549" spans="3:3" ht="15.75" customHeight="1">
      <c r="C549" s="38"/>
    </row>
    <row r="550" spans="3:3" ht="15.75" customHeight="1">
      <c r="C550" s="38"/>
    </row>
    <row r="551" spans="3:3" ht="15.75" customHeight="1">
      <c r="C551" s="38"/>
    </row>
    <row r="552" spans="3:3" ht="15.75" customHeight="1">
      <c r="C552" s="38"/>
    </row>
    <row r="553" spans="3:3" ht="15.75" customHeight="1">
      <c r="C553" s="38"/>
    </row>
    <row r="554" spans="3:3" ht="15.75" customHeight="1">
      <c r="C554" s="38"/>
    </row>
    <row r="555" spans="3:3" ht="15.75" customHeight="1">
      <c r="C555" s="38"/>
    </row>
    <row r="556" spans="3:3" ht="15.75" customHeight="1">
      <c r="C556" s="38"/>
    </row>
    <row r="557" spans="3:3" ht="15.75" customHeight="1">
      <c r="C557" s="38"/>
    </row>
    <row r="558" spans="3:3" ht="15.75" customHeight="1">
      <c r="C558" s="38"/>
    </row>
    <row r="559" spans="3:3" ht="15.75" customHeight="1">
      <c r="C559" s="38"/>
    </row>
    <row r="560" spans="3:3" ht="15.75" customHeight="1">
      <c r="C560" s="38"/>
    </row>
    <row r="561" spans="3:3" ht="15.75" customHeight="1">
      <c r="C561" s="38"/>
    </row>
    <row r="562" spans="3:3" ht="15.75" customHeight="1">
      <c r="C562" s="38"/>
    </row>
    <row r="563" spans="3:3" ht="15.75" customHeight="1">
      <c r="C563" s="38"/>
    </row>
    <row r="564" spans="3:3" ht="15.75" customHeight="1">
      <c r="C564" s="38"/>
    </row>
    <row r="565" spans="3:3" ht="15.75" customHeight="1">
      <c r="C565" s="38"/>
    </row>
    <row r="566" spans="3:3" ht="15.75" customHeight="1">
      <c r="C566" s="38"/>
    </row>
    <row r="567" spans="3:3" ht="15.75" customHeight="1">
      <c r="C567" s="38"/>
    </row>
    <row r="568" spans="3:3" ht="15.75" customHeight="1">
      <c r="C568" s="38"/>
    </row>
    <row r="569" spans="3:3" ht="15.75" customHeight="1">
      <c r="C569" s="38"/>
    </row>
    <row r="570" spans="3:3" ht="15.75" customHeight="1">
      <c r="C570" s="38"/>
    </row>
    <row r="571" spans="3:3" ht="15.75" customHeight="1">
      <c r="C571" s="38"/>
    </row>
    <row r="572" spans="3:3" ht="15.75" customHeight="1">
      <c r="C572" s="38"/>
    </row>
    <row r="573" spans="3:3" ht="15.75" customHeight="1">
      <c r="C573" s="38"/>
    </row>
    <row r="574" spans="3:3" ht="15.75" customHeight="1">
      <c r="C574" s="38"/>
    </row>
    <row r="575" spans="3:3" ht="15.75" customHeight="1">
      <c r="C575" s="38"/>
    </row>
    <row r="576" spans="3:3" ht="15.75" customHeight="1">
      <c r="C576" s="38"/>
    </row>
    <row r="577" spans="3:3" ht="15.75" customHeight="1">
      <c r="C577" s="38"/>
    </row>
    <row r="578" spans="3:3" ht="15.75" customHeight="1">
      <c r="C578" s="38"/>
    </row>
    <row r="579" spans="3:3" ht="15.75" customHeight="1">
      <c r="C579" s="38"/>
    </row>
    <row r="580" spans="3:3" ht="15.75" customHeight="1">
      <c r="C580" s="38"/>
    </row>
    <row r="581" spans="3:3" ht="15.75" customHeight="1">
      <c r="C581" s="38"/>
    </row>
    <row r="582" spans="3:3" ht="15.75" customHeight="1">
      <c r="C582" s="38"/>
    </row>
    <row r="583" spans="3:3" ht="15.75" customHeight="1">
      <c r="C583" s="38"/>
    </row>
    <row r="584" spans="3:3" ht="15.75" customHeight="1">
      <c r="C584" s="38"/>
    </row>
    <row r="585" spans="3:3" ht="15.75" customHeight="1">
      <c r="C585" s="38"/>
    </row>
    <row r="586" spans="3:3" ht="15.75" customHeight="1">
      <c r="C586" s="38"/>
    </row>
    <row r="587" spans="3:3" ht="15.75" customHeight="1">
      <c r="C587" s="38"/>
    </row>
    <row r="588" spans="3:3" ht="15.75" customHeight="1">
      <c r="C588" s="38"/>
    </row>
    <row r="589" spans="3:3" ht="15.75" customHeight="1">
      <c r="C589" s="38"/>
    </row>
    <row r="590" spans="3:3" ht="15.75" customHeight="1">
      <c r="C590" s="38"/>
    </row>
    <row r="591" spans="3:3" ht="15.75" customHeight="1">
      <c r="C591" s="38"/>
    </row>
    <row r="592" spans="3:3" ht="15.75" customHeight="1">
      <c r="C592" s="38"/>
    </row>
    <row r="593" spans="3:3" ht="15.75" customHeight="1">
      <c r="C593" s="38"/>
    </row>
    <row r="594" spans="3:3" ht="15.75" customHeight="1">
      <c r="C594" s="38"/>
    </row>
    <row r="595" spans="3:3" ht="15.75" customHeight="1">
      <c r="C595" s="38"/>
    </row>
    <row r="596" spans="3:3" ht="15.75" customHeight="1">
      <c r="C596" s="38"/>
    </row>
    <row r="597" spans="3:3" ht="15.75" customHeight="1">
      <c r="C597" s="38"/>
    </row>
    <row r="598" spans="3:3" ht="15.75" customHeight="1">
      <c r="C598" s="38"/>
    </row>
    <row r="599" spans="3:3" ht="15.75" customHeight="1">
      <c r="C599" s="38"/>
    </row>
    <row r="600" spans="3:3" ht="15.75" customHeight="1">
      <c r="C600" s="38"/>
    </row>
    <row r="601" spans="3:3" ht="15.75" customHeight="1">
      <c r="C601" s="38"/>
    </row>
    <row r="602" spans="3:3" ht="15.75" customHeight="1">
      <c r="C602" s="38"/>
    </row>
    <row r="603" spans="3:3" ht="15.75" customHeight="1">
      <c r="C603" s="38"/>
    </row>
    <row r="604" spans="3:3" ht="15.75" customHeight="1">
      <c r="C604" s="38"/>
    </row>
    <row r="605" spans="3:3" ht="15.75" customHeight="1">
      <c r="C605" s="38"/>
    </row>
    <row r="606" spans="3:3" ht="15.75" customHeight="1">
      <c r="C606" s="38"/>
    </row>
    <row r="607" spans="3:3" ht="15.75" customHeight="1">
      <c r="C607" s="38"/>
    </row>
    <row r="608" spans="3:3" ht="15.75" customHeight="1">
      <c r="C608" s="38"/>
    </row>
    <row r="609" spans="3:3" ht="15.75" customHeight="1">
      <c r="C609" s="38"/>
    </row>
    <row r="610" spans="3:3" ht="15.75" customHeight="1">
      <c r="C610" s="38"/>
    </row>
    <row r="611" spans="3:3" ht="15.75" customHeight="1">
      <c r="C611" s="38"/>
    </row>
    <row r="612" spans="3:3" ht="15.75" customHeight="1">
      <c r="C612" s="38"/>
    </row>
    <row r="613" spans="3:3" ht="15.75" customHeight="1">
      <c r="C613" s="38"/>
    </row>
    <row r="614" spans="3:3" ht="15.75" customHeight="1">
      <c r="C614" s="38"/>
    </row>
    <row r="615" spans="3:3" ht="15.75" customHeight="1">
      <c r="C615" s="38"/>
    </row>
    <row r="616" spans="3:3" ht="15.75" customHeight="1">
      <c r="C616" s="38"/>
    </row>
    <row r="617" spans="3:3" ht="15.75" customHeight="1">
      <c r="C617" s="38"/>
    </row>
    <row r="618" spans="3:3" ht="15.75" customHeight="1">
      <c r="C618" s="38"/>
    </row>
    <row r="619" spans="3:3" ht="15.75" customHeight="1">
      <c r="C619" s="38"/>
    </row>
    <row r="620" spans="3:3" ht="15.75" customHeight="1">
      <c r="C620" s="38"/>
    </row>
    <row r="621" spans="3:3" ht="15.75" customHeight="1">
      <c r="C621" s="38"/>
    </row>
    <row r="622" spans="3:3" ht="15.75" customHeight="1">
      <c r="C622" s="38"/>
    </row>
    <row r="623" spans="3:3" ht="15.75" customHeight="1">
      <c r="C623" s="38"/>
    </row>
    <row r="624" spans="3:3" ht="15.75" customHeight="1">
      <c r="C624" s="38"/>
    </row>
    <row r="625" spans="3:3" ht="15.75" customHeight="1">
      <c r="C625" s="38"/>
    </row>
    <row r="626" spans="3:3" ht="15.75" customHeight="1">
      <c r="C626" s="38"/>
    </row>
    <row r="627" spans="3:3" ht="15.75" customHeight="1">
      <c r="C627" s="38"/>
    </row>
    <row r="628" spans="3:3" ht="15.75" customHeight="1">
      <c r="C628" s="38"/>
    </row>
    <row r="629" spans="3:3" ht="15.75" customHeight="1">
      <c r="C629" s="38"/>
    </row>
    <row r="630" spans="3:3" ht="15.75" customHeight="1">
      <c r="C630" s="38"/>
    </row>
    <row r="631" spans="3:3" ht="15.75" customHeight="1">
      <c r="C631" s="38"/>
    </row>
    <row r="632" spans="3:3" ht="15.75" customHeight="1">
      <c r="C632" s="38"/>
    </row>
    <row r="633" spans="3:3" ht="15.75" customHeight="1">
      <c r="C633" s="38"/>
    </row>
    <row r="634" spans="3:3" ht="15.75" customHeight="1">
      <c r="C634" s="38"/>
    </row>
    <row r="635" spans="3:3" ht="15.75" customHeight="1">
      <c r="C635" s="38"/>
    </row>
    <row r="636" spans="3:3" ht="15.75" customHeight="1">
      <c r="C636" s="38"/>
    </row>
    <row r="637" spans="3:3" ht="15.75" customHeight="1">
      <c r="C637" s="38"/>
    </row>
    <row r="638" spans="3:3" ht="15.75" customHeight="1">
      <c r="C638" s="38"/>
    </row>
    <row r="639" spans="3:3" ht="15.75" customHeight="1">
      <c r="C639" s="38"/>
    </row>
    <row r="640" spans="3:3" ht="15.75" customHeight="1">
      <c r="C640" s="38"/>
    </row>
    <row r="641" spans="3:3" ht="15.75" customHeight="1">
      <c r="C641" s="38"/>
    </row>
    <row r="642" spans="3:3" ht="15.75" customHeight="1">
      <c r="C642" s="38"/>
    </row>
    <row r="643" spans="3:3" ht="15.75" customHeight="1">
      <c r="C643" s="38"/>
    </row>
    <row r="644" spans="3:3" ht="15.75" customHeight="1">
      <c r="C644" s="38"/>
    </row>
    <row r="645" spans="3:3" ht="15.75" customHeight="1">
      <c r="C645" s="38"/>
    </row>
    <row r="646" spans="3:3" ht="15.75" customHeight="1">
      <c r="C646" s="38"/>
    </row>
    <row r="647" spans="3:3" ht="15.75" customHeight="1">
      <c r="C647" s="38"/>
    </row>
    <row r="648" spans="3:3" ht="15.75" customHeight="1">
      <c r="C648" s="38"/>
    </row>
    <row r="649" spans="3:3" ht="15.75" customHeight="1">
      <c r="C649" s="38"/>
    </row>
    <row r="650" spans="3:3" ht="15.75" customHeight="1">
      <c r="C650" s="38"/>
    </row>
    <row r="651" spans="3:3" ht="15.75" customHeight="1">
      <c r="C651" s="38"/>
    </row>
    <row r="652" spans="3:3" ht="15.75" customHeight="1">
      <c r="C652" s="38"/>
    </row>
    <row r="653" spans="3:3" ht="15.75" customHeight="1">
      <c r="C653" s="38"/>
    </row>
    <row r="654" spans="3:3" ht="15.75" customHeight="1">
      <c r="C654" s="38"/>
    </row>
    <row r="655" spans="3:3" ht="15.75" customHeight="1">
      <c r="C655" s="38"/>
    </row>
    <row r="656" spans="3:3" ht="15.75" customHeight="1">
      <c r="C656" s="38"/>
    </row>
    <row r="657" spans="3:3" ht="15.75" customHeight="1">
      <c r="C657" s="38"/>
    </row>
    <row r="658" spans="3:3" ht="15.75" customHeight="1">
      <c r="C658" s="38"/>
    </row>
    <row r="659" spans="3:3" ht="15.75" customHeight="1">
      <c r="C659" s="38"/>
    </row>
    <row r="660" spans="3:3" ht="15.75" customHeight="1">
      <c r="C660" s="38"/>
    </row>
    <row r="661" spans="3:3" ht="15.75" customHeight="1">
      <c r="C661" s="38"/>
    </row>
    <row r="662" spans="3:3" ht="15.75" customHeight="1">
      <c r="C662" s="38"/>
    </row>
    <row r="663" spans="3:3" ht="15.75" customHeight="1">
      <c r="C663" s="38"/>
    </row>
    <row r="664" spans="3:3" ht="15.75" customHeight="1">
      <c r="C664" s="38"/>
    </row>
    <row r="665" spans="3:3" ht="15.75" customHeight="1">
      <c r="C665" s="38"/>
    </row>
    <row r="666" spans="3:3" ht="15.75" customHeight="1">
      <c r="C666" s="38"/>
    </row>
    <row r="667" spans="3:3" ht="15.75" customHeight="1">
      <c r="C667" s="38"/>
    </row>
    <row r="668" spans="3:3" ht="15.75" customHeight="1">
      <c r="C668" s="38"/>
    </row>
    <row r="669" spans="3:3" ht="15.75" customHeight="1">
      <c r="C669" s="38"/>
    </row>
    <row r="670" spans="3:3" ht="15.75" customHeight="1">
      <c r="C670" s="38"/>
    </row>
    <row r="671" spans="3:3" ht="15.75" customHeight="1">
      <c r="C671" s="38"/>
    </row>
    <row r="672" spans="3:3" ht="15.75" customHeight="1">
      <c r="C672" s="38"/>
    </row>
    <row r="673" spans="3:3" ht="15.75" customHeight="1">
      <c r="C673" s="38"/>
    </row>
    <row r="674" spans="3:3" ht="15.75" customHeight="1">
      <c r="C674" s="38"/>
    </row>
    <row r="675" spans="3:3" ht="15.75" customHeight="1">
      <c r="C675" s="38"/>
    </row>
    <row r="676" spans="3:3" ht="15.75" customHeight="1">
      <c r="C676" s="38"/>
    </row>
    <row r="677" spans="3:3" ht="15.75" customHeight="1">
      <c r="C677" s="38"/>
    </row>
    <row r="678" spans="3:3" ht="15.75" customHeight="1">
      <c r="C678" s="38"/>
    </row>
    <row r="679" spans="3:3" ht="15.75" customHeight="1">
      <c r="C679" s="38"/>
    </row>
    <row r="680" spans="3:3" ht="15.75" customHeight="1">
      <c r="C680" s="38"/>
    </row>
    <row r="681" spans="3:3" ht="15.75" customHeight="1">
      <c r="C681" s="38"/>
    </row>
    <row r="682" spans="3:3" ht="15.75" customHeight="1">
      <c r="C682" s="38"/>
    </row>
    <row r="683" spans="3:3" ht="15.75" customHeight="1">
      <c r="C683" s="38"/>
    </row>
    <row r="684" spans="3:3" ht="15.75" customHeight="1">
      <c r="C684" s="38"/>
    </row>
    <row r="685" spans="3:3" ht="15.75" customHeight="1">
      <c r="C685" s="38"/>
    </row>
    <row r="686" spans="3:3" ht="15.75" customHeight="1">
      <c r="C686" s="38"/>
    </row>
    <row r="687" spans="3:3" ht="15.75" customHeight="1">
      <c r="C687" s="38"/>
    </row>
    <row r="688" spans="3:3" ht="15.75" customHeight="1">
      <c r="C688" s="38"/>
    </row>
    <row r="689" spans="3:3" ht="15.75" customHeight="1">
      <c r="C689" s="38"/>
    </row>
    <row r="690" spans="3:3" ht="15.75" customHeight="1">
      <c r="C690" s="38"/>
    </row>
    <row r="691" spans="3:3" ht="15.75" customHeight="1">
      <c r="C691" s="38"/>
    </row>
    <row r="692" spans="3:3" ht="15.75" customHeight="1">
      <c r="C692" s="38"/>
    </row>
    <row r="693" spans="3:3" ht="15.75" customHeight="1">
      <c r="C693" s="38"/>
    </row>
    <row r="694" spans="3:3" ht="15.75" customHeight="1">
      <c r="C694" s="38"/>
    </row>
    <row r="695" spans="3:3" ht="15.75" customHeight="1">
      <c r="C695" s="38"/>
    </row>
    <row r="696" spans="3:3" ht="15.75" customHeight="1">
      <c r="C696" s="38"/>
    </row>
    <row r="697" spans="3:3" ht="15.75" customHeight="1">
      <c r="C697" s="38"/>
    </row>
    <row r="698" spans="3:3" ht="15.75" customHeight="1">
      <c r="C698" s="38"/>
    </row>
    <row r="699" spans="3:3" ht="15.75" customHeight="1">
      <c r="C699" s="38"/>
    </row>
    <row r="700" spans="3:3" ht="15.75" customHeight="1">
      <c r="C700" s="38"/>
    </row>
    <row r="701" spans="3:3" ht="15.75" customHeight="1">
      <c r="C701" s="38"/>
    </row>
    <row r="702" spans="3:3" ht="15.75" customHeight="1">
      <c r="C702" s="38"/>
    </row>
    <row r="703" spans="3:3" ht="15.75" customHeight="1">
      <c r="C703" s="38"/>
    </row>
    <row r="704" spans="3:3" ht="15.75" customHeight="1">
      <c r="C704" s="38"/>
    </row>
    <row r="705" spans="3:3" ht="15.75" customHeight="1">
      <c r="C705" s="38"/>
    </row>
    <row r="706" spans="3:3" ht="15.75" customHeight="1">
      <c r="C706" s="38"/>
    </row>
    <row r="707" spans="3:3" ht="15.75" customHeight="1">
      <c r="C707" s="38"/>
    </row>
    <row r="708" spans="3:3" ht="15.75" customHeight="1">
      <c r="C708" s="38"/>
    </row>
    <row r="709" spans="3:3" ht="15.75" customHeight="1">
      <c r="C709" s="38"/>
    </row>
    <row r="710" spans="3:3" ht="15.75" customHeight="1">
      <c r="C710" s="38"/>
    </row>
    <row r="711" spans="3:3" ht="15.75" customHeight="1">
      <c r="C711" s="38"/>
    </row>
    <row r="712" spans="3:3" ht="15.75" customHeight="1">
      <c r="C712" s="38"/>
    </row>
    <row r="713" spans="3:3" ht="15.75" customHeight="1">
      <c r="C713" s="38"/>
    </row>
    <row r="714" spans="3:3" ht="15.75" customHeight="1">
      <c r="C714" s="38"/>
    </row>
    <row r="715" spans="3:3" ht="15.75" customHeight="1">
      <c r="C715" s="38"/>
    </row>
    <row r="716" spans="3:3" ht="15.75" customHeight="1">
      <c r="C716" s="38"/>
    </row>
    <row r="717" spans="3:3" ht="15.75" customHeight="1">
      <c r="C717" s="38"/>
    </row>
    <row r="718" spans="3:3" ht="15.75" customHeight="1">
      <c r="C718" s="38"/>
    </row>
    <row r="719" spans="3:3" ht="15.75" customHeight="1">
      <c r="C719" s="38"/>
    </row>
    <row r="720" spans="3:3" ht="15.75" customHeight="1">
      <c r="C720" s="38"/>
    </row>
    <row r="721" spans="3:3" ht="15.75" customHeight="1">
      <c r="C721" s="38"/>
    </row>
    <row r="722" spans="3:3" ht="15.75" customHeight="1">
      <c r="C722" s="38"/>
    </row>
    <row r="723" spans="3:3" ht="15.75" customHeight="1">
      <c r="C723" s="38"/>
    </row>
    <row r="724" spans="3:3" ht="15.75" customHeight="1">
      <c r="C724" s="38"/>
    </row>
    <row r="725" spans="3:3" ht="15.75" customHeight="1">
      <c r="C725" s="38"/>
    </row>
    <row r="726" spans="3:3" ht="15.75" customHeight="1">
      <c r="C726" s="38"/>
    </row>
    <row r="727" spans="3:3" ht="15.75" customHeight="1">
      <c r="C727" s="38"/>
    </row>
    <row r="728" spans="3:3" ht="15.75" customHeight="1">
      <c r="C728" s="38"/>
    </row>
    <row r="729" spans="3:3" ht="15.75" customHeight="1">
      <c r="C729" s="38"/>
    </row>
    <row r="730" spans="3:3" ht="15.75" customHeight="1">
      <c r="C730" s="38"/>
    </row>
    <row r="731" spans="3:3" ht="15.75" customHeight="1">
      <c r="C731" s="38"/>
    </row>
    <row r="732" spans="3:3" ht="15.75" customHeight="1">
      <c r="C732" s="38"/>
    </row>
    <row r="733" spans="3:3" ht="15.75" customHeight="1">
      <c r="C733" s="38"/>
    </row>
    <row r="734" spans="3:3" ht="15.75" customHeight="1">
      <c r="C734" s="38"/>
    </row>
    <row r="735" spans="3:3" ht="15.75" customHeight="1">
      <c r="C735" s="38"/>
    </row>
    <row r="736" spans="3:3" ht="15.75" customHeight="1">
      <c r="C736" s="38"/>
    </row>
    <row r="737" spans="3:3" ht="15.75" customHeight="1">
      <c r="C737" s="38"/>
    </row>
    <row r="738" spans="3:3" ht="15.75" customHeight="1">
      <c r="C738" s="38"/>
    </row>
    <row r="739" spans="3:3" ht="15.75" customHeight="1">
      <c r="C739" s="38"/>
    </row>
    <row r="740" spans="3:3" ht="15.75" customHeight="1">
      <c r="C740" s="38"/>
    </row>
    <row r="741" spans="3:3" ht="15.75" customHeight="1">
      <c r="C741" s="38"/>
    </row>
    <row r="742" spans="3:3" ht="15.75" customHeight="1">
      <c r="C742" s="38"/>
    </row>
    <row r="743" spans="3:3" ht="15.75" customHeight="1">
      <c r="C743" s="38"/>
    </row>
    <row r="744" spans="3:3" ht="15.75" customHeight="1">
      <c r="C744" s="38"/>
    </row>
    <row r="745" spans="3:3" ht="15.75" customHeight="1">
      <c r="C745" s="38"/>
    </row>
    <row r="746" spans="3:3" ht="15.75" customHeight="1">
      <c r="C746" s="38"/>
    </row>
    <row r="747" spans="3:3" ht="15.75" customHeight="1">
      <c r="C747" s="38"/>
    </row>
    <row r="748" spans="3:3" ht="15.75" customHeight="1">
      <c r="C748" s="38"/>
    </row>
    <row r="749" spans="3:3" ht="15.75" customHeight="1">
      <c r="C749" s="38"/>
    </row>
    <row r="750" spans="3:3" ht="15.75" customHeight="1">
      <c r="C750" s="38"/>
    </row>
    <row r="751" spans="3:3" ht="15.75" customHeight="1">
      <c r="C751" s="38"/>
    </row>
    <row r="752" spans="3:3" ht="15.75" customHeight="1">
      <c r="C752" s="38"/>
    </row>
    <row r="753" spans="3:3" ht="15.75" customHeight="1">
      <c r="C753" s="38"/>
    </row>
    <row r="754" spans="3:3" ht="15.75" customHeight="1">
      <c r="C754" s="38"/>
    </row>
    <row r="755" spans="3:3" ht="15.75" customHeight="1">
      <c r="C755" s="38"/>
    </row>
    <row r="756" spans="3:3" ht="15.75" customHeight="1">
      <c r="C756" s="38"/>
    </row>
    <row r="757" spans="3:3" ht="15.75" customHeight="1">
      <c r="C757" s="38"/>
    </row>
    <row r="758" spans="3:3" ht="15.75" customHeight="1">
      <c r="C758" s="38"/>
    </row>
    <row r="759" spans="3:3" ht="15.75" customHeight="1">
      <c r="C759" s="38"/>
    </row>
    <row r="760" spans="3:3" ht="15.75" customHeight="1">
      <c r="C760" s="38"/>
    </row>
    <row r="761" spans="3:3" ht="15.75" customHeight="1">
      <c r="C761" s="38"/>
    </row>
    <row r="762" spans="3:3" ht="15.75" customHeight="1">
      <c r="C762" s="38"/>
    </row>
    <row r="763" spans="3:3" ht="15.75" customHeight="1">
      <c r="C763" s="38"/>
    </row>
    <row r="764" spans="3:3" ht="15.75" customHeight="1">
      <c r="C764" s="38"/>
    </row>
    <row r="765" spans="3:3" ht="15.75" customHeight="1">
      <c r="C765" s="38"/>
    </row>
    <row r="766" spans="3:3" ht="15.75" customHeight="1">
      <c r="C766" s="38"/>
    </row>
    <row r="767" spans="3:3" ht="15.75" customHeight="1">
      <c r="C767" s="38"/>
    </row>
    <row r="768" spans="3:3" ht="15.75" customHeight="1">
      <c r="C768" s="38"/>
    </row>
    <row r="769" spans="3:3" ht="15.75" customHeight="1">
      <c r="C769" s="38"/>
    </row>
    <row r="770" spans="3:3" ht="15.75" customHeight="1">
      <c r="C770" s="38"/>
    </row>
    <row r="771" spans="3:3" ht="15.75" customHeight="1">
      <c r="C771" s="38"/>
    </row>
    <row r="772" spans="3:3" ht="15.75" customHeight="1">
      <c r="C772" s="38"/>
    </row>
    <row r="773" spans="3:3" ht="15.75" customHeight="1">
      <c r="C773" s="38"/>
    </row>
    <row r="774" spans="3:3" ht="15.75" customHeight="1">
      <c r="C774" s="38"/>
    </row>
    <row r="775" spans="3:3" ht="15.75" customHeight="1">
      <c r="C775" s="38"/>
    </row>
    <row r="776" spans="3:3" ht="15.75" customHeight="1">
      <c r="C776" s="38"/>
    </row>
    <row r="777" spans="3:3" ht="15.75" customHeight="1">
      <c r="C777" s="38"/>
    </row>
    <row r="778" spans="3:3" ht="15.75" customHeight="1">
      <c r="C778" s="38"/>
    </row>
    <row r="779" spans="3:3" ht="15.75" customHeight="1">
      <c r="C779" s="38"/>
    </row>
    <row r="780" spans="3:3" ht="15.75" customHeight="1">
      <c r="C780" s="38"/>
    </row>
    <row r="781" spans="3:3" ht="15.75" customHeight="1">
      <c r="C781" s="38"/>
    </row>
    <row r="782" spans="3:3" ht="15.75" customHeight="1">
      <c r="C782" s="38"/>
    </row>
    <row r="783" spans="3:3" ht="15.75" customHeight="1">
      <c r="C783" s="38"/>
    </row>
    <row r="784" spans="3:3" ht="15.75" customHeight="1">
      <c r="C784" s="38"/>
    </row>
    <row r="785" spans="3:3" ht="15.75" customHeight="1">
      <c r="C785" s="38"/>
    </row>
    <row r="786" spans="3:3" ht="15.75" customHeight="1">
      <c r="C786" s="38"/>
    </row>
    <row r="787" spans="3:3" ht="15.75" customHeight="1">
      <c r="C787" s="38"/>
    </row>
    <row r="788" spans="3:3" ht="15.75" customHeight="1">
      <c r="C788" s="38"/>
    </row>
    <row r="789" spans="3:3" ht="15.75" customHeight="1">
      <c r="C789" s="38"/>
    </row>
    <row r="790" spans="3:3" ht="15.75" customHeight="1">
      <c r="C790" s="38"/>
    </row>
    <row r="791" spans="3:3" ht="15.75" customHeight="1">
      <c r="C791" s="38"/>
    </row>
    <row r="792" spans="3:3" ht="15.75" customHeight="1">
      <c r="C792" s="38"/>
    </row>
    <row r="793" spans="3:3" ht="15.75" customHeight="1">
      <c r="C793" s="38"/>
    </row>
    <row r="794" spans="3:3" ht="15.75" customHeight="1">
      <c r="C794" s="38"/>
    </row>
    <row r="795" spans="3:3" ht="15.75" customHeight="1">
      <c r="C795" s="38"/>
    </row>
    <row r="796" spans="3:3" ht="15.75" customHeight="1">
      <c r="C796" s="38"/>
    </row>
    <row r="797" spans="3:3" ht="15.75" customHeight="1">
      <c r="C797" s="38"/>
    </row>
    <row r="798" spans="3:3" ht="15.75" customHeight="1">
      <c r="C798" s="38"/>
    </row>
    <row r="799" spans="3:3" ht="15.75" customHeight="1">
      <c r="C799" s="38"/>
    </row>
    <row r="800" spans="3:3" ht="15.75" customHeight="1">
      <c r="C800" s="38"/>
    </row>
    <row r="801" spans="3:3" ht="15.75" customHeight="1">
      <c r="C801" s="38"/>
    </row>
    <row r="802" spans="3:3" ht="15.75" customHeight="1">
      <c r="C802" s="38"/>
    </row>
    <row r="803" spans="3:3" ht="15.75" customHeight="1">
      <c r="C803" s="38"/>
    </row>
    <row r="804" spans="3:3" ht="15.75" customHeight="1">
      <c r="C804" s="38"/>
    </row>
    <row r="805" spans="3:3" ht="15.75" customHeight="1">
      <c r="C805" s="38"/>
    </row>
    <row r="806" spans="3:3" ht="15.75" customHeight="1">
      <c r="C806" s="38"/>
    </row>
    <row r="807" spans="3:3" ht="15.75" customHeight="1">
      <c r="C807" s="38"/>
    </row>
    <row r="808" spans="3:3" ht="15.75" customHeight="1">
      <c r="C808" s="38"/>
    </row>
    <row r="809" spans="3:3" ht="15.75" customHeight="1">
      <c r="C809" s="38"/>
    </row>
    <row r="810" spans="3:3" ht="15.75" customHeight="1">
      <c r="C810" s="38"/>
    </row>
    <row r="811" spans="3:3" ht="15.75" customHeight="1">
      <c r="C811" s="38"/>
    </row>
    <row r="812" spans="3:3" ht="15.75" customHeight="1">
      <c r="C812" s="38"/>
    </row>
    <row r="813" spans="3:3" ht="15.75" customHeight="1">
      <c r="C813" s="38"/>
    </row>
    <row r="814" spans="3:3" ht="15.75" customHeight="1">
      <c r="C814" s="38"/>
    </row>
    <row r="815" spans="3:3" ht="15.75" customHeight="1">
      <c r="C815" s="38"/>
    </row>
    <row r="816" spans="3:3" ht="15.75" customHeight="1">
      <c r="C816" s="38"/>
    </row>
    <row r="817" spans="3:3" ht="15.75" customHeight="1">
      <c r="C817" s="38"/>
    </row>
    <row r="818" spans="3:3" ht="15.75" customHeight="1">
      <c r="C818" s="38"/>
    </row>
    <row r="819" spans="3:3" ht="15.75" customHeight="1">
      <c r="C819" s="38"/>
    </row>
    <row r="820" spans="3:3" ht="15.75" customHeight="1">
      <c r="C820" s="38"/>
    </row>
    <row r="821" spans="3:3" ht="15.75" customHeight="1">
      <c r="C821" s="38"/>
    </row>
    <row r="822" spans="3:3" ht="15.75" customHeight="1">
      <c r="C822" s="38"/>
    </row>
    <row r="823" spans="3:3" ht="15.75" customHeight="1">
      <c r="C823" s="38"/>
    </row>
    <row r="824" spans="3:3" ht="15.75" customHeight="1">
      <c r="C824" s="38"/>
    </row>
    <row r="825" spans="3:3" ht="15.75" customHeight="1">
      <c r="C825" s="38"/>
    </row>
    <row r="826" spans="3:3" ht="15.75" customHeight="1">
      <c r="C826" s="38"/>
    </row>
    <row r="827" spans="3:3" ht="15.75" customHeight="1">
      <c r="C827" s="38"/>
    </row>
    <row r="828" spans="3:3" ht="15.75" customHeight="1">
      <c r="C828" s="38"/>
    </row>
    <row r="829" spans="3:3" ht="15.75" customHeight="1">
      <c r="C829" s="38"/>
    </row>
    <row r="830" spans="3:3" ht="15.75" customHeight="1">
      <c r="C830" s="38"/>
    </row>
    <row r="831" spans="3:3" ht="15.75" customHeight="1">
      <c r="C831" s="38"/>
    </row>
    <row r="832" spans="3:3" ht="15.75" customHeight="1">
      <c r="C832" s="38"/>
    </row>
    <row r="833" spans="3:3" ht="15.75" customHeight="1">
      <c r="C833" s="38"/>
    </row>
    <row r="834" spans="3:3" ht="15.75" customHeight="1">
      <c r="C834" s="38"/>
    </row>
    <row r="835" spans="3:3" ht="15.75" customHeight="1">
      <c r="C835" s="38"/>
    </row>
    <row r="836" spans="3:3" ht="15.75" customHeight="1">
      <c r="C836" s="38"/>
    </row>
    <row r="837" spans="3:3" ht="15.75" customHeight="1">
      <c r="C837" s="38"/>
    </row>
    <row r="838" spans="3:3" ht="15.75" customHeight="1">
      <c r="C838" s="38"/>
    </row>
    <row r="839" spans="3:3" ht="15.75" customHeight="1">
      <c r="C839" s="38"/>
    </row>
    <row r="840" spans="3:3" ht="15.75" customHeight="1">
      <c r="C840" s="38"/>
    </row>
    <row r="841" spans="3:3" ht="15.75" customHeight="1">
      <c r="C841" s="38"/>
    </row>
    <row r="842" spans="3:3" ht="15.75" customHeight="1">
      <c r="C842" s="38"/>
    </row>
    <row r="843" spans="3:3" ht="15.75" customHeight="1">
      <c r="C843" s="38"/>
    </row>
    <row r="844" spans="3:3" ht="15.75" customHeight="1">
      <c r="C844" s="38"/>
    </row>
    <row r="845" spans="3:3" ht="15.75" customHeight="1">
      <c r="C845" s="38"/>
    </row>
    <row r="846" spans="3:3" ht="15.75" customHeight="1">
      <c r="C846" s="38"/>
    </row>
    <row r="847" spans="3:3" ht="15.75" customHeight="1">
      <c r="C847" s="38"/>
    </row>
    <row r="848" spans="3:3" ht="15.75" customHeight="1">
      <c r="C848" s="38"/>
    </row>
    <row r="849" spans="3:3" ht="15.75" customHeight="1">
      <c r="C849" s="38"/>
    </row>
    <row r="850" spans="3:3" ht="15.75" customHeight="1">
      <c r="C850" s="38"/>
    </row>
    <row r="851" spans="3:3" ht="15.75" customHeight="1">
      <c r="C851" s="38"/>
    </row>
    <row r="852" spans="3:3" ht="15.75" customHeight="1">
      <c r="C852" s="38"/>
    </row>
    <row r="853" spans="3:3" ht="15.75" customHeight="1">
      <c r="C853" s="38"/>
    </row>
    <row r="854" spans="3:3" ht="15.75" customHeight="1">
      <c r="C854" s="38"/>
    </row>
    <row r="855" spans="3:3" ht="15.75" customHeight="1">
      <c r="C855" s="38"/>
    </row>
    <row r="856" spans="3:3" ht="15.75" customHeight="1">
      <c r="C856" s="38"/>
    </row>
    <row r="857" spans="3:3" ht="15.75" customHeight="1">
      <c r="C857" s="38"/>
    </row>
    <row r="858" spans="3:3" ht="15.75" customHeight="1">
      <c r="C858" s="38"/>
    </row>
    <row r="859" spans="3:3" ht="15.75" customHeight="1">
      <c r="C859" s="38"/>
    </row>
    <row r="860" spans="3:3" ht="15.75" customHeight="1">
      <c r="C860" s="38"/>
    </row>
    <row r="861" spans="3:3" ht="15.75" customHeight="1">
      <c r="C861" s="38"/>
    </row>
    <row r="862" spans="3:3" ht="15.75" customHeight="1">
      <c r="C862" s="38"/>
    </row>
    <row r="863" spans="3:3" ht="15.75" customHeight="1">
      <c r="C863" s="38"/>
    </row>
    <row r="864" spans="3:3" ht="15.75" customHeight="1">
      <c r="C864" s="38"/>
    </row>
    <row r="865" spans="3:3" ht="15.75" customHeight="1">
      <c r="C865" s="38"/>
    </row>
    <row r="866" spans="3:3" ht="15.75" customHeight="1">
      <c r="C866" s="38"/>
    </row>
    <row r="867" spans="3:3" ht="15.75" customHeight="1">
      <c r="C867" s="38"/>
    </row>
    <row r="868" spans="3:3" ht="15.75" customHeight="1">
      <c r="C868" s="38"/>
    </row>
    <row r="869" spans="3:3" ht="15.75" customHeight="1">
      <c r="C869" s="38"/>
    </row>
    <row r="870" spans="3:3" ht="15.75" customHeight="1">
      <c r="C870" s="38"/>
    </row>
    <row r="871" spans="3:3" ht="15.75" customHeight="1">
      <c r="C871" s="38"/>
    </row>
    <row r="872" spans="3:3" ht="15.75" customHeight="1">
      <c r="C872" s="38"/>
    </row>
    <row r="873" spans="3:3" ht="15.75" customHeight="1">
      <c r="C873" s="38"/>
    </row>
    <row r="874" spans="3:3" ht="15.75" customHeight="1">
      <c r="C874" s="38"/>
    </row>
    <row r="875" spans="3:3" ht="15.75" customHeight="1">
      <c r="C875" s="38"/>
    </row>
    <row r="876" spans="3:3" ht="15.75" customHeight="1">
      <c r="C876" s="38"/>
    </row>
    <row r="877" spans="3:3" ht="15.75" customHeight="1">
      <c r="C877" s="38"/>
    </row>
    <row r="878" spans="3:3" ht="15.75" customHeight="1">
      <c r="C878" s="38"/>
    </row>
    <row r="879" spans="3:3" ht="15.75" customHeight="1">
      <c r="C879" s="38"/>
    </row>
    <row r="880" spans="3:3" ht="15.75" customHeight="1">
      <c r="C880" s="38"/>
    </row>
    <row r="881" spans="3:3" ht="15.75" customHeight="1">
      <c r="C881" s="38"/>
    </row>
    <row r="882" spans="3:3" ht="15.75" customHeight="1">
      <c r="C882" s="38"/>
    </row>
    <row r="883" spans="3:3" ht="15.75" customHeight="1">
      <c r="C883" s="38"/>
    </row>
    <row r="884" spans="3:3" ht="15.75" customHeight="1">
      <c r="C884" s="38"/>
    </row>
    <row r="885" spans="3:3" ht="15.75" customHeight="1">
      <c r="C885" s="38"/>
    </row>
    <row r="886" spans="3:3" ht="15.75" customHeight="1">
      <c r="C886" s="38"/>
    </row>
    <row r="887" spans="3:3" ht="15.75" customHeight="1">
      <c r="C887" s="38"/>
    </row>
    <row r="888" spans="3:3" ht="15.75" customHeight="1">
      <c r="C888" s="38"/>
    </row>
    <row r="889" spans="3:3" ht="15.75" customHeight="1">
      <c r="C889" s="38"/>
    </row>
    <row r="890" spans="3:3" ht="15.75" customHeight="1">
      <c r="C890" s="38"/>
    </row>
    <row r="891" spans="3:3" ht="15.75" customHeight="1">
      <c r="C891" s="38"/>
    </row>
    <row r="892" spans="3:3" ht="15.75" customHeight="1">
      <c r="C892" s="38"/>
    </row>
    <row r="893" spans="3:3" ht="15.75" customHeight="1">
      <c r="C893" s="38"/>
    </row>
    <row r="894" spans="3:3" ht="15.75" customHeight="1">
      <c r="C894" s="38"/>
    </row>
    <row r="895" spans="3:3" ht="15.75" customHeight="1">
      <c r="C895" s="38"/>
    </row>
    <row r="896" spans="3:3" ht="15.75" customHeight="1">
      <c r="C896" s="38"/>
    </row>
    <row r="897" spans="3:3" ht="15.75" customHeight="1">
      <c r="C897" s="38"/>
    </row>
    <row r="898" spans="3:3" ht="15.75" customHeight="1">
      <c r="C898" s="38"/>
    </row>
    <row r="899" spans="3:3" ht="15.75" customHeight="1">
      <c r="C899" s="38"/>
    </row>
    <row r="900" spans="3:3" ht="15.75" customHeight="1">
      <c r="C900" s="38"/>
    </row>
    <row r="901" spans="3:3" ht="15.75" customHeight="1">
      <c r="C901" s="38"/>
    </row>
    <row r="902" spans="3:3" ht="15.75" customHeight="1">
      <c r="C902" s="38"/>
    </row>
    <row r="903" spans="3:3" ht="15.75" customHeight="1">
      <c r="C903" s="38"/>
    </row>
    <row r="904" spans="3:3" ht="15.75" customHeight="1">
      <c r="C904" s="38"/>
    </row>
    <row r="905" spans="3:3" ht="15.75" customHeight="1">
      <c r="C905" s="38"/>
    </row>
    <row r="906" spans="3:3" ht="15.75" customHeight="1">
      <c r="C906" s="38"/>
    </row>
    <row r="907" spans="3:3" ht="15.75" customHeight="1">
      <c r="C907" s="38"/>
    </row>
    <row r="908" spans="3:3" ht="15.75" customHeight="1">
      <c r="C908" s="38"/>
    </row>
    <row r="909" spans="3:3" ht="15.75" customHeight="1">
      <c r="C909" s="38"/>
    </row>
    <row r="910" spans="3:3" ht="15.75" customHeight="1">
      <c r="C910" s="38"/>
    </row>
    <row r="911" spans="3:3" ht="15.75" customHeight="1">
      <c r="C911" s="38"/>
    </row>
    <row r="912" spans="3:3" ht="15.75" customHeight="1">
      <c r="C912" s="38"/>
    </row>
    <row r="913" spans="3:3" ht="15.75" customHeight="1">
      <c r="C913" s="38"/>
    </row>
    <row r="914" spans="3:3" ht="15.75" customHeight="1">
      <c r="C914" s="38"/>
    </row>
    <row r="915" spans="3:3" ht="15.75" customHeight="1">
      <c r="C915" s="38"/>
    </row>
    <row r="916" spans="3:3" ht="15.75" customHeight="1">
      <c r="C916" s="38"/>
    </row>
    <row r="917" spans="3:3" ht="15.75" customHeight="1">
      <c r="C917" s="38"/>
    </row>
    <row r="918" spans="3:3" ht="15.75" customHeight="1">
      <c r="C918" s="38"/>
    </row>
    <row r="919" spans="3:3" ht="15.75" customHeight="1">
      <c r="C919" s="38"/>
    </row>
    <row r="920" spans="3:3" ht="15.75" customHeight="1">
      <c r="C920" s="38"/>
    </row>
    <row r="921" spans="3:3" ht="15.75" customHeight="1">
      <c r="C921" s="38"/>
    </row>
    <row r="922" spans="3:3" ht="15.75" customHeight="1">
      <c r="C922" s="38"/>
    </row>
    <row r="923" spans="3:3" ht="15.75" customHeight="1">
      <c r="C923" s="38"/>
    </row>
    <row r="924" spans="3:3" ht="15.75" customHeight="1">
      <c r="C924" s="38"/>
    </row>
    <row r="925" spans="3:3" ht="15.75" customHeight="1">
      <c r="C925" s="38"/>
    </row>
    <row r="926" spans="3:3" ht="15.75" customHeight="1">
      <c r="C926" s="38"/>
    </row>
    <row r="927" spans="3:3" ht="15.75" customHeight="1">
      <c r="C927" s="38"/>
    </row>
    <row r="928" spans="3:3" ht="15.75" customHeight="1">
      <c r="C928" s="38"/>
    </row>
    <row r="929" spans="3:3" ht="15.75" customHeight="1">
      <c r="C929" s="38"/>
    </row>
    <row r="930" spans="3:3" ht="15.75" customHeight="1">
      <c r="C930" s="38"/>
    </row>
    <row r="931" spans="3:3" ht="15.75" customHeight="1">
      <c r="C931" s="38"/>
    </row>
    <row r="932" spans="3:3" ht="15.75" customHeight="1">
      <c r="C932" s="38"/>
    </row>
    <row r="933" spans="3:3" ht="15.75" customHeight="1">
      <c r="C933" s="38"/>
    </row>
    <row r="934" spans="3:3" ht="15.75" customHeight="1">
      <c r="C934" s="38"/>
    </row>
    <row r="935" spans="3:3" ht="15.75" customHeight="1">
      <c r="C935" s="38"/>
    </row>
    <row r="936" spans="3:3" ht="15.75" customHeight="1">
      <c r="C936" s="38"/>
    </row>
    <row r="937" spans="3:3" ht="15.75" customHeight="1">
      <c r="C937" s="38"/>
    </row>
    <row r="938" spans="3:3" ht="15.75" customHeight="1">
      <c r="C938" s="38"/>
    </row>
    <row r="939" spans="3:3" ht="15.75" customHeight="1">
      <c r="C939" s="38"/>
    </row>
    <row r="940" spans="3:3" ht="15.75" customHeight="1">
      <c r="C940" s="38"/>
    </row>
    <row r="941" spans="3:3" ht="15.75" customHeight="1">
      <c r="C941" s="38"/>
    </row>
    <row r="942" spans="3:3" ht="15.75" customHeight="1">
      <c r="C942" s="38"/>
    </row>
    <row r="943" spans="3:3" ht="15.75" customHeight="1">
      <c r="C943" s="38"/>
    </row>
    <row r="944" spans="3:3" ht="15.75" customHeight="1">
      <c r="C944" s="38"/>
    </row>
    <row r="945" spans="3:3" ht="15.75" customHeight="1">
      <c r="C945" s="38"/>
    </row>
    <row r="946" spans="3:3" ht="15.75" customHeight="1">
      <c r="C946" s="38"/>
    </row>
    <row r="947" spans="3:3" ht="15.75" customHeight="1">
      <c r="C947" s="38"/>
    </row>
    <row r="948" spans="3:3" ht="15.75" customHeight="1">
      <c r="C948" s="38"/>
    </row>
    <row r="949" spans="3:3" ht="15.75" customHeight="1">
      <c r="C949" s="38"/>
    </row>
    <row r="950" spans="3:3" ht="15.75" customHeight="1">
      <c r="C950" s="38"/>
    </row>
    <row r="951" spans="3:3" ht="15.75" customHeight="1">
      <c r="C951" s="38"/>
    </row>
    <row r="952" spans="3:3" ht="15.75" customHeight="1">
      <c r="C952" s="38"/>
    </row>
    <row r="953" spans="3:3" ht="15.75" customHeight="1">
      <c r="C953" s="38"/>
    </row>
    <row r="954" spans="3:3" ht="15.75" customHeight="1">
      <c r="C954" s="38"/>
    </row>
    <row r="955" spans="3:3" ht="15.75" customHeight="1">
      <c r="C955" s="38"/>
    </row>
    <row r="956" spans="3:3" ht="15.75" customHeight="1">
      <c r="C956" s="38"/>
    </row>
    <row r="957" spans="3:3" ht="15.75" customHeight="1">
      <c r="C957" s="38"/>
    </row>
    <row r="958" spans="3:3" ht="15.75" customHeight="1">
      <c r="C958" s="38"/>
    </row>
    <row r="959" spans="3:3" ht="15.75" customHeight="1">
      <c r="C959" s="38"/>
    </row>
    <row r="960" spans="3:3" ht="15.75" customHeight="1">
      <c r="C960" s="38"/>
    </row>
    <row r="961" spans="3:3" ht="15.75" customHeight="1">
      <c r="C961" s="38"/>
    </row>
    <row r="962" spans="3:3" ht="15.75" customHeight="1">
      <c r="C962" s="38"/>
    </row>
    <row r="963" spans="3:3" ht="15.75" customHeight="1">
      <c r="C963" s="38"/>
    </row>
    <row r="964" spans="3:3" ht="15.75" customHeight="1">
      <c r="C964" s="38"/>
    </row>
    <row r="965" spans="3:3" ht="15.75" customHeight="1">
      <c r="C965" s="38"/>
    </row>
    <row r="966" spans="3:3" ht="15.75" customHeight="1">
      <c r="C966" s="38"/>
    </row>
    <row r="967" spans="3:3" ht="15.75" customHeight="1">
      <c r="C967" s="38"/>
    </row>
    <row r="968" spans="3:3" ht="15.75" customHeight="1">
      <c r="C968" s="38"/>
    </row>
    <row r="969" spans="3:3" ht="15.75" customHeight="1">
      <c r="C969" s="38"/>
    </row>
    <row r="970" spans="3:3" ht="15.75" customHeight="1">
      <c r="C970" s="38"/>
    </row>
    <row r="971" spans="3:3" ht="15.75" customHeight="1">
      <c r="C971" s="38"/>
    </row>
    <row r="972" spans="3:3" ht="15.75" customHeight="1">
      <c r="C972" s="38"/>
    </row>
    <row r="973" spans="3:3" ht="15.75" customHeight="1">
      <c r="C973" s="38"/>
    </row>
    <row r="974" spans="3:3" ht="15.75" customHeight="1">
      <c r="C974" s="38"/>
    </row>
    <row r="975" spans="3:3" ht="15.75" customHeight="1">
      <c r="C975" s="38"/>
    </row>
    <row r="976" spans="3:3" ht="15.75" customHeight="1">
      <c r="C976" s="38"/>
    </row>
    <row r="977" spans="3:3" ht="15.75" customHeight="1">
      <c r="C977" s="38"/>
    </row>
    <row r="978" spans="3:3" ht="15.75" customHeight="1">
      <c r="C978" s="38"/>
    </row>
    <row r="979" spans="3:3" ht="15.75" customHeight="1">
      <c r="C979" s="38"/>
    </row>
    <row r="980" spans="3:3" ht="15.75" customHeight="1">
      <c r="C980" s="38"/>
    </row>
    <row r="981" spans="3:3" ht="15.75" customHeight="1">
      <c r="C981" s="38"/>
    </row>
    <row r="982" spans="3:3" ht="15.75" customHeight="1">
      <c r="C982" s="38"/>
    </row>
    <row r="983" spans="3:3" ht="15.75" customHeight="1">
      <c r="C983" s="38"/>
    </row>
    <row r="984" spans="3:3" ht="15.75" customHeight="1">
      <c r="C984" s="38"/>
    </row>
    <row r="985" spans="3:3" ht="15.75" customHeight="1">
      <c r="C985" s="38"/>
    </row>
    <row r="986" spans="3:3" ht="15.75" customHeight="1">
      <c r="C986" s="38"/>
    </row>
    <row r="987" spans="3:3" ht="15.75" customHeight="1">
      <c r="C987" s="38"/>
    </row>
    <row r="988" spans="3:3" ht="15.75" customHeight="1">
      <c r="C988" s="38"/>
    </row>
    <row r="989" spans="3:3" ht="15.75" customHeight="1">
      <c r="C989" s="38"/>
    </row>
    <row r="990" spans="3:3" ht="15.75" customHeight="1">
      <c r="C990" s="38"/>
    </row>
    <row r="991" spans="3:3" ht="15.75" customHeight="1">
      <c r="C991" s="38"/>
    </row>
    <row r="992" spans="3:3" ht="15.75" customHeight="1">
      <c r="C992" s="38"/>
    </row>
    <row r="993" spans="3:3" ht="15.75" customHeight="1">
      <c r="C993" s="38"/>
    </row>
    <row r="994" spans="3:3" ht="15.75" customHeight="1">
      <c r="C994" s="38"/>
    </row>
    <row r="995" spans="3:3" ht="15.75" customHeight="1">
      <c r="C995" s="38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workbookViewId="0"/>
  </sheetViews>
  <sheetFormatPr defaultColWidth="14.42578125" defaultRowHeight="15" customHeight="1"/>
  <cols>
    <col min="1" max="1" width="8.85546875" customWidth="1"/>
    <col min="2" max="2" width="28.5703125" customWidth="1"/>
    <col min="3" max="10" width="9.42578125" customWidth="1"/>
    <col min="11" max="11" width="8.140625" customWidth="1"/>
  </cols>
  <sheetData>
    <row r="1" spans="2:14" ht="14.25" customHeight="1">
      <c r="M1" s="97" t="s">
        <v>96</v>
      </c>
      <c r="N1" s="98"/>
    </row>
    <row r="2" spans="2:14" ht="14.25" customHeight="1">
      <c r="B2" s="16" t="s">
        <v>110</v>
      </c>
      <c r="C2" s="16"/>
      <c r="D2" s="16"/>
      <c r="E2" s="16"/>
      <c r="F2" s="16"/>
      <c r="G2" s="16"/>
      <c r="H2" s="16"/>
      <c r="I2" s="16"/>
      <c r="J2" s="16"/>
      <c r="K2" s="16"/>
      <c r="M2" s="98"/>
      <c r="N2" s="98"/>
    </row>
    <row r="3" spans="2:14" ht="14.25" customHeight="1">
      <c r="B3" s="17" t="s">
        <v>98</v>
      </c>
      <c r="C3" s="18"/>
      <c r="D3" s="18">
        <v>43830</v>
      </c>
      <c r="E3" s="18">
        <v>44196</v>
      </c>
      <c r="F3" s="18">
        <v>44561</v>
      </c>
      <c r="G3" s="19">
        <v>44926</v>
      </c>
      <c r="H3" s="19">
        <v>45291</v>
      </c>
      <c r="I3" s="19">
        <v>45657</v>
      </c>
      <c r="J3" s="19">
        <v>46022</v>
      </c>
      <c r="K3" s="19">
        <v>46387</v>
      </c>
      <c r="M3" s="22" t="s">
        <v>159</v>
      </c>
    </row>
    <row r="4" spans="2:14" ht="14.25" customHeight="1">
      <c r="B4" s="21" t="s">
        <v>139</v>
      </c>
      <c r="C4" s="11"/>
      <c r="D4" s="11"/>
      <c r="E4" s="11"/>
      <c r="F4" s="11"/>
      <c r="G4" s="11"/>
      <c r="H4" s="11"/>
      <c r="I4" s="11"/>
      <c r="J4" s="11"/>
      <c r="K4" s="11"/>
      <c r="M4" s="22" t="s">
        <v>160</v>
      </c>
    </row>
    <row r="5" spans="2:14" ht="14.25" customHeight="1">
      <c r="M5" s="22" t="s">
        <v>161</v>
      </c>
    </row>
    <row r="6" spans="2:14" ht="14.25" customHeight="1">
      <c r="B6" s="21" t="s">
        <v>162</v>
      </c>
      <c r="G6" s="21">
        <v>1</v>
      </c>
      <c r="H6" s="21">
        <v>2</v>
      </c>
      <c r="I6" s="21">
        <v>3</v>
      </c>
      <c r="J6" s="21">
        <v>4</v>
      </c>
      <c r="K6" s="21">
        <v>5</v>
      </c>
      <c r="M6" s="22" t="s">
        <v>163</v>
      </c>
    </row>
    <row r="7" spans="2:14" ht="14.25" customHeight="1">
      <c r="B7" s="23" t="s">
        <v>164</v>
      </c>
      <c r="C7" s="23"/>
      <c r="D7" s="23"/>
      <c r="E7" s="23"/>
      <c r="F7" s="23"/>
      <c r="G7" s="24"/>
      <c r="H7" s="24"/>
      <c r="I7" s="24"/>
      <c r="J7" s="24"/>
      <c r="K7" s="24"/>
      <c r="M7" s="22" t="s">
        <v>165</v>
      </c>
    </row>
    <row r="8" spans="2:14" ht="14.25" customHeight="1">
      <c r="M8" s="20" t="s">
        <v>166</v>
      </c>
    </row>
    <row r="9" spans="2:14" ht="14.25" customHeight="1">
      <c r="B9" s="99" t="s">
        <v>167</v>
      </c>
      <c r="C9" s="100"/>
      <c r="M9" s="22" t="s">
        <v>168</v>
      </c>
    </row>
    <row r="10" spans="2:14" ht="14.25" customHeight="1">
      <c r="B10" s="46" t="s">
        <v>169</v>
      </c>
      <c r="C10" s="11"/>
      <c r="M10" s="22" t="s">
        <v>170</v>
      </c>
    </row>
    <row r="11" spans="2:14" ht="14.25" customHeight="1">
      <c r="B11" s="46" t="s">
        <v>171</v>
      </c>
      <c r="C11" s="51">
        <v>0.03</v>
      </c>
      <c r="M11" s="22" t="s">
        <v>172</v>
      </c>
    </row>
    <row r="12" spans="2:14" ht="15" customHeight="1">
      <c r="B12" s="46" t="s">
        <v>158</v>
      </c>
      <c r="C12" s="27"/>
      <c r="M12" s="22" t="s">
        <v>173</v>
      </c>
    </row>
    <row r="13" spans="2:14" ht="14.25" customHeight="1">
      <c r="B13" s="46" t="s">
        <v>174</v>
      </c>
      <c r="C13" s="11"/>
    </row>
    <row r="14" spans="2:14" ht="14.25" customHeight="1">
      <c r="B14" s="46" t="s">
        <v>175</v>
      </c>
      <c r="C14" s="11"/>
      <c r="D14" s="11"/>
    </row>
    <row r="15" spans="2:14" ht="14.25" customHeight="1">
      <c r="B15" s="46" t="s">
        <v>176</v>
      </c>
      <c r="C15" s="11"/>
    </row>
    <row r="16" spans="2:14" ht="14.25" customHeight="1">
      <c r="B16" s="36" t="s">
        <v>177</v>
      </c>
      <c r="C16" s="11"/>
    </row>
    <row r="17" spans="1:26" ht="14.25" customHeight="1">
      <c r="B17" s="36" t="s">
        <v>178</v>
      </c>
      <c r="C17" s="11"/>
    </row>
    <row r="18" spans="1:26" ht="14.25" customHeight="1">
      <c r="B18" s="36" t="s">
        <v>179</v>
      </c>
      <c r="C18" s="11"/>
    </row>
    <row r="19" spans="1:26" ht="14.25" customHeight="1">
      <c r="A19" s="52"/>
      <c r="B19" s="53" t="s">
        <v>180</v>
      </c>
      <c r="C19" s="54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4.25" customHeight="1"/>
    <row r="21" spans="1:26" ht="14.25" customHeight="1"/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/>
  </sheetViews>
  <sheetFormatPr defaultColWidth="14.42578125" defaultRowHeight="15" customHeight="1"/>
  <cols>
    <col min="1" max="1" width="131.28515625" customWidth="1"/>
  </cols>
  <sheetData>
    <row r="1" spans="1:26">
      <c r="A1" s="55" t="s">
        <v>181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>
      <c r="A3" s="22" t="s">
        <v>182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>
      <c r="A4" s="22" t="s">
        <v>183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26">
      <c r="A5" s="22" t="s">
        <v>184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26">
      <c r="A6" s="22" t="s">
        <v>185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spans="1:26">
      <c r="A7" s="22" t="s">
        <v>186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>
      <c r="A8" s="22" t="s">
        <v>187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spans="1:26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spans="1:26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spans="1:26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spans="1:26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spans="1:26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spans="1:26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spans="1:2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spans="1:26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spans="1:26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spans="1:26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spans="1:26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spans="1:26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6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spans="1:26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spans="1:26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spans="1:26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spans="1:26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spans="1:26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spans="1:26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spans="1:26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spans="1:26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spans="1:26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spans="1:26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spans="1:2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6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spans="1:26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spans="1:26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2024-08-20T12:06:38Z</dcterms:modified>
</cp:coreProperties>
</file>